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210" windowWidth="19035" windowHeight="6825" activeTab="14"/>
  </bookViews>
  <sheets>
    <sheet name="1" sheetId="27" r:id="rId1"/>
    <sheet name="5" sheetId="29" r:id="rId2"/>
    <sheet name="9+" sheetId="65" r:id="rId3"/>
    <sheet name="11+" sheetId="66" r:id="rId4"/>
    <sheet name="13+" sheetId="67" r:id="rId5"/>
    <sheet name="15" sheetId="33" r:id="rId6"/>
    <sheet name="16" sheetId="57" r:id="rId7"/>
    <sheet name="17" sheetId="36" r:id="rId8"/>
    <sheet name="18+" sheetId="37" r:id="rId9"/>
    <sheet name="19+" sheetId="34" r:id="rId10"/>
    <sheet name="20" sheetId="35" r:id="rId11"/>
    <sheet name="20 (2)" sheetId="68" r:id="rId12"/>
    <sheet name="20 (3)" sheetId="69" r:id="rId13"/>
    <sheet name="5 (2)" sheetId="63" r:id="rId14"/>
    <sheet name="резервный" sheetId="64" r:id="rId15"/>
  </sheets>
  <definedNames>
    <definedName name="_xlnm._FilterDatabase" localSheetId="3" hidden="1">'11+'!$A$17:$IV$752</definedName>
    <definedName name="_xlnm.Print_Titles" localSheetId="3">'11+'!$17:$17</definedName>
    <definedName name="_xlnm.Print_Titles" localSheetId="4">'13+'!$19:$19</definedName>
    <definedName name="_xlnm.Print_Titles" localSheetId="2">'9+'!$17:$17</definedName>
    <definedName name="_xlnm.Print_Area" localSheetId="0">'1'!$A$1:$E$26</definedName>
    <definedName name="_xlnm.Print_Area" localSheetId="3">'11+'!$A$1:$W$750</definedName>
    <definedName name="_xlnm.Print_Area" localSheetId="4">'13+'!$A$1:$O$427</definedName>
    <definedName name="_xlnm.Print_Area" localSheetId="5">'15'!$A$1:$E$18</definedName>
    <definedName name="_xlnm.Print_Area" localSheetId="6">'16'!$A$1:$E$18</definedName>
    <definedName name="_xlnm.Print_Area" localSheetId="7">'17'!$A$1:$E$18</definedName>
    <definedName name="_xlnm.Print_Area" localSheetId="8">'18+'!$A$1:$E$18</definedName>
    <definedName name="_xlnm.Print_Area" localSheetId="9">'19+'!$A$1:$E$18</definedName>
    <definedName name="_xlnm.Print_Area" localSheetId="10">'20'!$A$1:$E$17</definedName>
    <definedName name="_xlnm.Print_Area" localSheetId="11">'20 (2)'!$A$1:$E$19</definedName>
    <definedName name="_xlnm.Print_Area" localSheetId="12">'20 (3)'!$A$1:$E$14</definedName>
    <definedName name="_xlnm.Print_Area" localSheetId="1">'5'!$A$1:$E$107</definedName>
    <definedName name="_xlnm.Print_Area" localSheetId="13">'5 (2)'!$A$1:$E$107</definedName>
    <definedName name="_xlnm.Print_Area" localSheetId="2">'9+'!$A$1:$AA$721</definedName>
    <definedName name="_xlnm.Print_Area" localSheetId="14">резервный!$A$1:$F$20</definedName>
  </definedNames>
  <calcPr calcId="145621"/>
</workbook>
</file>

<file path=xl/calcChain.xml><?xml version="1.0" encoding="utf-8"?>
<calcChain xmlns="http://schemas.openxmlformats.org/spreadsheetml/2006/main">
  <c r="W740" i="66" l="1"/>
  <c r="W741" i="66"/>
  <c r="W742" i="66"/>
  <c r="W743" i="66"/>
  <c r="W744" i="66"/>
  <c r="W745" i="66"/>
  <c r="W746" i="66"/>
  <c r="W747" i="66"/>
  <c r="W748" i="66"/>
  <c r="W749" i="66"/>
  <c r="AE310" i="65" l="1"/>
  <c r="AE306" i="65"/>
  <c r="AF303" i="65"/>
  <c r="AE303" i="65"/>
  <c r="AD303" i="65"/>
  <c r="O352" i="67" l="1"/>
  <c r="O353" i="67"/>
  <c r="O354" i="67"/>
  <c r="O355" i="67"/>
  <c r="O356" i="67"/>
  <c r="O357" i="67"/>
  <c r="O358" i="67"/>
  <c r="O359" i="67"/>
  <c r="O360" i="67"/>
  <c r="O361" i="67"/>
  <c r="O362" i="67"/>
  <c r="O363" i="67"/>
  <c r="O364" i="67"/>
  <c r="O365" i="67"/>
  <c r="O366" i="67"/>
  <c r="O367" i="67"/>
  <c r="O368" i="67"/>
  <c r="O369" i="67"/>
  <c r="O370" i="67"/>
  <c r="O371" i="67"/>
  <c r="O372" i="67"/>
  <c r="O373" i="67"/>
  <c r="O374" i="67"/>
  <c r="O375" i="67"/>
  <c r="O376" i="67"/>
  <c r="O377" i="67"/>
  <c r="O378" i="67"/>
  <c r="O379" i="67"/>
  <c r="O380" i="67"/>
  <c r="O381" i="67"/>
  <c r="O382" i="67"/>
  <c r="O383" i="67"/>
  <c r="O384" i="67"/>
  <c r="O385" i="67"/>
  <c r="O386" i="67"/>
  <c r="O387" i="67"/>
  <c r="O388" i="67"/>
  <c r="O389" i="67"/>
  <c r="O390" i="67"/>
  <c r="O391" i="67"/>
  <c r="O392" i="67"/>
  <c r="O393" i="67"/>
  <c r="O394" i="67"/>
  <c r="O395" i="67"/>
  <c r="O396" i="67"/>
  <c r="O397" i="67"/>
  <c r="O398" i="67"/>
  <c r="O399" i="67"/>
  <c r="O400" i="67"/>
  <c r="O401" i="67"/>
  <c r="O402" i="67"/>
  <c r="O403" i="67"/>
  <c r="O404" i="67"/>
  <c r="O405" i="67"/>
  <c r="O406" i="67"/>
  <c r="O407" i="67"/>
  <c r="O408" i="67"/>
  <c r="O409" i="67"/>
  <c r="O410" i="67"/>
  <c r="O411" i="67"/>
  <c r="O412" i="67"/>
  <c r="O413" i="67"/>
  <c r="O414" i="67"/>
  <c r="O415" i="67"/>
  <c r="O416" i="67"/>
  <c r="O417" i="67"/>
  <c r="O418" i="67"/>
  <c r="O419" i="67"/>
  <c r="O420" i="67"/>
  <c r="O421" i="67"/>
  <c r="O422" i="67"/>
  <c r="O423" i="67"/>
  <c r="O424" i="67"/>
  <c r="O425" i="67"/>
  <c r="O426" i="67"/>
  <c r="O427" i="67"/>
  <c r="D107" i="63"/>
  <c r="C107" i="63"/>
  <c r="D24" i="63"/>
  <c r="D31" i="63"/>
  <c r="D44" i="63"/>
  <c r="D43" i="63"/>
  <c r="D41" i="63"/>
  <c r="D40" i="63"/>
  <c r="D38" i="63" s="1"/>
  <c r="D36" i="63"/>
  <c r="D35" i="63"/>
  <c r="D26" i="63"/>
  <c r="D23" i="63"/>
  <c r="D21" i="63"/>
  <c r="D20" i="63"/>
  <c r="E106" i="63"/>
  <c r="E105" i="63"/>
  <c r="E104" i="63"/>
  <c r="E103" i="63"/>
  <c r="E102" i="63"/>
  <c r="C102" i="63"/>
  <c r="D101" i="63"/>
  <c r="E101" i="63" s="1"/>
  <c r="C101" i="63"/>
  <c r="E100" i="63"/>
  <c r="E99" i="63"/>
  <c r="E98" i="63"/>
  <c r="E97" i="63"/>
  <c r="C97" i="63"/>
  <c r="E96" i="63"/>
  <c r="E95" i="63"/>
  <c r="E94" i="63"/>
  <c r="E93" i="63"/>
  <c r="E92" i="63"/>
  <c r="E91" i="63"/>
  <c r="E90" i="63"/>
  <c r="E89" i="63"/>
  <c r="E88" i="63"/>
  <c r="E87" i="63"/>
  <c r="E86" i="63"/>
  <c r="E85" i="63"/>
  <c r="E84" i="63"/>
  <c r="E83" i="63"/>
  <c r="E82" i="63"/>
  <c r="E81" i="63"/>
  <c r="E80" i="63"/>
  <c r="E79" i="63"/>
  <c r="E78" i="63"/>
  <c r="E77" i="63"/>
  <c r="E76" i="63"/>
  <c r="C75" i="63"/>
  <c r="E75" i="63" s="1"/>
  <c r="C74" i="63"/>
  <c r="E74" i="63" s="1"/>
  <c r="D73" i="63"/>
  <c r="E72" i="63"/>
  <c r="D71" i="63"/>
  <c r="D47" i="63" s="1"/>
  <c r="E70" i="63"/>
  <c r="E69" i="63"/>
  <c r="E68" i="63"/>
  <c r="E67" i="63"/>
  <c r="E66" i="63"/>
  <c r="E65" i="63"/>
  <c r="E64" i="63"/>
  <c r="E63" i="63"/>
  <c r="E62" i="63"/>
  <c r="C62" i="63"/>
  <c r="E61" i="63"/>
  <c r="C61" i="63"/>
  <c r="E60" i="63"/>
  <c r="C60" i="63"/>
  <c r="E59" i="63"/>
  <c r="C59" i="63"/>
  <c r="E58" i="63"/>
  <c r="C58" i="63"/>
  <c r="E57" i="63"/>
  <c r="E56" i="63"/>
  <c r="E55" i="63"/>
  <c r="E54" i="63"/>
  <c r="F53" i="63"/>
  <c r="E53" i="63"/>
  <c r="E52" i="63"/>
  <c r="C52" i="63"/>
  <c r="E51" i="63"/>
  <c r="D51" i="63"/>
  <c r="C51" i="63"/>
  <c r="C50" i="63"/>
  <c r="E50" i="63" s="1"/>
  <c r="E49" i="63"/>
  <c r="D48" i="63"/>
  <c r="C48" i="63"/>
  <c r="E48" i="63" s="1"/>
  <c r="E26" i="27"/>
  <c r="E19" i="27"/>
  <c r="D19" i="27"/>
  <c r="C19" i="27"/>
  <c r="E20" i="27"/>
  <c r="D20" i="27"/>
  <c r="C20" i="27"/>
  <c r="D16" i="69"/>
  <c r="D13" i="69"/>
  <c r="C13" i="69"/>
  <c r="C17" i="69" s="1"/>
  <c r="E12" i="69"/>
  <c r="C18" i="68"/>
  <c r="D18" i="68"/>
  <c r="D21" i="68"/>
  <c r="D22" i="68" s="1"/>
  <c r="E12" i="68"/>
  <c r="E13" i="68"/>
  <c r="C22" i="68"/>
  <c r="E17" i="68"/>
  <c r="E16" i="68"/>
  <c r="E15" i="68"/>
  <c r="E14" i="68"/>
  <c r="D19" i="34"/>
  <c r="D20" i="37"/>
  <c r="D21" i="33"/>
  <c r="M178" i="67"/>
  <c r="N178" i="67"/>
  <c r="O178" i="67" s="1"/>
  <c r="B176" i="67"/>
  <c r="B177" i="67"/>
  <c r="B178" i="67"/>
  <c r="G176" i="67"/>
  <c r="H176" i="67"/>
  <c r="I176" i="67"/>
  <c r="J176" i="67"/>
  <c r="G177" i="67"/>
  <c r="H177" i="67"/>
  <c r="I177" i="67"/>
  <c r="J177" i="67"/>
  <c r="G178" i="67"/>
  <c r="H178" i="67"/>
  <c r="I178" i="67"/>
  <c r="J178" i="67"/>
  <c r="J175" i="67"/>
  <c r="I175" i="67"/>
  <c r="H175" i="67"/>
  <c r="G175" i="67"/>
  <c r="B175" i="67"/>
  <c r="B180" i="67"/>
  <c r="B181" i="67"/>
  <c r="B182" i="67"/>
  <c r="M180" i="67"/>
  <c r="M181" i="67"/>
  <c r="M182" i="67"/>
  <c r="N182" i="67"/>
  <c r="G180" i="67"/>
  <c r="H180" i="67"/>
  <c r="I180" i="67"/>
  <c r="J180" i="67"/>
  <c r="G181" i="67"/>
  <c r="H181" i="67"/>
  <c r="I181" i="67"/>
  <c r="J181" i="67"/>
  <c r="G182" i="67"/>
  <c r="H182" i="67"/>
  <c r="I182" i="67"/>
  <c r="J182" i="67"/>
  <c r="M179" i="67"/>
  <c r="J179" i="67"/>
  <c r="K179" i="67"/>
  <c r="L179" i="67"/>
  <c r="I179" i="67"/>
  <c r="H179" i="67"/>
  <c r="G179" i="67"/>
  <c r="B179" i="67"/>
  <c r="D46" i="63" l="1"/>
  <c r="E73" i="63"/>
  <c r="C73" i="63"/>
  <c r="C71" i="63" s="1"/>
  <c r="C47" i="63" s="1"/>
  <c r="E13" i="69"/>
  <c r="E17" i="69" s="1"/>
  <c r="D17" i="69"/>
  <c r="E18" i="68"/>
  <c r="O182" i="67"/>
  <c r="C46" i="63" l="1"/>
  <c r="E47" i="63"/>
  <c r="E71" i="63"/>
  <c r="E46" i="63"/>
  <c r="M419" i="67"/>
  <c r="M420" i="67"/>
  <c r="M421" i="67"/>
  <c r="M422" i="67"/>
  <c r="N422" i="67"/>
  <c r="M423" i="67"/>
  <c r="M424" i="67"/>
  <c r="M425" i="67"/>
  <c r="M426" i="67"/>
  <c r="M427" i="67"/>
  <c r="N427" i="67"/>
  <c r="B419" i="67"/>
  <c r="B420" i="67"/>
  <c r="B421" i="67"/>
  <c r="B422" i="67"/>
  <c r="B423" i="67"/>
  <c r="B424" i="67"/>
  <c r="B425" i="67"/>
  <c r="B426" i="67"/>
  <c r="B427" i="67"/>
  <c r="G419" i="67"/>
  <c r="H419" i="67"/>
  <c r="I419" i="67"/>
  <c r="J419" i="67"/>
  <c r="G420" i="67"/>
  <c r="H420" i="67"/>
  <c r="I420" i="67"/>
  <c r="J420" i="67"/>
  <c r="G421" i="67"/>
  <c r="H421" i="67"/>
  <c r="I421" i="67"/>
  <c r="J421" i="67"/>
  <c r="G422" i="67"/>
  <c r="H422" i="67"/>
  <c r="I422" i="67"/>
  <c r="J422" i="67"/>
  <c r="G423" i="67"/>
  <c r="H423" i="67"/>
  <c r="I423" i="67"/>
  <c r="J423" i="67"/>
  <c r="G424" i="67"/>
  <c r="H424" i="67"/>
  <c r="I424" i="67"/>
  <c r="J424" i="67"/>
  <c r="G425" i="67"/>
  <c r="H425" i="67"/>
  <c r="I425" i="67"/>
  <c r="J425" i="67"/>
  <c r="G426" i="67"/>
  <c r="H426" i="67"/>
  <c r="I426" i="67"/>
  <c r="J426" i="67"/>
  <c r="G427" i="67"/>
  <c r="H427" i="67"/>
  <c r="I427" i="67"/>
  <c r="J427" i="67"/>
  <c r="M418" i="67"/>
  <c r="J418" i="67"/>
  <c r="I418" i="67"/>
  <c r="H418" i="67"/>
  <c r="G418" i="67"/>
  <c r="B418" i="67"/>
  <c r="M409" i="67"/>
  <c r="N409" i="67"/>
  <c r="M410" i="67"/>
  <c r="N410" i="67"/>
  <c r="M411" i="67"/>
  <c r="N411" i="67"/>
  <c r="M412" i="67"/>
  <c r="N412" i="67"/>
  <c r="M413" i="67"/>
  <c r="N413" i="67"/>
  <c r="M414" i="67"/>
  <c r="N414" i="67"/>
  <c r="M415" i="67"/>
  <c r="N415" i="67"/>
  <c r="M416" i="67"/>
  <c r="N416" i="67"/>
  <c r="M417" i="67"/>
  <c r="N417" i="67"/>
  <c r="B417" i="67"/>
  <c r="B414" i="67"/>
  <c r="B415" i="67"/>
  <c r="B416" i="67"/>
  <c r="B412" i="67"/>
  <c r="B413" i="67"/>
  <c r="B409" i="67"/>
  <c r="B410" i="67"/>
  <c r="B411" i="67"/>
  <c r="G417" i="67"/>
  <c r="H417" i="67"/>
  <c r="I417" i="67"/>
  <c r="J417" i="67"/>
  <c r="G409" i="67"/>
  <c r="H409" i="67"/>
  <c r="I409" i="67"/>
  <c r="J409" i="67"/>
  <c r="G410" i="67"/>
  <c r="H410" i="67"/>
  <c r="I410" i="67"/>
  <c r="J410" i="67"/>
  <c r="G411" i="67"/>
  <c r="H411" i="67"/>
  <c r="I411" i="67"/>
  <c r="J411" i="67"/>
  <c r="G412" i="67"/>
  <c r="H412" i="67"/>
  <c r="I412" i="67"/>
  <c r="J412" i="67"/>
  <c r="G413" i="67"/>
  <c r="H413" i="67"/>
  <c r="I413" i="67"/>
  <c r="J413" i="67"/>
  <c r="G414" i="67"/>
  <c r="H414" i="67"/>
  <c r="I414" i="67"/>
  <c r="J414" i="67"/>
  <c r="G415" i="67"/>
  <c r="H415" i="67"/>
  <c r="I415" i="67"/>
  <c r="J415" i="67"/>
  <c r="G416" i="67"/>
  <c r="H416" i="67"/>
  <c r="I416" i="67"/>
  <c r="J416" i="67"/>
  <c r="N408" i="67"/>
  <c r="M408" i="67"/>
  <c r="J408" i="67"/>
  <c r="I408" i="67"/>
  <c r="H408" i="67"/>
  <c r="G408" i="67"/>
  <c r="B408" i="67"/>
  <c r="B404" i="67"/>
  <c r="B405" i="67"/>
  <c r="B406" i="67"/>
  <c r="B407" i="67"/>
  <c r="M407" i="67"/>
  <c r="N407" i="67"/>
  <c r="M404" i="67"/>
  <c r="M405" i="67"/>
  <c r="M406" i="67"/>
  <c r="G404" i="67"/>
  <c r="H404" i="67"/>
  <c r="I404" i="67"/>
  <c r="J404" i="67"/>
  <c r="G405" i="67"/>
  <c r="H405" i="67"/>
  <c r="I405" i="67"/>
  <c r="J405" i="67"/>
  <c r="G406" i="67"/>
  <c r="H406" i="67"/>
  <c r="I406" i="67"/>
  <c r="J406" i="67"/>
  <c r="G407" i="67"/>
  <c r="H407" i="67"/>
  <c r="I407" i="67"/>
  <c r="J407" i="67"/>
  <c r="M403" i="67"/>
  <c r="J403" i="67"/>
  <c r="K403" i="67"/>
  <c r="L403" i="67"/>
  <c r="I403" i="67"/>
  <c r="H403" i="67"/>
  <c r="G403" i="67"/>
  <c r="B403" i="67"/>
  <c r="B392" i="67"/>
  <c r="B393" i="67"/>
  <c r="B394" i="67"/>
  <c r="B395" i="67"/>
  <c r="B396" i="67"/>
  <c r="B397" i="67"/>
  <c r="B398" i="67"/>
  <c r="B399" i="67"/>
  <c r="B400" i="67"/>
  <c r="B401" i="67"/>
  <c r="B402" i="67"/>
  <c r="M392" i="67"/>
  <c r="M393" i="67"/>
  <c r="M394" i="67"/>
  <c r="M395" i="67"/>
  <c r="M396" i="67"/>
  <c r="N396" i="67"/>
  <c r="M402" i="67"/>
  <c r="N402" i="67"/>
  <c r="G392" i="67"/>
  <c r="H392" i="67"/>
  <c r="I392" i="67"/>
  <c r="J392" i="67"/>
  <c r="G393" i="67"/>
  <c r="H393" i="67"/>
  <c r="I393" i="67"/>
  <c r="J393" i="67"/>
  <c r="G394" i="67"/>
  <c r="H394" i="67"/>
  <c r="I394" i="67"/>
  <c r="J394" i="67"/>
  <c r="G395" i="67"/>
  <c r="H395" i="67"/>
  <c r="I395" i="67"/>
  <c r="J395" i="67"/>
  <c r="G396" i="67"/>
  <c r="H396" i="67"/>
  <c r="I396" i="67"/>
  <c r="J396" i="67"/>
  <c r="G397" i="67"/>
  <c r="H397" i="67"/>
  <c r="I397" i="67"/>
  <c r="J397" i="67"/>
  <c r="G398" i="67"/>
  <c r="H398" i="67"/>
  <c r="I398" i="67"/>
  <c r="J398" i="67"/>
  <c r="G399" i="67"/>
  <c r="H399" i="67"/>
  <c r="I399" i="67"/>
  <c r="J399" i="67"/>
  <c r="G400" i="67"/>
  <c r="H400" i="67"/>
  <c r="I400" i="67"/>
  <c r="J400" i="67"/>
  <c r="G401" i="67"/>
  <c r="H401" i="67"/>
  <c r="I401" i="67"/>
  <c r="J401" i="67"/>
  <c r="G402" i="67"/>
  <c r="H402" i="67"/>
  <c r="I402" i="67"/>
  <c r="J402" i="67"/>
  <c r="J391" i="67"/>
  <c r="I391" i="67"/>
  <c r="H391" i="67"/>
  <c r="G391" i="67"/>
  <c r="B391" i="67"/>
  <c r="B386" i="67"/>
  <c r="B387" i="67"/>
  <c r="B388" i="67"/>
  <c r="B389" i="67"/>
  <c r="B390" i="67"/>
  <c r="M386" i="67"/>
  <c r="M387" i="67"/>
  <c r="M388" i="67"/>
  <c r="M389" i="67"/>
  <c r="M390" i="67"/>
  <c r="N390" i="67"/>
  <c r="G386" i="67"/>
  <c r="H386" i="67"/>
  <c r="I386" i="67"/>
  <c r="J386" i="67"/>
  <c r="G387" i="67"/>
  <c r="H387" i="67"/>
  <c r="I387" i="67"/>
  <c r="J387" i="67"/>
  <c r="G388" i="67"/>
  <c r="H388" i="67"/>
  <c r="I388" i="67"/>
  <c r="J388" i="67"/>
  <c r="G389" i="67"/>
  <c r="H389" i="67"/>
  <c r="I389" i="67"/>
  <c r="J389" i="67"/>
  <c r="G390" i="67"/>
  <c r="H390" i="67"/>
  <c r="I390" i="67"/>
  <c r="J390" i="67"/>
  <c r="M385" i="67"/>
  <c r="J385" i="67"/>
  <c r="I385" i="67"/>
  <c r="H385" i="67"/>
  <c r="G385" i="67"/>
  <c r="B385" i="67"/>
  <c r="B376" i="67"/>
  <c r="B377" i="67"/>
  <c r="B378" i="67"/>
  <c r="B379" i="67"/>
  <c r="B380" i="67"/>
  <c r="B381" i="67"/>
  <c r="B382" i="67"/>
  <c r="B383" i="67"/>
  <c r="B384" i="67"/>
  <c r="B366" i="67"/>
  <c r="B367" i="67"/>
  <c r="B368" i="67"/>
  <c r="B369" i="67"/>
  <c r="B370" i="67"/>
  <c r="B371" i="67"/>
  <c r="B372" i="67"/>
  <c r="B373" i="67"/>
  <c r="B374" i="67"/>
  <c r="B375" i="67"/>
  <c r="B355" i="67"/>
  <c r="B356" i="67"/>
  <c r="B357" i="67"/>
  <c r="B358" i="67"/>
  <c r="B359" i="67"/>
  <c r="B360" i="67"/>
  <c r="B361" i="67"/>
  <c r="B362" i="67"/>
  <c r="B363" i="67"/>
  <c r="B364" i="67"/>
  <c r="B365" i="67"/>
  <c r="B346" i="67"/>
  <c r="B347" i="67"/>
  <c r="B348" i="67"/>
  <c r="B349" i="67"/>
  <c r="B350" i="67"/>
  <c r="B351" i="67"/>
  <c r="B352" i="67"/>
  <c r="B353" i="67"/>
  <c r="B354" i="67"/>
  <c r="B335" i="67"/>
  <c r="B336" i="67"/>
  <c r="B337" i="67"/>
  <c r="B338" i="67"/>
  <c r="B339" i="67"/>
  <c r="B340" i="67"/>
  <c r="B341" i="67"/>
  <c r="B342" i="67"/>
  <c r="B343" i="67"/>
  <c r="B344" i="67"/>
  <c r="B345" i="67"/>
  <c r="B317" i="67"/>
  <c r="B318" i="67"/>
  <c r="B319" i="67"/>
  <c r="B320" i="67"/>
  <c r="B321" i="67"/>
  <c r="B322" i="67"/>
  <c r="B323" i="67"/>
  <c r="B324" i="67"/>
  <c r="B325" i="67"/>
  <c r="B326" i="67"/>
  <c r="B327" i="67"/>
  <c r="B328" i="67"/>
  <c r="B329" i="67"/>
  <c r="B330" i="67"/>
  <c r="B331" i="67"/>
  <c r="B332" i="67"/>
  <c r="B333" i="67"/>
  <c r="B334" i="67"/>
  <c r="M317" i="67"/>
  <c r="M318" i="67"/>
  <c r="M319" i="67"/>
  <c r="M320" i="67"/>
  <c r="M321" i="67"/>
  <c r="N321" i="67"/>
  <c r="M322" i="67"/>
  <c r="M323" i="67"/>
  <c r="M324" i="67"/>
  <c r="M325" i="67"/>
  <c r="M326" i="67"/>
  <c r="M327" i="67"/>
  <c r="O327" i="67" s="1"/>
  <c r="N327" i="67"/>
  <c r="M333" i="67"/>
  <c r="N333" i="67"/>
  <c r="M334" i="67"/>
  <c r="M335" i="67"/>
  <c r="M336" i="67"/>
  <c r="M337" i="67"/>
  <c r="M338" i="67"/>
  <c r="M339" i="67"/>
  <c r="N339" i="67"/>
  <c r="M340" i="67"/>
  <c r="M341" i="67"/>
  <c r="M342" i="67"/>
  <c r="M343" i="67"/>
  <c r="M344" i="67"/>
  <c r="M345" i="67"/>
  <c r="O345" i="67" s="1"/>
  <c r="N345" i="67"/>
  <c r="M350" i="67"/>
  <c r="M351" i="67"/>
  <c r="M352" i="67"/>
  <c r="N352" i="67"/>
  <c r="M353" i="67"/>
  <c r="N353" i="67"/>
  <c r="M354" i="67"/>
  <c r="M355" i="67"/>
  <c r="M356" i="67"/>
  <c r="N356" i="67"/>
  <c r="M357" i="67"/>
  <c r="N357" i="67"/>
  <c r="M358" i="67"/>
  <c r="M359" i="67"/>
  <c r="M360" i="67"/>
  <c r="N360" i="67"/>
  <c r="M366" i="67"/>
  <c r="N366" i="67"/>
  <c r="M367" i="67"/>
  <c r="N367" i="67"/>
  <c r="M368" i="67"/>
  <c r="M369" i="67"/>
  <c r="M370" i="67"/>
  <c r="M371" i="67"/>
  <c r="M372" i="67"/>
  <c r="M373" i="67"/>
  <c r="N373" i="67"/>
  <c r="M374" i="67"/>
  <c r="N374" i="67"/>
  <c r="M375" i="67"/>
  <c r="M376" i="67"/>
  <c r="M377" i="67"/>
  <c r="N377" i="67"/>
  <c r="M378" i="67"/>
  <c r="N378" i="67"/>
  <c r="M379" i="67"/>
  <c r="M380" i="67"/>
  <c r="N380" i="67"/>
  <c r="M381" i="67"/>
  <c r="N381" i="67"/>
  <c r="M382" i="67"/>
  <c r="N382" i="67"/>
  <c r="M383" i="67"/>
  <c r="N383" i="67"/>
  <c r="M384" i="67"/>
  <c r="N384" i="67"/>
  <c r="G340" i="67"/>
  <c r="H340" i="67"/>
  <c r="I340" i="67"/>
  <c r="J340" i="67"/>
  <c r="G341" i="67"/>
  <c r="H341" i="67"/>
  <c r="I341" i="67"/>
  <c r="J341" i="67"/>
  <c r="G342" i="67"/>
  <c r="H342" i="67"/>
  <c r="I342" i="67"/>
  <c r="J342" i="67"/>
  <c r="G343" i="67"/>
  <c r="H343" i="67"/>
  <c r="I343" i="67"/>
  <c r="J343" i="67"/>
  <c r="G344" i="67"/>
  <c r="H344" i="67"/>
  <c r="I344" i="67"/>
  <c r="J344" i="67"/>
  <c r="G345" i="67"/>
  <c r="H345" i="67"/>
  <c r="I345" i="67"/>
  <c r="J345" i="67"/>
  <c r="G346" i="67"/>
  <c r="H346" i="67"/>
  <c r="I346" i="67"/>
  <c r="J346" i="67"/>
  <c r="G347" i="67"/>
  <c r="H347" i="67"/>
  <c r="I347" i="67"/>
  <c r="J347" i="67"/>
  <c r="G348" i="67"/>
  <c r="H348" i="67"/>
  <c r="I348" i="67"/>
  <c r="J348" i="67"/>
  <c r="G349" i="67"/>
  <c r="H349" i="67"/>
  <c r="I349" i="67"/>
  <c r="J349" i="67"/>
  <c r="G350" i="67"/>
  <c r="H350" i="67"/>
  <c r="I350" i="67"/>
  <c r="J350" i="67"/>
  <c r="G351" i="67"/>
  <c r="H351" i="67"/>
  <c r="I351" i="67"/>
  <c r="J351" i="67"/>
  <c r="G352" i="67"/>
  <c r="H352" i="67"/>
  <c r="I352" i="67"/>
  <c r="J352" i="67"/>
  <c r="G353" i="67"/>
  <c r="H353" i="67"/>
  <c r="I353" i="67"/>
  <c r="J353" i="67"/>
  <c r="G354" i="67"/>
  <c r="H354" i="67"/>
  <c r="I354" i="67"/>
  <c r="J354" i="67"/>
  <c r="G355" i="67"/>
  <c r="H355" i="67"/>
  <c r="I355" i="67"/>
  <c r="J355" i="67"/>
  <c r="G356" i="67"/>
  <c r="H356" i="67"/>
  <c r="I356" i="67"/>
  <c r="J356" i="67"/>
  <c r="G357" i="67"/>
  <c r="H357" i="67"/>
  <c r="I357" i="67"/>
  <c r="J357" i="67"/>
  <c r="G358" i="67"/>
  <c r="H358" i="67"/>
  <c r="I358" i="67"/>
  <c r="J358" i="67"/>
  <c r="G359" i="67"/>
  <c r="H359" i="67"/>
  <c r="I359" i="67"/>
  <c r="J359" i="67"/>
  <c r="G360" i="67"/>
  <c r="H360" i="67"/>
  <c r="I360" i="67"/>
  <c r="J360" i="67"/>
  <c r="G361" i="67"/>
  <c r="H361" i="67"/>
  <c r="I361" i="67"/>
  <c r="J361" i="67"/>
  <c r="G362" i="67"/>
  <c r="H362" i="67"/>
  <c r="I362" i="67"/>
  <c r="J362" i="67"/>
  <c r="G363" i="67"/>
  <c r="H363" i="67"/>
  <c r="I363" i="67"/>
  <c r="J363" i="67"/>
  <c r="G364" i="67"/>
  <c r="H364" i="67"/>
  <c r="I364" i="67"/>
  <c r="J364" i="67"/>
  <c r="G365" i="67"/>
  <c r="H365" i="67"/>
  <c r="I365" i="67"/>
  <c r="J365" i="67"/>
  <c r="G366" i="67"/>
  <c r="H366" i="67"/>
  <c r="I366" i="67"/>
  <c r="J366" i="67"/>
  <c r="G367" i="67"/>
  <c r="H367" i="67"/>
  <c r="I367" i="67"/>
  <c r="J367" i="67"/>
  <c r="G368" i="67"/>
  <c r="H368" i="67"/>
  <c r="I368" i="67"/>
  <c r="J368" i="67"/>
  <c r="G369" i="67"/>
  <c r="H369" i="67"/>
  <c r="I369" i="67"/>
  <c r="J369" i="67"/>
  <c r="G370" i="67"/>
  <c r="H370" i="67"/>
  <c r="I370" i="67"/>
  <c r="J370" i="67"/>
  <c r="G371" i="67"/>
  <c r="H371" i="67"/>
  <c r="I371" i="67"/>
  <c r="J371" i="67"/>
  <c r="G372" i="67"/>
  <c r="H372" i="67"/>
  <c r="I372" i="67"/>
  <c r="J372" i="67"/>
  <c r="G373" i="67"/>
  <c r="H373" i="67"/>
  <c r="I373" i="67"/>
  <c r="J373" i="67"/>
  <c r="G374" i="67"/>
  <c r="H374" i="67"/>
  <c r="I374" i="67"/>
  <c r="J374" i="67"/>
  <c r="G375" i="67"/>
  <c r="H375" i="67"/>
  <c r="I375" i="67"/>
  <c r="J375" i="67"/>
  <c r="G376" i="67"/>
  <c r="H376" i="67"/>
  <c r="I376" i="67"/>
  <c r="J376" i="67"/>
  <c r="G377" i="67"/>
  <c r="H377" i="67"/>
  <c r="I377" i="67"/>
  <c r="J377" i="67"/>
  <c r="G378" i="67"/>
  <c r="H378" i="67"/>
  <c r="I378" i="67"/>
  <c r="J378" i="67"/>
  <c r="G379" i="67"/>
  <c r="H379" i="67"/>
  <c r="I379" i="67"/>
  <c r="J379" i="67"/>
  <c r="G380" i="67"/>
  <c r="H380" i="67"/>
  <c r="I380" i="67"/>
  <c r="J380" i="67"/>
  <c r="G381" i="67"/>
  <c r="H381" i="67"/>
  <c r="I381" i="67"/>
  <c r="J381" i="67"/>
  <c r="G382" i="67"/>
  <c r="H382" i="67"/>
  <c r="I382" i="67"/>
  <c r="J382" i="67"/>
  <c r="G383" i="67"/>
  <c r="H383" i="67"/>
  <c r="I383" i="67"/>
  <c r="J383" i="67"/>
  <c r="G384" i="67"/>
  <c r="H384" i="67"/>
  <c r="I384" i="67"/>
  <c r="J384" i="67"/>
  <c r="G317" i="67"/>
  <c r="H317" i="67"/>
  <c r="I317" i="67"/>
  <c r="J317" i="67"/>
  <c r="G318" i="67"/>
  <c r="H318" i="67"/>
  <c r="I318" i="67"/>
  <c r="J318" i="67"/>
  <c r="G319" i="67"/>
  <c r="H319" i="67"/>
  <c r="I319" i="67"/>
  <c r="J319" i="67"/>
  <c r="G320" i="67"/>
  <c r="H320" i="67"/>
  <c r="I320" i="67"/>
  <c r="J320" i="67"/>
  <c r="G321" i="67"/>
  <c r="H321" i="67"/>
  <c r="I321" i="67"/>
  <c r="J321" i="67"/>
  <c r="G322" i="67"/>
  <c r="H322" i="67"/>
  <c r="I322" i="67"/>
  <c r="J322" i="67"/>
  <c r="G323" i="67"/>
  <c r="H323" i="67"/>
  <c r="I323" i="67"/>
  <c r="J323" i="67"/>
  <c r="G324" i="67"/>
  <c r="H324" i="67"/>
  <c r="I324" i="67"/>
  <c r="J324" i="67"/>
  <c r="G325" i="67"/>
  <c r="H325" i="67"/>
  <c r="I325" i="67"/>
  <c r="J325" i="67"/>
  <c r="G326" i="67"/>
  <c r="H326" i="67"/>
  <c r="I326" i="67"/>
  <c r="J326" i="67"/>
  <c r="G327" i="67"/>
  <c r="H327" i="67"/>
  <c r="I327" i="67"/>
  <c r="J327" i="67"/>
  <c r="G328" i="67"/>
  <c r="H328" i="67"/>
  <c r="I328" i="67"/>
  <c r="J328" i="67"/>
  <c r="G329" i="67"/>
  <c r="H329" i="67"/>
  <c r="I329" i="67"/>
  <c r="J329" i="67"/>
  <c r="G330" i="67"/>
  <c r="H330" i="67"/>
  <c r="I330" i="67"/>
  <c r="J330" i="67"/>
  <c r="G331" i="67"/>
  <c r="H331" i="67"/>
  <c r="I331" i="67"/>
  <c r="J331" i="67"/>
  <c r="G332" i="67"/>
  <c r="H332" i="67"/>
  <c r="I332" i="67"/>
  <c r="J332" i="67"/>
  <c r="G333" i="67"/>
  <c r="H333" i="67"/>
  <c r="I333" i="67"/>
  <c r="J333" i="67"/>
  <c r="G334" i="67"/>
  <c r="H334" i="67"/>
  <c r="I334" i="67"/>
  <c r="J334" i="67"/>
  <c r="G335" i="67"/>
  <c r="H335" i="67"/>
  <c r="I335" i="67"/>
  <c r="J335" i="67"/>
  <c r="G336" i="67"/>
  <c r="H336" i="67"/>
  <c r="I336" i="67"/>
  <c r="J336" i="67"/>
  <c r="G337" i="67"/>
  <c r="H337" i="67"/>
  <c r="I337" i="67"/>
  <c r="J337" i="67"/>
  <c r="G338" i="67"/>
  <c r="H338" i="67"/>
  <c r="I338" i="67"/>
  <c r="J338" i="67"/>
  <c r="G339" i="67"/>
  <c r="H339" i="67"/>
  <c r="I339" i="67"/>
  <c r="J339" i="67"/>
  <c r="J316" i="67"/>
  <c r="I316" i="67"/>
  <c r="H316" i="67"/>
  <c r="G316" i="67"/>
  <c r="B316" i="67"/>
  <c r="M268" i="67"/>
  <c r="N268" i="67"/>
  <c r="B306" i="67"/>
  <c r="B307" i="67"/>
  <c r="B308" i="67"/>
  <c r="B309" i="67"/>
  <c r="B310" i="67"/>
  <c r="B311" i="67"/>
  <c r="B312" i="67"/>
  <c r="B313" i="67"/>
  <c r="B314" i="67"/>
  <c r="B315" i="67"/>
  <c r="B295" i="67"/>
  <c r="B296" i="67"/>
  <c r="B297" i="67"/>
  <c r="B298" i="67"/>
  <c r="B299" i="67"/>
  <c r="B300" i="67"/>
  <c r="B301" i="67"/>
  <c r="B302" i="67"/>
  <c r="B303" i="67"/>
  <c r="B304" i="67"/>
  <c r="B305" i="67"/>
  <c r="B289" i="67"/>
  <c r="B290" i="67"/>
  <c r="B291" i="67"/>
  <c r="B292" i="67"/>
  <c r="B293" i="67"/>
  <c r="B294" i="67"/>
  <c r="B283" i="67"/>
  <c r="B284" i="67"/>
  <c r="B285" i="67"/>
  <c r="B286" i="67"/>
  <c r="B287" i="67"/>
  <c r="B288" i="67"/>
  <c r="B273" i="67"/>
  <c r="B274" i="67"/>
  <c r="B275" i="67"/>
  <c r="B276" i="67"/>
  <c r="B277" i="67"/>
  <c r="B278" i="67"/>
  <c r="B279" i="67"/>
  <c r="B280" i="67"/>
  <c r="B281" i="67"/>
  <c r="B282" i="67"/>
  <c r="B263" i="67"/>
  <c r="B264" i="67"/>
  <c r="B265" i="67"/>
  <c r="B266" i="67"/>
  <c r="B267" i="67"/>
  <c r="B268" i="67"/>
  <c r="B269" i="67"/>
  <c r="B270" i="67"/>
  <c r="B271" i="67"/>
  <c r="B272" i="67"/>
  <c r="B256" i="67"/>
  <c r="B257" i="67"/>
  <c r="B258" i="67"/>
  <c r="B259" i="67"/>
  <c r="B260" i="67"/>
  <c r="B261" i="67"/>
  <c r="B262" i="67"/>
  <c r="B249" i="67"/>
  <c r="B250" i="67"/>
  <c r="B251" i="67"/>
  <c r="B252" i="67"/>
  <c r="B253" i="67"/>
  <c r="B254" i="67"/>
  <c r="B255" i="67"/>
  <c r="B239" i="67"/>
  <c r="B240" i="67"/>
  <c r="B241" i="67"/>
  <c r="B242" i="67"/>
  <c r="B243" i="67"/>
  <c r="B244" i="67"/>
  <c r="B245" i="67"/>
  <c r="B246" i="67"/>
  <c r="B247" i="67"/>
  <c r="B248" i="67"/>
  <c r="B232" i="67"/>
  <c r="B233" i="67"/>
  <c r="B234" i="67"/>
  <c r="B235" i="67"/>
  <c r="B236" i="67"/>
  <c r="B237" i="67"/>
  <c r="B238" i="67"/>
  <c r="B224" i="67"/>
  <c r="B225" i="67"/>
  <c r="B226" i="67"/>
  <c r="B227" i="67"/>
  <c r="B228" i="67"/>
  <c r="B229" i="67"/>
  <c r="B230" i="67"/>
  <c r="B231" i="67"/>
  <c r="B217" i="67"/>
  <c r="B218" i="67"/>
  <c r="B219" i="67"/>
  <c r="B220" i="67"/>
  <c r="B221" i="67"/>
  <c r="B222" i="67"/>
  <c r="B223" i="67"/>
  <c r="B214" i="67"/>
  <c r="B215" i="67"/>
  <c r="B216" i="67"/>
  <c r="M214" i="67"/>
  <c r="M215" i="67"/>
  <c r="M216" i="67"/>
  <c r="M217" i="67"/>
  <c r="M218" i="67"/>
  <c r="N218" i="67"/>
  <c r="M224" i="67"/>
  <c r="N224" i="67"/>
  <c r="M226" i="67"/>
  <c r="M227" i="67"/>
  <c r="M228" i="67"/>
  <c r="M229" i="67"/>
  <c r="M230" i="67"/>
  <c r="M231" i="67"/>
  <c r="N231" i="67"/>
  <c r="M237" i="67"/>
  <c r="N237" i="67"/>
  <c r="M238" i="67"/>
  <c r="M239" i="67"/>
  <c r="M240" i="67"/>
  <c r="M241" i="67"/>
  <c r="M242" i="67"/>
  <c r="M243" i="67"/>
  <c r="N243" i="67"/>
  <c r="M249" i="67"/>
  <c r="N249" i="67"/>
  <c r="M255" i="67"/>
  <c r="N255" i="67"/>
  <c r="M261" i="67"/>
  <c r="N261" i="67"/>
  <c r="M269" i="67"/>
  <c r="M270" i="67"/>
  <c r="M271" i="67"/>
  <c r="M272" i="67"/>
  <c r="M273" i="67"/>
  <c r="M274" i="67"/>
  <c r="M275" i="67"/>
  <c r="N275" i="67"/>
  <c r="M282" i="67"/>
  <c r="N282" i="67"/>
  <c r="M283" i="67"/>
  <c r="N283" i="67"/>
  <c r="M284" i="67"/>
  <c r="M285" i="67"/>
  <c r="M287" i="67"/>
  <c r="M288" i="67"/>
  <c r="M289" i="67"/>
  <c r="N289" i="67"/>
  <c r="M290" i="67"/>
  <c r="N290" i="67"/>
  <c r="M291" i="67"/>
  <c r="M293" i="67"/>
  <c r="N293" i="67"/>
  <c r="M294" i="67"/>
  <c r="N294" i="67"/>
  <c r="M295" i="67"/>
  <c r="N295" i="67"/>
  <c r="M296" i="67"/>
  <c r="M298" i="67"/>
  <c r="N298" i="67"/>
  <c r="M299" i="67"/>
  <c r="N299" i="67"/>
  <c r="M300" i="67"/>
  <c r="N300" i="67"/>
  <c r="M301" i="67"/>
  <c r="M302" i="67"/>
  <c r="M303" i="67"/>
  <c r="M304" i="67"/>
  <c r="M305" i="67"/>
  <c r="M306" i="67"/>
  <c r="M307" i="67"/>
  <c r="M308" i="67"/>
  <c r="N308" i="67"/>
  <c r="M309" i="67"/>
  <c r="M310" i="67"/>
  <c r="M311" i="67"/>
  <c r="M312" i="67"/>
  <c r="M313" i="67"/>
  <c r="M314" i="67"/>
  <c r="M315" i="67"/>
  <c r="N315" i="67"/>
  <c r="G312" i="67"/>
  <c r="H312" i="67"/>
  <c r="I312" i="67"/>
  <c r="J312" i="67"/>
  <c r="G313" i="67"/>
  <c r="H313" i="67"/>
  <c r="I313" i="67"/>
  <c r="J313" i="67"/>
  <c r="G314" i="67"/>
  <c r="H314" i="67"/>
  <c r="I314" i="67"/>
  <c r="J314" i="67"/>
  <c r="G315" i="67"/>
  <c r="H315" i="67"/>
  <c r="I315" i="67"/>
  <c r="J315" i="67"/>
  <c r="G307" i="67"/>
  <c r="H307" i="67"/>
  <c r="I307" i="67"/>
  <c r="J307" i="67"/>
  <c r="G308" i="67"/>
  <c r="H308" i="67"/>
  <c r="I308" i="67"/>
  <c r="J308" i="67"/>
  <c r="G309" i="67"/>
  <c r="H309" i="67"/>
  <c r="I309" i="67"/>
  <c r="J309" i="67"/>
  <c r="G310" i="67"/>
  <c r="H310" i="67"/>
  <c r="I310" i="67"/>
  <c r="J310" i="67"/>
  <c r="G311" i="67"/>
  <c r="H311" i="67"/>
  <c r="I311" i="67"/>
  <c r="J311" i="67"/>
  <c r="G302" i="67"/>
  <c r="H302" i="67"/>
  <c r="I302" i="67"/>
  <c r="J302" i="67"/>
  <c r="G303" i="67"/>
  <c r="H303" i="67"/>
  <c r="I303" i="67"/>
  <c r="J303" i="67"/>
  <c r="G304" i="67"/>
  <c r="H304" i="67"/>
  <c r="I304" i="67"/>
  <c r="J304" i="67"/>
  <c r="G305" i="67"/>
  <c r="H305" i="67"/>
  <c r="I305" i="67"/>
  <c r="J305" i="67"/>
  <c r="G306" i="67"/>
  <c r="H306" i="67"/>
  <c r="I306" i="67"/>
  <c r="J306" i="67"/>
  <c r="G292" i="67"/>
  <c r="H292" i="67"/>
  <c r="I292" i="67"/>
  <c r="J292" i="67"/>
  <c r="G293" i="67"/>
  <c r="H293" i="67"/>
  <c r="I293" i="67"/>
  <c r="J293" i="67"/>
  <c r="G294" i="67"/>
  <c r="H294" i="67"/>
  <c r="I294" i="67"/>
  <c r="J294" i="67"/>
  <c r="G295" i="67"/>
  <c r="H295" i="67"/>
  <c r="I295" i="67"/>
  <c r="J295" i="67"/>
  <c r="G296" i="67"/>
  <c r="H296" i="67"/>
  <c r="I296" i="67"/>
  <c r="J296" i="67"/>
  <c r="G297" i="67"/>
  <c r="H297" i="67"/>
  <c r="I297" i="67"/>
  <c r="J297" i="67"/>
  <c r="G298" i="67"/>
  <c r="H298" i="67"/>
  <c r="I298" i="67"/>
  <c r="J298" i="67"/>
  <c r="G299" i="67"/>
  <c r="H299" i="67"/>
  <c r="I299" i="67"/>
  <c r="J299" i="67"/>
  <c r="G300" i="67"/>
  <c r="H300" i="67"/>
  <c r="I300" i="67"/>
  <c r="J300" i="67"/>
  <c r="G301" i="67"/>
  <c r="H301" i="67"/>
  <c r="I301" i="67"/>
  <c r="J301" i="67"/>
  <c r="G214" i="67"/>
  <c r="H214" i="67"/>
  <c r="I214" i="67"/>
  <c r="J214" i="67"/>
  <c r="G215" i="67"/>
  <c r="H215" i="67"/>
  <c r="I215" i="67"/>
  <c r="J215" i="67"/>
  <c r="G216" i="67"/>
  <c r="H216" i="67"/>
  <c r="I216" i="67"/>
  <c r="J216" i="67"/>
  <c r="G217" i="67"/>
  <c r="H217" i="67"/>
  <c r="I217" i="67"/>
  <c r="J217" i="67"/>
  <c r="G218" i="67"/>
  <c r="H218" i="67"/>
  <c r="I218" i="67"/>
  <c r="J218" i="67"/>
  <c r="G219" i="67"/>
  <c r="H219" i="67"/>
  <c r="I219" i="67"/>
  <c r="J219" i="67"/>
  <c r="G220" i="67"/>
  <c r="H220" i="67"/>
  <c r="I220" i="67"/>
  <c r="J220" i="67"/>
  <c r="G221" i="67"/>
  <c r="H221" i="67"/>
  <c r="I221" i="67"/>
  <c r="J221" i="67"/>
  <c r="G222" i="67"/>
  <c r="H222" i="67"/>
  <c r="I222" i="67"/>
  <c r="J222" i="67"/>
  <c r="G223" i="67"/>
  <c r="H223" i="67"/>
  <c r="I223" i="67"/>
  <c r="J223" i="67"/>
  <c r="G224" i="67"/>
  <c r="H224" i="67"/>
  <c r="I224" i="67"/>
  <c r="J224" i="67"/>
  <c r="G225" i="67"/>
  <c r="H225" i="67"/>
  <c r="I225" i="67"/>
  <c r="J225" i="67"/>
  <c r="G226" i="67"/>
  <c r="H226" i="67"/>
  <c r="I226" i="67"/>
  <c r="J226" i="67"/>
  <c r="G227" i="67"/>
  <c r="H227" i="67"/>
  <c r="I227" i="67"/>
  <c r="J227" i="67"/>
  <c r="G228" i="67"/>
  <c r="H228" i="67"/>
  <c r="I228" i="67"/>
  <c r="J228" i="67"/>
  <c r="G229" i="67"/>
  <c r="H229" i="67"/>
  <c r="I229" i="67"/>
  <c r="J229" i="67"/>
  <c r="G230" i="67"/>
  <c r="H230" i="67"/>
  <c r="I230" i="67"/>
  <c r="J230" i="67"/>
  <c r="G231" i="67"/>
  <c r="H231" i="67"/>
  <c r="I231" i="67"/>
  <c r="J231" i="67"/>
  <c r="G232" i="67"/>
  <c r="H232" i="67"/>
  <c r="I232" i="67"/>
  <c r="J232" i="67"/>
  <c r="G233" i="67"/>
  <c r="H233" i="67"/>
  <c r="I233" i="67"/>
  <c r="J233" i="67"/>
  <c r="G234" i="67"/>
  <c r="H234" i="67"/>
  <c r="I234" i="67"/>
  <c r="J234" i="67"/>
  <c r="G235" i="67"/>
  <c r="H235" i="67"/>
  <c r="I235" i="67"/>
  <c r="J235" i="67"/>
  <c r="G236" i="67"/>
  <c r="H236" i="67"/>
  <c r="I236" i="67"/>
  <c r="J236" i="67"/>
  <c r="G237" i="67"/>
  <c r="H237" i="67"/>
  <c r="I237" i="67"/>
  <c r="J237" i="67"/>
  <c r="G238" i="67"/>
  <c r="H238" i="67"/>
  <c r="I238" i="67"/>
  <c r="J238" i="67"/>
  <c r="G239" i="67"/>
  <c r="H239" i="67"/>
  <c r="I239" i="67"/>
  <c r="J239" i="67"/>
  <c r="G240" i="67"/>
  <c r="H240" i="67"/>
  <c r="I240" i="67"/>
  <c r="J240" i="67"/>
  <c r="G241" i="67"/>
  <c r="H241" i="67"/>
  <c r="I241" i="67"/>
  <c r="J241" i="67"/>
  <c r="G242" i="67"/>
  <c r="H242" i="67"/>
  <c r="I242" i="67"/>
  <c r="J242" i="67"/>
  <c r="G243" i="67"/>
  <c r="H243" i="67"/>
  <c r="I243" i="67"/>
  <c r="J243" i="67"/>
  <c r="G244" i="67"/>
  <c r="H244" i="67"/>
  <c r="I244" i="67"/>
  <c r="J244" i="67"/>
  <c r="G245" i="67"/>
  <c r="H245" i="67"/>
  <c r="I245" i="67"/>
  <c r="J245" i="67"/>
  <c r="G246" i="67"/>
  <c r="H246" i="67"/>
  <c r="I246" i="67"/>
  <c r="J246" i="67"/>
  <c r="G247" i="67"/>
  <c r="H247" i="67"/>
  <c r="I247" i="67"/>
  <c r="J247" i="67"/>
  <c r="G248" i="67"/>
  <c r="H248" i="67"/>
  <c r="I248" i="67"/>
  <c r="J248" i="67"/>
  <c r="G249" i="67"/>
  <c r="H249" i="67"/>
  <c r="I249" i="67"/>
  <c r="J249" i="67"/>
  <c r="G250" i="67"/>
  <c r="H250" i="67"/>
  <c r="I250" i="67"/>
  <c r="J250" i="67"/>
  <c r="G251" i="67"/>
  <c r="H251" i="67"/>
  <c r="I251" i="67"/>
  <c r="J251" i="67"/>
  <c r="G252" i="67"/>
  <c r="H252" i="67"/>
  <c r="I252" i="67"/>
  <c r="J252" i="67"/>
  <c r="G253" i="67"/>
  <c r="H253" i="67"/>
  <c r="I253" i="67"/>
  <c r="J253" i="67"/>
  <c r="G254" i="67"/>
  <c r="H254" i="67"/>
  <c r="I254" i="67"/>
  <c r="J254" i="67"/>
  <c r="G255" i="67"/>
  <c r="H255" i="67"/>
  <c r="I255" i="67"/>
  <c r="J255" i="67"/>
  <c r="G256" i="67"/>
  <c r="H256" i="67"/>
  <c r="I256" i="67"/>
  <c r="J256" i="67"/>
  <c r="G257" i="67"/>
  <c r="H257" i="67"/>
  <c r="I257" i="67"/>
  <c r="J257" i="67"/>
  <c r="G258" i="67"/>
  <c r="H258" i="67"/>
  <c r="I258" i="67"/>
  <c r="J258" i="67"/>
  <c r="G259" i="67"/>
  <c r="H259" i="67"/>
  <c r="I259" i="67"/>
  <c r="J259" i="67"/>
  <c r="G260" i="67"/>
  <c r="H260" i="67"/>
  <c r="I260" i="67"/>
  <c r="J260" i="67"/>
  <c r="G261" i="67"/>
  <c r="H261" i="67"/>
  <c r="I261" i="67"/>
  <c r="J261" i="67"/>
  <c r="G262" i="67"/>
  <c r="H262" i="67"/>
  <c r="I262" i="67"/>
  <c r="J262" i="67"/>
  <c r="G263" i="67"/>
  <c r="H263" i="67"/>
  <c r="I263" i="67"/>
  <c r="J263" i="67"/>
  <c r="G264" i="67"/>
  <c r="H264" i="67"/>
  <c r="I264" i="67"/>
  <c r="J264" i="67"/>
  <c r="G265" i="67"/>
  <c r="H265" i="67"/>
  <c r="I265" i="67"/>
  <c r="J265" i="67"/>
  <c r="G266" i="67"/>
  <c r="H266" i="67"/>
  <c r="I266" i="67"/>
  <c r="J266" i="67"/>
  <c r="G267" i="67"/>
  <c r="H267" i="67"/>
  <c r="I267" i="67"/>
  <c r="J267" i="67"/>
  <c r="G268" i="67"/>
  <c r="H268" i="67"/>
  <c r="I268" i="67"/>
  <c r="J268" i="67"/>
  <c r="G269" i="67"/>
  <c r="H269" i="67"/>
  <c r="I269" i="67"/>
  <c r="J269" i="67"/>
  <c r="G270" i="67"/>
  <c r="H270" i="67"/>
  <c r="I270" i="67"/>
  <c r="J270" i="67"/>
  <c r="G271" i="67"/>
  <c r="H271" i="67"/>
  <c r="I271" i="67"/>
  <c r="J271" i="67"/>
  <c r="G272" i="67"/>
  <c r="H272" i="67"/>
  <c r="I272" i="67"/>
  <c r="J272" i="67"/>
  <c r="G273" i="67"/>
  <c r="H273" i="67"/>
  <c r="I273" i="67"/>
  <c r="J273" i="67"/>
  <c r="G274" i="67"/>
  <c r="H274" i="67"/>
  <c r="I274" i="67"/>
  <c r="J274" i="67"/>
  <c r="G275" i="67"/>
  <c r="H275" i="67"/>
  <c r="I275" i="67"/>
  <c r="J275" i="67"/>
  <c r="G276" i="67"/>
  <c r="H276" i="67"/>
  <c r="I276" i="67"/>
  <c r="J276" i="67"/>
  <c r="G277" i="67"/>
  <c r="H277" i="67"/>
  <c r="I277" i="67"/>
  <c r="J277" i="67"/>
  <c r="G278" i="67"/>
  <c r="H278" i="67"/>
  <c r="I278" i="67"/>
  <c r="J278" i="67"/>
  <c r="G279" i="67"/>
  <c r="H279" i="67"/>
  <c r="I279" i="67"/>
  <c r="J279" i="67"/>
  <c r="G280" i="67"/>
  <c r="H280" i="67"/>
  <c r="I280" i="67"/>
  <c r="J280" i="67"/>
  <c r="G281" i="67"/>
  <c r="H281" i="67"/>
  <c r="I281" i="67"/>
  <c r="J281" i="67"/>
  <c r="G282" i="67"/>
  <c r="H282" i="67"/>
  <c r="I282" i="67"/>
  <c r="J282" i="67"/>
  <c r="G283" i="67"/>
  <c r="H283" i="67"/>
  <c r="I283" i="67"/>
  <c r="J283" i="67"/>
  <c r="G284" i="67"/>
  <c r="H284" i="67"/>
  <c r="I284" i="67"/>
  <c r="J284" i="67"/>
  <c r="G285" i="67"/>
  <c r="H285" i="67"/>
  <c r="I285" i="67"/>
  <c r="J285" i="67"/>
  <c r="G286" i="67"/>
  <c r="H286" i="67"/>
  <c r="I286" i="67"/>
  <c r="J286" i="67"/>
  <c r="G287" i="67"/>
  <c r="H287" i="67"/>
  <c r="I287" i="67"/>
  <c r="J287" i="67"/>
  <c r="G288" i="67"/>
  <c r="H288" i="67"/>
  <c r="I288" i="67"/>
  <c r="J288" i="67"/>
  <c r="G289" i="67"/>
  <c r="H289" i="67"/>
  <c r="I289" i="67"/>
  <c r="J289" i="67"/>
  <c r="G290" i="67"/>
  <c r="H290" i="67"/>
  <c r="I290" i="67"/>
  <c r="J290" i="67"/>
  <c r="G291" i="67"/>
  <c r="H291" i="67"/>
  <c r="I291" i="67"/>
  <c r="J291" i="67"/>
  <c r="J213" i="67"/>
  <c r="I213" i="67"/>
  <c r="H213" i="67"/>
  <c r="G213" i="67"/>
  <c r="B213" i="67"/>
  <c r="B209" i="67"/>
  <c r="B210" i="67"/>
  <c r="B211" i="67"/>
  <c r="B212" i="67"/>
  <c r="M209" i="67"/>
  <c r="M210" i="67"/>
  <c r="M211" i="67"/>
  <c r="M212" i="67"/>
  <c r="N212" i="67"/>
  <c r="G209" i="67"/>
  <c r="H209" i="67"/>
  <c r="I209" i="67"/>
  <c r="J209" i="67"/>
  <c r="G210" i="67"/>
  <c r="H210" i="67"/>
  <c r="I210" i="67"/>
  <c r="J210" i="67"/>
  <c r="G211" i="67"/>
  <c r="H211" i="67"/>
  <c r="I211" i="67"/>
  <c r="J211" i="67"/>
  <c r="G212" i="67"/>
  <c r="H212" i="67"/>
  <c r="I212" i="67"/>
  <c r="J212" i="67"/>
  <c r="M208" i="67"/>
  <c r="J208" i="67"/>
  <c r="I208" i="67"/>
  <c r="H208" i="67"/>
  <c r="G208" i="67"/>
  <c r="B208" i="67"/>
  <c r="B184" i="67"/>
  <c r="B185" i="67"/>
  <c r="B186" i="67"/>
  <c r="B187" i="67"/>
  <c r="M186" i="67"/>
  <c r="M187" i="67"/>
  <c r="N187" i="67"/>
  <c r="G184" i="67"/>
  <c r="H184" i="67"/>
  <c r="I184" i="67"/>
  <c r="J184" i="67"/>
  <c r="G185" i="67"/>
  <c r="H185" i="67"/>
  <c r="I185" i="67"/>
  <c r="J185" i="67"/>
  <c r="G186" i="67"/>
  <c r="H186" i="67"/>
  <c r="I186" i="67"/>
  <c r="J186" i="67"/>
  <c r="G187" i="67"/>
  <c r="H187" i="67"/>
  <c r="I187" i="67"/>
  <c r="J187" i="67"/>
  <c r="J183" i="67"/>
  <c r="I183" i="67"/>
  <c r="H183" i="67"/>
  <c r="G183" i="67"/>
  <c r="B183" i="67"/>
  <c r="B189" i="67"/>
  <c r="B190" i="67"/>
  <c r="B191" i="67"/>
  <c r="B192" i="67"/>
  <c r="B193" i="67"/>
  <c r="B194" i="67"/>
  <c r="B195" i="67"/>
  <c r="B196" i="67"/>
  <c r="B197" i="67"/>
  <c r="B198" i="67"/>
  <c r="B199" i="67"/>
  <c r="B200" i="67"/>
  <c r="B201" i="67"/>
  <c r="B202" i="67"/>
  <c r="B203" i="67"/>
  <c r="B204" i="67"/>
  <c r="B205" i="67"/>
  <c r="B206" i="67"/>
  <c r="B207" i="67"/>
  <c r="M193" i="67"/>
  <c r="N193" i="67"/>
  <c r="M194" i="67"/>
  <c r="M195" i="67"/>
  <c r="M196" i="67"/>
  <c r="M197" i="67"/>
  <c r="M198" i="67"/>
  <c r="M199" i="67"/>
  <c r="M200" i="67"/>
  <c r="M201" i="67"/>
  <c r="N201" i="67"/>
  <c r="M202" i="67"/>
  <c r="M203" i="67"/>
  <c r="M204" i="67"/>
  <c r="M205" i="67"/>
  <c r="M206" i="67"/>
  <c r="M207" i="67"/>
  <c r="N207" i="67"/>
  <c r="G207" i="67"/>
  <c r="H207" i="67"/>
  <c r="I207" i="67"/>
  <c r="J207" i="67"/>
  <c r="G203" i="67"/>
  <c r="H203" i="67"/>
  <c r="I203" i="67"/>
  <c r="J203" i="67"/>
  <c r="G204" i="67"/>
  <c r="H204" i="67"/>
  <c r="I204" i="67"/>
  <c r="J204" i="67"/>
  <c r="G205" i="67"/>
  <c r="H205" i="67"/>
  <c r="I205" i="67"/>
  <c r="J205" i="67"/>
  <c r="G206" i="67"/>
  <c r="H206" i="67"/>
  <c r="I206" i="67"/>
  <c r="J206" i="67"/>
  <c r="G197" i="67"/>
  <c r="H197" i="67"/>
  <c r="I197" i="67"/>
  <c r="J197" i="67"/>
  <c r="G198" i="67"/>
  <c r="H198" i="67"/>
  <c r="I198" i="67"/>
  <c r="J198" i="67"/>
  <c r="G199" i="67"/>
  <c r="H199" i="67"/>
  <c r="I199" i="67"/>
  <c r="J199" i="67"/>
  <c r="G200" i="67"/>
  <c r="H200" i="67"/>
  <c r="I200" i="67"/>
  <c r="J200" i="67"/>
  <c r="G201" i="67"/>
  <c r="H201" i="67"/>
  <c r="I201" i="67"/>
  <c r="J201" i="67"/>
  <c r="G202" i="67"/>
  <c r="H202" i="67"/>
  <c r="I202" i="67"/>
  <c r="J202" i="67"/>
  <c r="G189" i="67"/>
  <c r="H189" i="67"/>
  <c r="I189" i="67"/>
  <c r="J189" i="67"/>
  <c r="G190" i="67"/>
  <c r="H190" i="67"/>
  <c r="I190" i="67"/>
  <c r="J190" i="67"/>
  <c r="G191" i="67"/>
  <c r="H191" i="67"/>
  <c r="I191" i="67"/>
  <c r="J191" i="67"/>
  <c r="G192" i="67"/>
  <c r="H192" i="67"/>
  <c r="I192" i="67"/>
  <c r="J192" i="67"/>
  <c r="G193" i="67"/>
  <c r="H193" i="67"/>
  <c r="I193" i="67"/>
  <c r="J193" i="67"/>
  <c r="G194" i="67"/>
  <c r="H194" i="67"/>
  <c r="I194" i="67"/>
  <c r="J194" i="67"/>
  <c r="G195" i="67"/>
  <c r="H195" i="67"/>
  <c r="I195" i="67"/>
  <c r="J195" i="67"/>
  <c r="G196" i="67"/>
  <c r="H196" i="67"/>
  <c r="I196" i="67"/>
  <c r="J196" i="67"/>
  <c r="J188" i="67"/>
  <c r="I188" i="67"/>
  <c r="H188" i="67"/>
  <c r="G188" i="67"/>
  <c r="B188" i="67"/>
  <c r="B171" i="67"/>
  <c r="B172" i="67"/>
  <c r="B173" i="67"/>
  <c r="B174" i="67"/>
  <c r="M174" i="67"/>
  <c r="N174" i="67"/>
  <c r="G171" i="67"/>
  <c r="H171" i="67"/>
  <c r="I171" i="67"/>
  <c r="J171" i="67"/>
  <c r="G172" i="67"/>
  <c r="H172" i="67"/>
  <c r="I172" i="67"/>
  <c r="J172" i="67"/>
  <c r="G173" i="67"/>
  <c r="H173" i="67"/>
  <c r="I173" i="67"/>
  <c r="J173" i="67"/>
  <c r="G174" i="67"/>
  <c r="H174" i="67"/>
  <c r="I174" i="67"/>
  <c r="J174" i="67"/>
  <c r="J170" i="67"/>
  <c r="I170" i="67"/>
  <c r="H170" i="67"/>
  <c r="G170" i="67"/>
  <c r="B170" i="67"/>
  <c r="B166" i="67"/>
  <c r="B167" i="67"/>
  <c r="B168" i="67"/>
  <c r="B169" i="67"/>
  <c r="M169" i="67"/>
  <c r="N169" i="67"/>
  <c r="G166" i="67"/>
  <c r="H166" i="67"/>
  <c r="I166" i="67"/>
  <c r="J166" i="67"/>
  <c r="G167" i="67"/>
  <c r="H167" i="67"/>
  <c r="I167" i="67"/>
  <c r="J167" i="67"/>
  <c r="G168" i="67"/>
  <c r="H168" i="67"/>
  <c r="I168" i="67"/>
  <c r="J168" i="67"/>
  <c r="G169" i="67"/>
  <c r="H169" i="67"/>
  <c r="I169" i="67"/>
  <c r="J169" i="67"/>
  <c r="J165" i="67"/>
  <c r="I165" i="67"/>
  <c r="H165" i="67"/>
  <c r="G165" i="67"/>
  <c r="B165" i="67"/>
  <c r="B151" i="67"/>
  <c r="B152" i="67"/>
  <c r="B153" i="67"/>
  <c r="B154" i="67"/>
  <c r="B155" i="67"/>
  <c r="B156" i="67"/>
  <c r="B157" i="67"/>
  <c r="B158" i="67"/>
  <c r="B159" i="67"/>
  <c r="B160" i="67"/>
  <c r="B161" i="67"/>
  <c r="B162" i="67"/>
  <c r="B163" i="67"/>
  <c r="B164" i="67"/>
  <c r="M151" i="67"/>
  <c r="M152" i="67"/>
  <c r="M153" i="67"/>
  <c r="M154" i="67"/>
  <c r="M155" i="67"/>
  <c r="N155" i="67"/>
  <c r="M156" i="67"/>
  <c r="M157" i="67"/>
  <c r="M158" i="67"/>
  <c r="N158" i="67"/>
  <c r="M159" i="67"/>
  <c r="M160" i="67"/>
  <c r="M161" i="67"/>
  <c r="M162" i="67"/>
  <c r="M163" i="67"/>
  <c r="M164" i="67"/>
  <c r="N164" i="67"/>
  <c r="G160" i="67"/>
  <c r="H160" i="67"/>
  <c r="I160" i="67"/>
  <c r="J160" i="67"/>
  <c r="G161" i="67"/>
  <c r="H161" i="67"/>
  <c r="I161" i="67"/>
  <c r="J161" i="67"/>
  <c r="G162" i="67"/>
  <c r="H162" i="67"/>
  <c r="I162" i="67"/>
  <c r="J162" i="67"/>
  <c r="G163" i="67"/>
  <c r="H163" i="67"/>
  <c r="I163" i="67"/>
  <c r="J163" i="67"/>
  <c r="G164" i="67"/>
  <c r="H164" i="67"/>
  <c r="I164" i="67"/>
  <c r="J164" i="67"/>
  <c r="G151" i="67"/>
  <c r="H151" i="67"/>
  <c r="I151" i="67"/>
  <c r="J151" i="67"/>
  <c r="G152" i="67"/>
  <c r="H152" i="67"/>
  <c r="I152" i="67"/>
  <c r="J152" i="67"/>
  <c r="G153" i="67"/>
  <c r="H153" i="67"/>
  <c r="I153" i="67"/>
  <c r="J153" i="67"/>
  <c r="G154" i="67"/>
  <c r="H154" i="67"/>
  <c r="I154" i="67"/>
  <c r="J154" i="67"/>
  <c r="G155" i="67"/>
  <c r="H155" i="67"/>
  <c r="I155" i="67"/>
  <c r="J155" i="67"/>
  <c r="G156" i="67"/>
  <c r="H156" i="67"/>
  <c r="I156" i="67"/>
  <c r="J156" i="67"/>
  <c r="G157" i="67"/>
  <c r="H157" i="67"/>
  <c r="I157" i="67"/>
  <c r="J157" i="67"/>
  <c r="G158" i="67"/>
  <c r="H158" i="67"/>
  <c r="I158" i="67"/>
  <c r="J158" i="67"/>
  <c r="G159" i="67"/>
  <c r="H159" i="67"/>
  <c r="I159" i="67"/>
  <c r="J159" i="67"/>
  <c r="J150" i="67"/>
  <c r="I150" i="67"/>
  <c r="H150" i="67"/>
  <c r="G150" i="67"/>
  <c r="B150" i="67"/>
  <c r="B140" i="67"/>
  <c r="B141" i="67"/>
  <c r="B142" i="67"/>
  <c r="B143" i="67"/>
  <c r="B144" i="67"/>
  <c r="B145" i="67"/>
  <c r="B146" i="67"/>
  <c r="B147" i="67"/>
  <c r="B148" i="67"/>
  <c r="B149" i="67"/>
  <c r="M140" i="67"/>
  <c r="M141" i="67"/>
  <c r="M142" i="67"/>
  <c r="M143" i="67"/>
  <c r="N143" i="67"/>
  <c r="M149" i="67"/>
  <c r="N149" i="67"/>
  <c r="G140" i="67"/>
  <c r="H140" i="67"/>
  <c r="I140" i="67"/>
  <c r="J140" i="67"/>
  <c r="G141" i="67"/>
  <c r="H141" i="67"/>
  <c r="I141" i="67"/>
  <c r="J141" i="67"/>
  <c r="G142" i="67"/>
  <c r="H142" i="67"/>
  <c r="I142" i="67"/>
  <c r="J142" i="67"/>
  <c r="G143" i="67"/>
  <c r="H143" i="67"/>
  <c r="I143" i="67"/>
  <c r="J143" i="67"/>
  <c r="G144" i="67"/>
  <c r="H144" i="67"/>
  <c r="I144" i="67"/>
  <c r="J144" i="67"/>
  <c r="G145" i="67"/>
  <c r="H145" i="67"/>
  <c r="I145" i="67"/>
  <c r="J145" i="67"/>
  <c r="G146" i="67"/>
  <c r="H146" i="67"/>
  <c r="I146" i="67"/>
  <c r="J146" i="67"/>
  <c r="G147" i="67"/>
  <c r="H147" i="67"/>
  <c r="I147" i="67"/>
  <c r="J147" i="67"/>
  <c r="G148" i="67"/>
  <c r="H148" i="67"/>
  <c r="I148" i="67"/>
  <c r="J148" i="67"/>
  <c r="G149" i="67"/>
  <c r="H149" i="67"/>
  <c r="I149" i="67"/>
  <c r="J149" i="67"/>
  <c r="M139" i="67"/>
  <c r="J139" i="67"/>
  <c r="I139" i="67"/>
  <c r="H139" i="67"/>
  <c r="G139" i="67"/>
  <c r="B139" i="67"/>
  <c r="B128" i="67"/>
  <c r="B129" i="67"/>
  <c r="B130" i="67"/>
  <c r="B131" i="67"/>
  <c r="B132" i="67"/>
  <c r="B133" i="67"/>
  <c r="B134" i="67"/>
  <c r="B135" i="67"/>
  <c r="B136" i="67"/>
  <c r="B137" i="67"/>
  <c r="B138" i="67"/>
  <c r="M138" i="67"/>
  <c r="N138" i="67"/>
  <c r="G134" i="67"/>
  <c r="H134" i="67"/>
  <c r="I134" i="67"/>
  <c r="J134" i="67"/>
  <c r="G135" i="67"/>
  <c r="H135" i="67"/>
  <c r="I135" i="67"/>
  <c r="J135" i="67"/>
  <c r="G136" i="67"/>
  <c r="H136" i="67"/>
  <c r="I136" i="67"/>
  <c r="J136" i="67"/>
  <c r="G137" i="67"/>
  <c r="H137" i="67"/>
  <c r="I137" i="67"/>
  <c r="J137" i="67"/>
  <c r="G138" i="67"/>
  <c r="H138" i="67"/>
  <c r="I138" i="67"/>
  <c r="J138" i="67"/>
  <c r="M128" i="67"/>
  <c r="M129" i="67"/>
  <c r="M130" i="67"/>
  <c r="M131" i="67"/>
  <c r="M132" i="67"/>
  <c r="N132" i="67"/>
  <c r="G128" i="67"/>
  <c r="H128" i="67"/>
  <c r="I128" i="67"/>
  <c r="J128" i="67"/>
  <c r="G129" i="67"/>
  <c r="H129" i="67"/>
  <c r="I129" i="67"/>
  <c r="J129" i="67"/>
  <c r="G130" i="67"/>
  <c r="H130" i="67"/>
  <c r="I130" i="67"/>
  <c r="J130" i="67"/>
  <c r="G131" i="67"/>
  <c r="H131" i="67"/>
  <c r="I131" i="67"/>
  <c r="J131" i="67"/>
  <c r="G132" i="67"/>
  <c r="H132" i="67"/>
  <c r="I132" i="67"/>
  <c r="J132" i="67"/>
  <c r="G133" i="67"/>
  <c r="H133" i="67"/>
  <c r="I133" i="67"/>
  <c r="J133" i="67"/>
  <c r="J127" i="67"/>
  <c r="I127" i="67"/>
  <c r="H127" i="67"/>
  <c r="G127" i="67"/>
  <c r="B127" i="67"/>
  <c r="B122" i="67"/>
  <c r="B123" i="67"/>
  <c r="B124" i="67"/>
  <c r="B125" i="67"/>
  <c r="B126" i="67"/>
  <c r="M122" i="67"/>
  <c r="M123" i="67"/>
  <c r="M124" i="67"/>
  <c r="M125" i="67"/>
  <c r="M126" i="67"/>
  <c r="N126" i="67"/>
  <c r="G122" i="67"/>
  <c r="H122" i="67"/>
  <c r="I122" i="67"/>
  <c r="J122" i="67"/>
  <c r="G123" i="67"/>
  <c r="H123" i="67"/>
  <c r="I123" i="67"/>
  <c r="J123" i="67"/>
  <c r="G124" i="67"/>
  <c r="H124" i="67"/>
  <c r="I124" i="67"/>
  <c r="J124" i="67"/>
  <c r="G125" i="67"/>
  <c r="H125" i="67"/>
  <c r="I125" i="67"/>
  <c r="J125" i="67"/>
  <c r="G126" i="67"/>
  <c r="H126" i="67"/>
  <c r="I126" i="67"/>
  <c r="J126" i="67"/>
  <c r="M121" i="67"/>
  <c r="J121" i="67"/>
  <c r="I121" i="67"/>
  <c r="H121" i="67"/>
  <c r="G121" i="67"/>
  <c r="B121" i="67"/>
  <c r="M22" i="67"/>
  <c r="M23" i="67"/>
  <c r="M24" i="67"/>
  <c r="M25" i="67"/>
  <c r="M26" i="67"/>
  <c r="N26" i="67"/>
  <c r="M27" i="67"/>
  <c r="M28" i="67"/>
  <c r="M29" i="67"/>
  <c r="N29" i="67"/>
  <c r="M30" i="67"/>
  <c r="M31" i="67"/>
  <c r="M32" i="67"/>
  <c r="M33" i="67"/>
  <c r="M34" i="67"/>
  <c r="M35" i="67"/>
  <c r="N35" i="67"/>
  <c r="M36" i="67"/>
  <c r="M37" i="67"/>
  <c r="M38" i="67"/>
  <c r="M39" i="67"/>
  <c r="M40" i="67"/>
  <c r="M41" i="67"/>
  <c r="N41" i="67"/>
  <c r="M42" i="67"/>
  <c r="M43" i="67"/>
  <c r="M44" i="67"/>
  <c r="M45" i="67"/>
  <c r="M46" i="67"/>
  <c r="M47" i="67"/>
  <c r="N47" i="67"/>
  <c r="M48" i="67"/>
  <c r="M49" i="67"/>
  <c r="M50" i="67"/>
  <c r="M51" i="67"/>
  <c r="M52" i="67"/>
  <c r="M53" i="67"/>
  <c r="N53" i="67"/>
  <c r="M54" i="67"/>
  <c r="M55" i="67"/>
  <c r="M56" i="67"/>
  <c r="N56" i="67"/>
  <c r="M57" i="67"/>
  <c r="M58" i="67"/>
  <c r="M59" i="67"/>
  <c r="M60" i="67"/>
  <c r="M61" i="67"/>
  <c r="M62" i="67"/>
  <c r="N62" i="67"/>
  <c r="M63" i="67"/>
  <c r="M64" i="67"/>
  <c r="M65" i="67"/>
  <c r="N65" i="67"/>
  <c r="M66" i="67"/>
  <c r="M67" i="67"/>
  <c r="M68" i="67"/>
  <c r="M69" i="67"/>
  <c r="M70" i="67"/>
  <c r="M71" i="67"/>
  <c r="N71" i="67"/>
  <c r="M72" i="67"/>
  <c r="M73" i="67"/>
  <c r="M74" i="67"/>
  <c r="N74" i="67"/>
  <c r="M75" i="67"/>
  <c r="M76" i="67"/>
  <c r="M77" i="67"/>
  <c r="M78" i="67"/>
  <c r="M79" i="67"/>
  <c r="M80" i="67"/>
  <c r="M81" i="67"/>
  <c r="N81" i="67"/>
  <c r="M82" i="67"/>
  <c r="M83" i="67"/>
  <c r="M84" i="67"/>
  <c r="M85" i="67"/>
  <c r="M86" i="67"/>
  <c r="M87" i="67"/>
  <c r="N87" i="67"/>
  <c r="M88" i="67"/>
  <c r="M90" i="67"/>
  <c r="M91" i="67"/>
  <c r="M92" i="67"/>
  <c r="M93" i="67"/>
  <c r="N93" i="67"/>
  <c r="M94" i="67"/>
  <c r="M95" i="67"/>
  <c r="M96" i="67"/>
  <c r="M97" i="67"/>
  <c r="N97" i="67"/>
  <c r="M104" i="67"/>
  <c r="N104" i="67"/>
  <c r="M105" i="67"/>
  <c r="N105" i="67"/>
  <c r="M106" i="67"/>
  <c r="M107" i="67"/>
  <c r="M108" i="67"/>
  <c r="N108" i="67"/>
  <c r="M109" i="67"/>
  <c r="N109" i="67"/>
  <c r="M110" i="67"/>
  <c r="M111" i="67"/>
  <c r="M112" i="67"/>
  <c r="N112" i="67"/>
  <c r="M113" i="67"/>
  <c r="N113" i="67"/>
  <c r="M114" i="67"/>
  <c r="M115" i="67"/>
  <c r="M116" i="67"/>
  <c r="M117" i="67"/>
  <c r="M118" i="67"/>
  <c r="M119" i="67"/>
  <c r="N119" i="67"/>
  <c r="M120" i="67"/>
  <c r="N120" i="67"/>
  <c r="B71" i="67"/>
  <c r="B72" i="67"/>
  <c r="B73" i="67"/>
  <c r="B74" i="67"/>
  <c r="B75" i="67"/>
  <c r="B76" i="67"/>
  <c r="B77" i="67"/>
  <c r="B78" i="67"/>
  <c r="B79" i="67"/>
  <c r="B80" i="67"/>
  <c r="B81" i="67"/>
  <c r="B82" i="67"/>
  <c r="B83" i="67"/>
  <c r="B84" i="67"/>
  <c r="B85" i="67"/>
  <c r="B86" i="67"/>
  <c r="B87" i="67"/>
  <c r="B88" i="67"/>
  <c r="B89" i="67"/>
  <c r="B90" i="67"/>
  <c r="B91" i="67"/>
  <c r="B92" i="67"/>
  <c r="B93" i="67"/>
  <c r="B94" i="67"/>
  <c r="B95" i="67"/>
  <c r="B96" i="67"/>
  <c r="B97" i="67"/>
  <c r="B98" i="67"/>
  <c r="B99" i="67"/>
  <c r="B100" i="67"/>
  <c r="B101" i="67"/>
  <c r="B102" i="67"/>
  <c r="B103" i="67"/>
  <c r="B104" i="67"/>
  <c r="B105" i="67"/>
  <c r="B106" i="67"/>
  <c r="B107" i="67"/>
  <c r="B108" i="67"/>
  <c r="B109" i="67"/>
  <c r="B110" i="67"/>
  <c r="B111" i="67"/>
  <c r="B112" i="67"/>
  <c r="B113" i="67"/>
  <c r="B114" i="67"/>
  <c r="B115" i="67"/>
  <c r="B116" i="67"/>
  <c r="B117" i="67"/>
  <c r="B118" i="67"/>
  <c r="B119" i="67"/>
  <c r="B120" i="67"/>
  <c r="G119" i="67"/>
  <c r="H119" i="67"/>
  <c r="I119" i="67"/>
  <c r="J119" i="67"/>
  <c r="G120" i="67"/>
  <c r="H120" i="67"/>
  <c r="I120" i="67"/>
  <c r="J120" i="67"/>
  <c r="G88" i="67"/>
  <c r="H88" i="67"/>
  <c r="I88" i="67"/>
  <c r="J88" i="67"/>
  <c r="G89" i="67"/>
  <c r="H89" i="67"/>
  <c r="I89" i="67"/>
  <c r="J89" i="67"/>
  <c r="G90" i="67"/>
  <c r="H90" i="67"/>
  <c r="I90" i="67"/>
  <c r="J90" i="67"/>
  <c r="G91" i="67"/>
  <c r="H91" i="67"/>
  <c r="I91" i="67"/>
  <c r="J91" i="67"/>
  <c r="G92" i="67"/>
  <c r="H92" i="67"/>
  <c r="I92" i="67"/>
  <c r="J92" i="67"/>
  <c r="G93" i="67"/>
  <c r="H93" i="67"/>
  <c r="I93" i="67"/>
  <c r="J93" i="67"/>
  <c r="G94" i="67"/>
  <c r="H94" i="67"/>
  <c r="I94" i="67"/>
  <c r="J94" i="67"/>
  <c r="G95" i="67"/>
  <c r="H95" i="67"/>
  <c r="I95" i="67"/>
  <c r="J95" i="67"/>
  <c r="G96" i="67"/>
  <c r="H96" i="67"/>
  <c r="I96" i="67"/>
  <c r="J96" i="67"/>
  <c r="G97" i="67"/>
  <c r="H97" i="67"/>
  <c r="I97" i="67"/>
  <c r="J97" i="67"/>
  <c r="G98" i="67"/>
  <c r="H98" i="67"/>
  <c r="I98" i="67"/>
  <c r="J98" i="67"/>
  <c r="G99" i="67"/>
  <c r="H99" i="67"/>
  <c r="I99" i="67"/>
  <c r="J99" i="67"/>
  <c r="G100" i="67"/>
  <c r="H100" i="67"/>
  <c r="I100" i="67"/>
  <c r="J100" i="67"/>
  <c r="G101" i="67"/>
  <c r="H101" i="67"/>
  <c r="I101" i="67"/>
  <c r="J101" i="67"/>
  <c r="G102" i="67"/>
  <c r="H102" i="67"/>
  <c r="I102" i="67"/>
  <c r="J102" i="67"/>
  <c r="G103" i="67"/>
  <c r="H103" i="67"/>
  <c r="I103" i="67"/>
  <c r="J103" i="67"/>
  <c r="G104" i="67"/>
  <c r="H104" i="67"/>
  <c r="I104" i="67"/>
  <c r="J104" i="67"/>
  <c r="G105" i="67"/>
  <c r="H105" i="67"/>
  <c r="I105" i="67"/>
  <c r="J105" i="67"/>
  <c r="G106" i="67"/>
  <c r="H106" i="67"/>
  <c r="I106" i="67"/>
  <c r="J106" i="67"/>
  <c r="G107" i="67"/>
  <c r="H107" i="67"/>
  <c r="I107" i="67"/>
  <c r="J107" i="67"/>
  <c r="G108" i="67"/>
  <c r="H108" i="67"/>
  <c r="I108" i="67"/>
  <c r="J108" i="67"/>
  <c r="G109" i="67"/>
  <c r="H109" i="67"/>
  <c r="I109" i="67"/>
  <c r="J109" i="67"/>
  <c r="G110" i="67"/>
  <c r="H110" i="67"/>
  <c r="I110" i="67"/>
  <c r="J110" i="67"/>
  <c r="G111" i="67"/>
  <c r="H111" i="67"/>
  <c r="I111" i="67"/>
  <c r="J111" i="67"/>
  <c r="G112" i="67"/>
  <c r="H112" i="67"/>
  <c r="I112" i="67"/>
  <c r="J112" i="67"/>
  <c r="G113" i="67"/>
  <c r="H113" i="67"/>
  <c r="I113" i="67"/>
  <c r="J113" i="67"/>
  <c r="G114" i="67"/>
  <c r="H114" i="67"/>
  <c r="I114" i="67"/>
  <c r="J114" i="67"/>
  <c r="G115" i="67"/>
  <c r="H115" i="67"/>
  <c r="I115" i="67"/>
  <c r="J115" i="67"/>
  <c r="G116" i="67"/>
  <c r="H116" i="67"/>
  <c r="I116" i="67"/>
  <c r="J116" i="67"/>
  <c r="G117" i="67"/>
  <c r="H117" i="67"/>
  <c r="I117" i="67"/>
  <c r="J117" i="67"/>
  <c r="G118" i="67"/>
  <c r="H118" i="67"/>
  <c r="I118" i="67"/>
  <c r="J118" i="67"/>
  <c r="G44" i="67"/>
  <c r="H44" i="67"/>
  <c r="I44" i="67"/>
  <c r="J44" i="67"/>
  <c r="G45" i="67"/>
  <c r="H45" i="67"/>
  <c r="I45" i="67"/>
  <c r="J45" i="67"/>
  <c r="G46" i="67"/>
  <c r="H46" i="67"/>
  <c r="I46" i="67"/>
  <c r="J46" i="67"/>
  <c r="G47" i="67"/>
  <c r="H47" i="67"/>
  <c r="I47" i="67"/>
  <c r="J47" i="67"/>
  <c r="G48" i="67"/>
  <c r="H48" i="67"/>
  <c r="I48" i="67"/>
  <c r="J48" i="67"/>
  <c r="G49" i="67"/>
  <c r="H49" i="67"/>
  <c r="I49" i="67"/>
  <c r="J49" i="67"/>
  <c r="G50" i="67"/>
  <c r="H50" i="67"/>
  <c r="I50" i="67"/>
  <c r="J50" i="67"/>
  <c r="G51" i="67"/>
  <c r="H51" i="67"/>
  <c r="I51" i="67"/>
  <c r="J51" i="67"/>
  <c r="G52" i="67"/>
  <c r="H52" i="67"/>
  <c r="I52" i="67"/>
  <c r="J52" i="67"/>
  <c r="G53" i="67"/>
  <c r="H53" i="67"/>
  <c r="I53" i="67"/>
  <c r="J53" i="67"/>
  <c r="G54" i="67"/>
  <c r="H54" i="67"/>
  <c r="I54" i="67"/>
  <c r="J54" i="67"/>
  <c r="G55" i="67"/>
  <c r="H55" i="67"/>
  <c r="I55" i="67"/>
  <c r="J55" i="67"/>
  <c r="G56" i="67"/>
  <c r="H56" i="67"/>
  <c r="I56" i="67"/>
  <c r="J56" i="67"/>
  <c r="G57" i="67"/>
  <c r="H57" i="67"/>
  <c r="I57" i="67"/>
  <c r="J57" i="67"/>
  <c r="G58" i="67"/>
  <c r="H58" i="67"/>
  <c r="I58" i="67"/>
  <c r="J58" i="67"/>
  <c r="G59" i="67"/>
  <c r="H59" i="67"/>
  <c r="I59" i="67"/>
  <c r="J59" i="67"/>
  <c r="G60" i="67"/>
  <c r="H60" i="67"/>
  <c r="I60" i="67"/>
  <c r="J60" i="67"/>
  <c r="G61" i="67"/>
  <c r="H61" i="67"/>
  <c r="I61" i="67"/>
  <c r="J61" i="67"/>
  <c r="G62" i="67"/>
  <c r="H62" i="67"/>
  <c r="I62" i="67"/>
  <c r="J62" i="67"/>
  <c r="G63" i="67"/>
  <c r="H63" i="67"/>
  <c r="I63" i="67"/>
  <c r="J63" i="67"/>
  <c r="G64" i="67"/>
  <c r="H64" i="67"/>
  <c r="I64" i="67"/>
  <c r="J64" i="67"/>
  <c r="G65" i="67"/>
  <c r="H65" i="67"/>
  <c r="I65" i="67"/>
  <c r="J65" i="67"/>
  <c r="G66" i="67"/>
  <c r="H66" i="67"/>
  <c r="I66" i="67"/>
  <c r="J66" i="67"/>
  <c r="G67" i="67"/>
  <c r="H67" i="67"/>
  <c r="I67" i="67"/>
  <c r="J67" i="67"/>
  <c r="G68" i="67"/>
  <c r="H68" i="67"/>
  <c r="I68" i="67"/>
  <c r="J68" i="67"/>
  <c r="G69" i="67"/>
  <c r="H69" i="67"/>
  <c r="I69" i="67"/>
  <c r="J69" i="67"/>
  <c r="G70" i="67"/>
  <c r="H70" i="67"/>
  <c r="I70" i="67"/>
  <c r="J70" i="67"/>
  <c r="G71" i="67"/>
  <c r="H71" i="67"/>
  <c r="I71" i="67"/>
  <c r="J71" i="67"/>
  <c r="G72" i="67"/>
  <c r="H72" i="67"/>
  <c r="I72" i="67"/>
  <c r="J72" i="67"/>
  <c r="G73" i="67"/>
  <c r="H73" i="67"/>
  <c r="I73" i="67"/>
  <c r="J73" i="67"/>
  <c r="G74" i="67"/>
  <c r="H74" i="67"/>
  <c r="I74" i="67"/>
  <c r="J74" i="67"/>
  <c r="G75" i="67"/>
  <c r="H75" i="67"/>
  <c r="I75" i="67"/>
  <c r="J75" i="67"/>
  <c r="G76" i="67"/>
  <c r="H76" i="67"/>
  <c r="I76" i="67"/>
  <c r="J76" i="67"/>
  <c r="G77" i="67"/>
  <c r="H77" i="67"/>
  <c r="I77" i="67"/>
  <c r="J77" i="67"/>
  <c r="G78" i="67"/>
  <c r="H78" i="67"/>
  <c r="I78" i="67"/>
  <c r="J78" i="67"/>
  <c r="G79" i="67"/>
  <c r="H79" i="67"/>
  <c r="I79" i="67"/>
  <c r="J79" i="67"/>
  <c r="G80" i="67"/>
  <c r="H80" i="67"/>
  <c r="I80" i="67"/>
  <c r="J80" i="67"/>
  <c r="G81" i="67"/>
  <c r="H81" i="67"/>
  <c r="I81" i="67"/>
  <c r="J81" i="67"/>
  <c r="G82" i="67"/>
  <c r="H82" i="67"/>
  <c r="I82" i="67"/>
  <c r="J82" i="67"/>
  <c r="G83" i="67"/>
  <c r="H83" i="67"/>
  <c r="I83" i="67"/>
  <c r="J83" i="67"/>
  <c r="G84" i="67"/>
  <c r="H84" i="67"/>
  <c r="I84" i="67"/>
  <c r="J84" i="67"/>
  <c r="G85" i="67"/>
  <c r="H85" i="67"/>
  <c r="I85" i="67"/>
  <c r="J85" i="67"/>
  <c r="G86" i="67"/>
  <c r="H86" i="67"/>
  <c r="I86" i="67"/>
  <c r="J86" i="67"/>
  <c r="G87" i="67"/>
  <c r="H87" i="67"/>
  <c r="I87" i="67"/>
  <c r="J87" i="67"/>
  <c r="G22" i="67"/>
  <c r="H22" i="67"/>
  <c r="I22" i="67"/>
  <c r="J22" i="67"/>
  <c r="G23" i="67"/>
  <c r="H23" i="67"/>
  <c r="I23" i="67"/>
  <c r="J23" i="67"/>
  <c r="G24" i="67"/>
  <c r="H24" i="67"/>
  <c r="I24" i="67"/>
  <c r="J24" i="67"/>
  <c r="G25" i="67"/>
  <c r="H25" i="67"/>
  <c r="I25" i="67"/>
  <c r="J25" i="67"/>
  <c r="G26" i="67"/>
  <c r="H26" i="67"/>
  <c r="I26" i="67"/>
  <c r="J26" i="67"/>
  <c r="G27" i="67"/>
  <c r="H27" i="67"/>
  <c r="I27" i="67"/>
  <c r="J27" i="67"/>
  <c r="G28" i="67"/>
  <c r="H28" i="67"/>
  <c r="I28" i="67"/>
  <c r="J28" i="67"/>
  <c r="G29" i="67"/>
  <c r="H29" i="67"/>
  <c r="I29" i="67"/>
  <c r="J29" i="67"/>
  <c r="G30" i="67"/>
  <c r="H30" i="67"/>
  <c r="I30" i="67"/>
  <c r="J30" i="67"/>
  <c r="G31" i="67"/>
  <c r="H31" i="67"/>
  <c r="I31" i="67"/>
  <c r="J31" i="67"/>
  <c r="G32" i="67"/>
  <c r="H32" i="67"/>
  <c r="I32" i="67"/>
  <c r="J32" i="67"/>
  <c r="G33" i="67"/>
  <c r="H33" i="67"/>
  <c r="I33" i="67"/>
  <c r="J33" i="67"/>
  <c r="G34" i="67"/>
  <c r="H34" i="67"/>
  <c r="I34" i="67"/>
  <c r="J34" i="67"/>
  <c r="G35" i="67"/>
  <c r="H35" i="67"/>
  <c r="I35" i="67"/>
  <c r="J35" i="67"/>
  <c r="G36" i="67"/>
  <c r="H36" i="67"/>
  <c r="I36" i="67"/>
  <c r="J36" i="67"/>
  <c r="G37" i="67"/>
  <c r="H37" i="67"/>
  <c r="I37" i="67"/>
  <c r="J37" i="67"/>
  <c r="G38" i="67"/>
  <c r="H38" i="67"/>
  <c r="I38" i="67"/>
  <c r="J38" i="67"/>
  <c r="G39" i="67"/>
  <c r="H39" i="67"/>
  <c r="I39" i="67"/>
  <c r="J39" i="67"/>
  <c r="G40" i="67"/>
  <c r="H40" i="67"/>
  <c r="I40" i="67"/>
  <c r="J40" i="67"/>
  <c r="G41" i="67"/>
  <c r="H41" i="67"/>
  <c r="I41" i="67"/>
  <c r="J41" i="67"/>
  <c r="G42" i="67"/>
  <c r="H42" i="67"/>
  <c r="I42" i="67"/>
  <c r="J42" i="67"/>
  <c r="G43" i="67"/>
  <c r="H43" i="67"/>
  <c r="I43" i="67"/>
  <c r="J43" i="67"/>
  <c r="B22" i="67"/>
  <c r="B23" i="67"/>
  <c r="B24" i="67"/>
  <c r="B25" i="67"/>
  <c r="B26" i="67"/>
  <c r="B27" i="67"/>
  <c r="B28" i="67"/>
  <c r="B29" i="67"/>
  <c r="B30" i="67"/>
  <c r="B31" i="67"/>
  <c r="B32" i="67"/>
  <c r="B33" i="67"/>
  <c r="B34" i="67"/>
  <c r="B35" i="67"/>
  <c r="B36" i="67"/>
  <c r="B37" i="67"/>
  <c r="B38" i="67"/>
  <c r="B39" i="67"/>
  <c r="B40" i="67"/>
  <c r="B41" i="67"/>
  <c r="B42" i="67"/>
  <c r="B43" i="67"/>
  <c r="B44" i="67"/>
  <c r="B45" i="67"/>
  <c r="B46" i="67"/>
  <c r="B47" i="67"/>
  <c r="B48" i="67"/>
  <c r="B49" i="67"/>
  <c r="B50" i="67"/>
  <c r="B51" i="67"/>
  <c r="B52" i="67"/>
  <c r="B53" i="67"/>
  <c r="B54" i="67"/>
  <c r="B55" i="67"/>
  <c r="B56" i="67"/>
  <c r="B57" i="67"/>
  <c r="B58" i="67"/>
  <c r="B59" i="67"/>
  <c r="B60" i="67"/>
  <c r="B61" i="67"/>
  <c r="B62" i="67"/>
  <c r="B63" i="67"/>
  <c r="B64" i="67"/>
  <c r="B65" i="67"/>
  <c r="B66" i="67"/>
  <c r="B67" i="67"/>
  <c r="B68" i="67"/>
  <c r="B69" i="67"/>
  <c r="B70" i="67"/>
  <c r="U19" i="65"/>
  <c r="U20" i="65"/>
  <c r="J21" i="67"/>
  <c r="I21" i="67"/>
  <c r="H21" i="67"/>
  <c r="G21" i="67"/>
  <c r="B21" i="67"/>
  <c r="S648" i="65"/>
  <c r="T648" i="65"/>
  <c r="B644" i="65"/>
  <c r="B645" i="65"/>
  <c r="B646" i="65"/>
  <c r="B647" i="65"/>
  <c r="B648" i="65"/>
  <c r="M644" i="65"/>
  <c r="N644" i="65"/>
  <c r="O644" i="65"/>
  <c r="P644" i="65"/>
  <c r="M645" i="65"/>
  <c r="N645" i="65"/>
  <c r="O645" i="65"/>
  <c r="P645" i="65"/>
  <c r="M646" i="65"/>
  <c r="N646" i="65"/>
  <c r="O646" i="65"/>
  <c r="P646" i="65"/>
  <c r="M647" i="65"/>
  <c r="N647" i="65"/>
  <c r="O647" i="65"/>
  <c r="P647" i="65"/>
  <c r="M648" i="65"/>
  <c r="N648" i="65"/>
  <c r="O648" i="65"/>
  <c r="P648" i="65"/>
  <c r="N643" i="65"/>
  <c r="O643" i="65"/>
  <c r="P643" i="65"/>
  <c r="M643" i="65"/>
  <c r="B643" i="65"/>
  <c r="B611" i="65"/>
  <c r="B612" i="65"/>
  <c r="B610" i="65"/>
  <c r="B608" i="65"/>
  <c r="B609" i="65"/>
  <c r="B604" i="65"/>
  <c r="B605" i="65"/>
  <c r="B606" i="65"/>
  <c r="B607" i="65"/>
  <c r="S607" i="65"/>
  <c r="S608" i="65"/>
  <c r="T608" i="65"/>
  <c r="S609" i="65"/>
  <c r="S610" i="65"/>
  <c r="S611" i="65"/>
  <c r="S612" i="65"/>
  <c r="T612" i="65"/>
  <c r="M611" i="65"/>
  <c r="N611" i="65"/>
  <c r="O611" i="65"/>
  <c r="P611" i="65"/>
  <c r="M612" i="65"/>
  <c r="N612" i="65"/>
  <c r="O612" i="65"/>
  <c r="P612" i="65"/>
  <c r="M604" i="65"/>
  <c r="N604" i="65"/>
  <c r="O604" i="65"/>
  <c r="P604" i="65"/>
  <c r="M605" i="65"/>
  <c r="N605" i="65"/>
  <c r="O605" i="65"/>
  <c r="P605" i="65"/>
  <c r="M606" i="65"/>
  <c r="N606" i="65"/>
  <c r="O606" i="65"/>
  <c r="P606" i="65"/>
  <c r="M607" i="65"/>
  <c r="N607" i="65"/>
  <c r="O607" i="65"/>
  <c r="P607" i="65"/>
  <c r="M608" i="65"/>
  <c r="N608" i="65"/>
  <c r="O608" i="65"/>
  <c r="P608" i="65"/>
  <c r="M609" i="65"/>
  <c r="N609" i="65"/>
  <c r="O609" i="65"/>
  <c r="P609" i="65"/>
  <c r="M610" i="65"/>
  <c r="N610" i="65"/>
  <c r="O610" i="65"/>
  <c r="P610" i="65"/>
  <c r="N603" i="65"/>
  <c r="O603" i="65"/>
  <c r="P603" i="65"/>
  <c r="M603" i="65"/>
  <c r="B603" i="65"/>
  <c r="B694" i="65"/>
  <c r="B695" i="65"/>
  <c r="B696" i="65"/>
  <c r="B697" i="65"/>
  <c r="B698" i="65"/>
  <c r="B699" i="65"/>
  <c r="B700" i="65"/>
  <c r="B701" i="65"/>
  <c r="B702" i="65"/>
  <c r="B703" i="65"/>
  <c r="B704" i="65"/>
  <c r="B705" i="65"/>
  <c r="B706" i="65"/>
  <c r="B707" i="65"/>
  <c r="B708" i="65"/>
  <c r="B709" i="65"/>
  <c r="B710" i="65"/>
  <c r="B711" i="65"/>
  <c r="B712" i="65"/>
  <c r="B713" i="65"/>
  <c r="B714" i="65"/>
  <c r="B715" i="65"/>
  <c r="B716" i="65"/>
  <c r="B717" i="65"/>
  <c r="B718" i="65"/>
  <c r="B719" i="65"/>
  <c r="B720" i="65"/>
  <c r="S694" i="65"/>
  <c r="S695" i="65"/>
  <c r="S696" i="65"/>
  <c r="S697" i="65"/>
  <c r="S698" i="65"/>
  <c r="S699" i="65"/>
  <c r="T699" i="65"/>
  <c r="S700" i="65"/>
  <c r="S701" i="65"/>
  <c r="S702" i="65"/>
  <c r="S703" i="65"/>
  <c r="S704" i="65"/>
  <c r="S705" i="65"/>
  <c r="U705" i="65" s="1"/>
  <c r="T705" i="65"/>
  <c r="S707" i="65"/>
  <c r="S708" i="65"/>
  <c r="S709" i="65"/>
  <c r="S710" i="65"/>
  <c r="T710" i="65"/>
  <c r="S712" i="65"/>
  <c r="S713" i="65"/>
  <c r="S714" i="65"/>
  <c r="T714" i="65"/>
  <c r="S715" i="65"/>
  <c r="S716" i="65"/>
  <c r="S717" i="65"/>
  <c r="T717" i="65"/>
  <c r="S720" i="65"/>
  <c r="T720" i="65"/>
  <c r="M718" i="65"/>
  <c r="N718" i="65"/>
  <c r="O718" i="65"/>
  <c r="P718" i="65"/>
  <c r="M719" i="65"/>
  <c r="N719" i="65"/>
  <c r="O719" i="65"/>
  <c r="P719" i="65"/>
  <c r="M720" i="65"/>
  <c r="N720" i="65"/>
  <c r="O720" i="65"/>
  <c r="P720" i="65"/>
  <c r="M715" i="65"/>
  <c r="N715" i="65"/>
  <c r="O715" i="65"/>
  <c r="P715" i="65"/>
  <c r="M716" i="65"/>
  <c r="N716" i="65"/>
  <c r="O716" i="65"/>
  <c r="P716" i="65"/>
  <c r="M717" i="65"/>
  <c r="N717" i="65"/>
  <c r="O717" i="65"/>
  <c r="P717" i="65"/>
  <c r="M694" i="65"/>
  <c r="N694" i="65"/>
  <c r="O694" i="65"/>
  <c r="P694" i="65"/>
  <c r="M695" i="65"/>
  <c r="N695" i="65"/>
  <c r="O695" i="65"/>
  <c r="P695" i="65"/>
  <c r="M696" i="65"/>
  <c r="N696" i="65"/>
  <c r="O696" i="65"/>
  <c r="P696" i="65"/>
  <c r="M697" i="65"/>
  <c r="N697" i="65"/>
  <c r="O697" i="65"/>
  <c r="P697" i="65"/>
  <c r="M698" i="65"/>
  <c r="N698" i="65"/>
  <c r="O698" i="65"/>
  <c r="P698" i="65"/>
  <c r="M699" i="65"/>
  <c r="N699" i="65"/>
  <c r="O699" i="65"/>
  <c r="P699" i="65"/>
  <c r="M700" i="65"/>
  <c r="N700" i="65"/>
  <c r="O700" i="65"/>
  <c r="P700" i="65"/>
  <c r="M701" i="65"/>
  <c r="N701" i="65"/>
  <c r="O701" i="65"/>
  <c r="P701" i="65"/>
  <c r="M702" i="65"/>
  <c r="N702" i="65"/>
  <c r="O702" i="65"/>
  <c r="P702" i="65"/>
  <c r="M703" i="65"/>
  <c r="N703" i="65"/>
  <c r="O703" i="65"/>
  <c r="P703" i="65"/>
  <c r="M704" i="65"/>
  <c r="N704" i="65"/>
  <c r="O704" i="65"/>
  <c r="P704" i="65"/>
  <c r="M705" i="65"/>
  <c r="N705" i="65"/>
  <c r="O705" i="65"/>
  <c r="P705" i="65"/>
  <c r="M706" i="65"/>
  <c r="N706" i="65"/>
  <c r="O706" i="65"/>
  <c r="P706" i="65"/>
  <c r="M707" i="65"/>
  <c r="N707" i="65"/>
  <c r="O707" i="65"/>
  <c r="P707" i="65"/>
  <c r="M708" i="65"/>
  <c r="N708" i="65"/>
  <c r="O708" i="65"/>
  <c r="P708" i="65"/>
  <c r="M709" i="65"/>
  <c r="N709" i="65"/>
  <c r="O709" i="65"/>
  <c r="P709" i="65"/>
  <c r="M710" i="65"/>
  <c r="N710" i="65"/>
  <c r="O710" i="65"/>
  <c r="P710" i="65"/>
  <c r="M711" i="65"/>
  <c r="N711" i="65"/>
  <c r="O711" i="65"/>
  <c r="P711" i="65"/>
  <c r="M712" i="65"/>
  <c r="N712" i="65"/>
  <c r="O712" i="65"/>
  <c r="P712" i="65"/>
  <c r="M713" i="65"/>
  <c r="N713" i="65"/>
  <c r="O713" i="65"/>
  <c r="P713" i="65"/>
  <c r="M714" i="65"/>
  <c r="N714" i="65"/>
  <c r="O714" i="65"/>
  <c r="P714" i="65"/>
  <c r="N693" i="65"/>
  <c r="O693" i="65"/>
  <c r="P693" i="65"/>
  <c r="M693" i="65"/>
  <c r="B693" i="65"/>
  <c r="S673" i="65"/>
  <c r="S674" i="65"/>
  <c r="S675" i="65"/>
  <c r="S676" i="65"/>
  <c r="S677" i="65"/>
  <c r="S678" i="65"/>
  <c r="S679" i="65"/>
  <c r="U679" i="65" s="1"/>
  <c r="T679" i="65"/>
  <c r="S680" i="65"/>
  <c r="S681" i="65"/>
  <c r="S682" i="65"/>
  <c r="S683" i="65"/>
  <c r="S684" i="65"/>
  <c r="S685" i="65"/>
  <c r="T685" i="65"/>
  <c r="S686" i="65"/>
  <c r="S687" i="65"/>
  <c r="S688" i="65"/>
  <c r="S689" i="65"/>
  <c r="S690" i="65"/>
  <c r="S691" i="65"/>
  <c r="S692" i="65"/>
  <c r="T692" i="65"/>
  <c r="B673" i="65"/>
  <c r="B674" i="65"/>
  <c r="B675" i="65"/>
  <c r="B676" i="65"/>
  <c r="B677" i="65"/>
  <c r="B678" i="65"/>
  <c r="B679" i="65"/>
  <c r="B680" i="65"/>
  <c r="B681" i="65"/>
  <c r="B682" i="65"/>
  <c r="B683" i="65"/>
  <c r="B684" i="65"/>
  <c r="B685" i="65"/>
  <c r="B686" i="65"/>
  <c r="B687" i="65"/>
  <c r="B688" i="65"/>
  <c r="B689" i="65"/>
  <c r="B690" i="65"/>
  <c r="B691" i="65"/>
  <c r="B692" i="65"/>
  <c r="M673" i="65"/>
  <c r="N673" i="65"/>
  <c r="O673" i="65"/>
  <c r="P673" i="65"/>
  <c r="M674" i="65"/>
  <c r="N674" i="65"/>
  <c r="O674" i="65"/>
  <c r="P674" i="65"/>
  <c r="M675" i="65"/>
  <c r="N675" i="65"/>
  <c r="O675" i="65"/>
  <c r="P675" i="65"/>
  <c r="M676" i="65"/>
  <c r="N676" i="65"/>
  <c r="O676" i="65"/>
  <c r="P676" i="65"/>
  <c r="M677" i="65"/>
  <c r="N677" i="65"/>
  <c r="O677" i="65"/>
  <c r="P677" i="65"/>
  <c r="M678" i="65"/>
  <c r="N678" i="65"/>
  <c r="O678" i="65"/>
  <c r="P678" i="65"/>
  <c r="M679" i="65"/>
  <c r="N679" i="65"/>
  <c r="O679" i="65"/>
  <c r="P679" i="65"/>
  <c r="M680" i="65"/>
  <c r="N680" i="65"/>
  <c r="O680" i="65"/>
  <c r="P680" i="65"/>
  <c r="M681" i="65"/>
  <c r="N681" i="65"/>
  <c r="O681" i="65"/>
  <c r="P681" i="65"/>
  <c r="M682" i="65"/>
  <c r="N682" i="65"/>
  <c r="O682" i="65"/>
  <c r="P682" i="65"/>
  <c r="M683" i="65"/>
  <c r="N683" i="65"/>
  <c r="O683" i="65"/>
  <c r="P683" i="65"/>
  <c r="M684" i="65"/>
  <c r="N684" i="65"/>
  <c r="O684" i="65"/>
  <c r="P684" i="65"/>
  <c r="M685" i="65"/>
  <c r="N685" i="65"/>
  <c r="O685" i="65"/>
  <c r="P685" i="65"/>
  <c r="M686" i="65"/>
  <c r="N686" i="65"/>
  <c r="O686" i="65"/>
  <c r="P686" i="65"/>
  <c r="M687" i="65"/>
  <c r="N687" i="65"/>
  <c r="O687" i="65"/>
  <c r="P687" i="65"/>
  <c r="M688" i="65"/>
  <c r="N688" i="65"/>
  <c r="O688" i="65"/>
  <c r="P688" i="65"/>
  <c r="M689" i="65"/>
  <c r="N689" i="65"/>
  <c r="O689" i="65"/>
  <c r="P689" i="65"/>
  <c r="M690" i="65"/>
  <c r="N690" i="65"/>
  <c r="O690" i="65"/>
  <c r="P690" i="65"/>
  <c r="M691" i="65"/>
  <c r="N691" i="65"/>
  <c r="O691" i="65"/>
  <c r="P691" i="65"/>
  <c r="M692" i="65"/>
  <c r="N692" i="65"/>
  <c r="O692" i="65"/>
  <c r="P692" i="65"/>
  <c r="S672" i="65"/>
  <c r="N672" i="65"/>
  <c r="O672" i="65"/>
  <c r="P672" i="65"/>
  <c r="M672" i="65"/>
  <c r="B672" i="65"/>
  <c r="B619" i="65"/>
  <c r="B615" i="65"/>
  <c r="B616" i="65"/>
  <c r="B617" i="65"/>
  <c r="B618" i="65"/>
  <c r="B602" i="65"/>
  <c r="B613" i="65"/>
  <c r="B614" i="65"/>
  <c r="B598" i="65"/>
  <c r="B599" i="65"/>
  <c r="B600" i="65"/>
  <c r="B601" i="65"/>
  <c r="S598" i="65"/>
  <c r="S599" i="65"/>
  <c r="S600" i="65"/>
  <c r="S601" i="65"/>
  <c r="S602" i="65"/>
  <c r="T602" i="65"/>
  <c r="S614" i="65"/>
  <c r="S615" i="65"/>
  <c r="S616" i="65"/>
  <c r="S617" i="65"/>
  <c r="S618" i="65"/>
  <c r="S619" i="65"/>
  <c r="T619" i="65"/>
  <c r="M618" i="65"/>
  <c r="N618" i="65"/>
  <c r="O618" i="65"/>
  <c r="P618" i="65"/>
  <c r="M619" i="65"/>
  <c r="N619" i="65"/>
  <c r="O619" i="65"/>
  <c r="P619" i="65"/>
  <c r="M598" i="65"/>
  <c r="N598" i="65"/>
  <c r="O598" i="65"/>
  <c r="P598" i="65"/>
  <c r="M599" i="65"/>
  <c r="N599" i="65"/>
  <c r="O599" i="65"/>
  <c r="P599" i="65"/>
  <c r="M600" i="65"/>
  <c r="N600" i="65"/>
  <c r="O600" i="65"/>
  <c r="P600" i="65"/>
  <c r="M601" i="65"/>
  <c r="N601" i="65"/>
  <c r="O601" i="65"/>
  <c r="P601" i="65"/>
  <c r="M602" i="65"/>
  <c r="N602" i="65"/>
  <c r="O602" i="65"/>
  <c r="P602" i="65"/>
  <c r="M613" i="65"/>
  <c r="N613" i="65"/>
  <c r="O613" i="65"/>
  <c r="P613" i="65"/>
  <c r="M614" i="65"/>
  <c r="N614" i="65"/>
  <c r="O614" i="65"/>
  <c r="P614" i="65"/>
  <c r="M615" i="65"/>
  <c r="N615" i="65"/>
  <c r="O615" i="65"/>
  <c r="P615" i="65"/>
  <c r="M616" i="65"/>
  <c r="N616" i="65"/>
  <c r="O616" i="65"/>
  <c r="P616" i="65"/>
  <c r="M617" i="65"/>
  <c r="N617" i="65"/>
  <c r="O617" i="65"/>
  <c r="P617" i="65"/>
  <c r="S597" i="65"/>
  <c r="N597" i="65"/>
  <c r="O597" i="65"/>
  <c r="P597" i="65"/>
  <c r="M597" i="65"/>
  <c r="B597" i="65"/>
  <c r="S671" i="65"/>
  <c r="T671" i="65"/>
  <c r="S532" i="65"/>
  <c r="T532" i="65"/>
  <c r="S533" i="65"/>
  <c r="T533" i="65"/>
  <c r="S534" i="65"/>
  <c r="T534" i="65"/>
  <c r="S535" i="65"/>
  <c r="T535" i="65"/>
  <c r="S536" i="65"/>
  <c r="T536" i="65"/>
  <c r="S537" i="65"/>
  <c r="T537" i="65"/>
  <c r="S538" i="65"/>
  <c r="T538" i="65"/>
  <c r="S539" i="65"/>
  <c r="T539" i="65"/>
  <c r="S543" i="65"/>
  <c r="S544" i="65"/>
  <c r="S545" i="65"/>
  <c r="S546" i="65"/>
  <c r="S547" i="65"/>
  <c r="S548" i="65"/>
  <c r="T548" i="65"/>
  <c r="S549" i="65"/>
  <c r="S550" i="65"/>
  <c r="S551" i="65"/>
  <c r="T551" i="65"/>
  <c r="S552" i="65"/>
  <c r="S553" i="65"/>
  <c r="S554" i="65"/>
  <c r="S555" i="65"/>
  <c r="S556" i="65"/>
  <c r="S557" i="65"/>
  <c r="T557" i="65"/>
  <c r="S558" i="65"/>
  <c r="S559" i="65"/>
  <c r="S560" i="65"/>
  <c r="S561" i="65"/>
  <c r="S562" i="65"/>
  <c r="S563" i="65"/>
  <c r="T563" i="65"/>
  <c r="S564" i="65"/>
  <c r="S565" i="65"/>
  <c r="S566" i="65"/>
  <c r="S567" i="65"/>
  <c r="S568" i="65"/>
  <c r="S569" i="65"/>
  <c r="T569" i="65"/>
  <c r="S570" i="65"/>
  <c r="S571" i="65"/>
  <c r="S572" i="65"/>
  <c r="S573" i="65"/>
  <c r="S574" i="65"/>
  <c r="S575" i="65"/>
  <c r="T575" i="65"/>
  <c r="S576" i="65"/>
  <c r="S577" i="65"/>
  <c r="S578" i="65"/>
  <c r="T578" i="65"/>
  <c r="S579" i="65"/>
  <c r="S580" i="65"/>
  <c r="S581" i="65"/>
  <c r="S582" i="65"/>
  <c r="S583" i="65"/>
  <c r="S584" i="65"/>
  <c r="T584" i="65"/>
  <c r="S585" i="65"/>
  <c r="S586" i="65"/>
  <c r="S587" i="65"/>
  <c r="T587" i="65"/>
  <c r="S588" i="65"/>
  <c r="S589" i="65"/>
  <c r="S590" i="65"/>
  <c r="S591" i="65"/>
  <c r="S592" i="65"/>
  <c r="S593" i="65"/>
  <c r="T593" i="65"/>
  <c r="S594" i="65"/>
  <c r="S595" i="65"/>
  <c r="S596" i="65"/>
  <c r="T596" i="65"/>
  <c r="S620" i="65"/>
  <c r="S621" i="65"/>
  <c r="S622" i="65"/>
  <c r="S623" i="65"/>
  <c r="S624" i="65"/>
  <c r="S625" i="65"/>
  <c r="S626" i="65"/>
  <c r="T626" i="65"/>
  <c r="S627" i="65"/>
  <c r="S628" i="65"/>
  <c r="S629" i="65"/>
  <c r="S630" i="65"/>
  <c r="S631" i="65"/>
  <c r="S632" i="65"/>
  <c r="T632" i="65"/>
  <c r="S633" i="65"/>
  <c r="S635" i="65"/>
  <c r="S636" i="65"/>
  <c r="S637" i="65"/>
  <c r="S638" i="65"/>
  <c r="T638" i="65"/>
  <c r="S639" i="65"/>
  <c r="S640" i="65"/>
  <c r="S641" i="65"/>
  <c r="S642" i="65"/>
  <c r="T642" i="65"/>
  <c r="S655" i="65"/>
  <c r="T655" i="65"/>
  <c r="S656" i="65"/>
  <c r="T656" i="65"/>
  <c r="S657" i="65"/>
  <c r="S658" i="65"/>
  <c r="S659" i="65"/>
  <c r="T659" i="65"/>
  <c r="S660" i="65"/>
  <c r="T660" i="65"/>
  <c r="S661" i="65"/>
  <c r="S662" i="65"/>
  <c r="S663" i="65"/>
  <c r="T663" i="65"/>
  <c r="S664" i="65"/>
  <c r="T664" i="65"/>
  <c r="S665" i="65"/>
  <c r="S666" i="65"/>
  <c r="S667" i="65"/>
  <c r="S668" i="65"/>
  <c r="S669" i="65"/>
  <c r="S670" i="65"/>
  <c r="T670" i="65"/>
  <c r="B531" i="65"/>
  <c r="B532" i="65"/>
  <c r="B533" i="65"/>
  <c r="B534" i="65"/>
  <c r="B535" i="65"/>
  <c r="B536" i="65"/>
  <c r="B537" i="65"/>
  <c r="B538" i="65"/>
  <c r="B539" i="65"/>
  <c r="B540" i="65"/>
  <c r="B541" i="65"/>
  <c r="B542" i="65"/>
  <c r="B543" i="65"/>
  <c r="B544" i="65"/>
  <c r="B545" i="65"/>
  <c r="B546" i="65"/>
  <c r="B547" i="65"/>
  <c r="B548" i="65"/>
  <c r="B549" i="65"/>
  <c r="B550" i="65"/>
  <c r="B551" i="65"/>
  <c r="B552" i="65"/>
  <c r="B553" i="65"/>
  <c r="B554" i="65"/>
  <c r="B555" i="65"/>
  <c r="B556" i="65"/>
  <c r="B557" i="65"/>
  <c r="B558" i="65"/>
  <c r="B559" i="65"/>
  <c r="B560" i="65"/>
  <c r="B561" i="65"/>
  <c r="B562" i="65"/>
  <c r="B563" i="65"/>
  <c r="B564" i="65"/>
  <c r="B565" i="65"/>
  <c r="B566" i="65"/>
  <c r="B567" i="65"/>
  <c r="B568" i="65"/>
  <c r="B569" i="65"/>
  <c r="B570" i="65"/>
  <c r="B571" i="65"/>
  <c r="B572" i="65"/>
  <c r="B573" i="65"/>
  <c r="B574" i="65"/>
  <c r="B575" i="65"/>
  <c r="B576" i="65"/>
  <c r="B577" i="65"/>
  <c r="B578" i="65"/>
  <c r="B579" i="65"/>
  <c r="B580" i="65"/>
  <c r="B581" i="65"/>
  <c r="B582" i="65"/>
  <c r="B583" i="65"/>
  <c r="B584" i="65"/>
  <c r="B585" i="65"/>
  <c r="B586" i="65"/>
  <c r="B587" i="65"/>
  <c r="B588" i="65"/>
  <c r="B589" i="65"/>
  <c r="B590" i="65"/>
  <c r="B591" i="65"/>
  <c r="B592" i="65"/>
  <c r="B593" i="65"/>
  <c r="B594" i="65"/>
  <c r="B595" i="65"/>
  <c r="B596" i="65"/>
  <c r="B620" i="65"/>
  <c r="B621" i="65"/>
  <c r="B622" i="65"/>
  <c r="B623" i="65"/>
  <c r="B624" i="65"/>
  <c r="B625" i="65"/>
  <c r="B626" i="65"/>
  <c r="B627" i="65"/>
  <c r="B628" i="65"/>
  <c r="B629" i="65"/>
  <c r="B630" i="65"/>
  <c r="B631" i="65"/>
  <c r="B632" i="65"/>
  <c r="B633" i="65"/>
  <c r="B634" i="65"/>
  <c r="B635" i="65"/>
  <c r="B636" i="65"/>
  <c r="B637" i="65"/>
  <c r="B638" i="65"/>
  <c r="B639" i="65"/>
  <c r="B640" i="65"/>
  <c r="B641" i="65"/>
  <c r="B642" i="65"/>
  <c r="B649" i="65"/>
  <c r="B650" i="65"/>
  <c r="B651" i="65"/>
  <c r="B652" i="65"/>
  <c r="B653" i="65"/>
  <c r="B654" i="65"/>
  <c r="B655" i="65"/>
  <c r="B656" i="65"/>
  <c r="B657" i="65"/>
  <c r="B658" i="65"/>
  <c r="B659" i="65"/>
  <c r="B660" i="65"/>
  <c r="B661" i="65"/>
  <c r="B662" i="65"/>
  <c r="B663" i="65"/>
  <c r="B664" i="65"/>
  <c r="B665" i="65"/>
  <c r="B666" i="65"/>
  <c r="B667" i="65"/>
  <c r="B668" i="65"/>
  <c r="B669" i="65"/>
  <c r="B670" i="65"/>
  <c r="B671" i="65"/>
  <c r="M591" i="65"/>
  <c r="N591" i="65"/>
  <c r="O591" i="65"/>
  <c r="P591" i="65"/>
  <c r="M592" i="65"/>
  <c r="N592" i="65"/>
  <c r="O592" i="65"/>
  <c r="P592" i="65"/>
  <c r="M593" i="65"/>
  <c r="N593" i="65"/>
  <c r="O593" i="65"/>
  <c r="P593" i="65"/>
  <c r="M594" i="65"/>
  <c r="N594" i="65"/>
  <c r="O594" i="65"/>
  <c r="P594" i="65"/>
  <c r="M595" i="65"/>
  <c r="N595" i="65"/>
  <c r="O595" i="65"/>
  <c r="P595" i="65"/>
  <c r="M596" i="65"/>
  <c r="N596" i="65"/>
  <c r="O596" i="65"/>
  <c r="P596" i="65"/>
  <c r="M620" i="65"/>
  <c r="N620" i="65"/>
  <c r="O620" i="65"/>
  <c r="P620" i="65"/>
  <c r="M621" i="65"/>
  <c r="N621" i="65"/>
  <c r="O621" i="65"/>
  <c r="P621" i="65"/>
  <c r="M622" i="65"/>
  <c r="N622" i="65"/>
  <c r="O622" i="65"/>
  <c r="P622" i="65"/>
  <c r="M623" i="65"/>
  <c r="N623" i="65"/>
  <c r="O623" i="65"/>
  <c r="P623" i="65"/>
  <c r="M624" i="65"/>
  <c r="N624" i="65"/>
  <c r="O624" i="65"/>
  <c r="P624" i="65"/>
  <c r="M625" i="65"/>
  <c r="N625" i="65"/>
  <c r="O625" i="65"/>
  <c r="P625" i="65"/>
  <c r="M626" i="65"/>
  <c r="N626" i="65"/>
  <c r="O626" i="65"/>
  <c r="P626" i="65"/>
  <c r="M627" i="65"/>
  <c r="N627" i="65"/>
  <c r="O627" i="65"/>
  <c r="P627" i="65"/>
  <c r="M628" i="65"/>
  <c r="N628" i="65"/>
  <c r="O628" i="65"/>
  <c r="P628" i="65"/>
  <c r="M629" i="65"/>
  <c r="N629" i="65"/>
  <c r="O629" i="65"/>
  <c r="P629" i="65"/>
  <c r="M630" i="65"/>
  <c r="N630" i="65"/>
  <c r="O630" i="65"/>
  <c r="P630" i="65"/>
  <c r="M631" i="65"/>
  <c r="N631" i="65"/>
  <c r="O631" i="65"/>
  <c r="P631" i="65"/>
  <c r="M632" i="65"/>
  <c r="N632" i="65"/>
  <c r="O632" i="65"/>
  <c r="P632" i="65"/>
  <c r="M633" i="65"/>
  <c r="N633" i="65"/>
  <c r="O633" i="65"/>
  <c r="P633" i="65"/>
  <c r="M634" i="65"/>
  <c r="N634" i="65"/>
  <c r="O634" i="65"/>
  <c r="P634" i="65"/>
  <c r="M635" i="65"/>
  <c r="N635" i="65"/>
  <c r="O635" i="65"/>
  <c r="P635" i="65"/>
  <c r="M636" i="65"/>
  <c r="N636" i="65"/>
  <c r="O636" i="65"/>
  <c r="P636" i="65"/>
  <c r="M637" i="65"/>
  <c r="N637" i="65"/>
  <c r="O637" i="65"/>
  <c r="P637" i="65"/>
  <c r="M638" i="65"/>
  <c r="N638" i="65"/>
  <c r="O638" i="65"/>
  <c r="P638" i="65"/>
  <c r="M639" i="65"/>
  <c r="N639" i="65"/>
  <c r="O639" i="65"/>
  <c r="P639" i="65"/>
  <c r="M640" i="65"/>
  <c r="N640" i="65"/>
  <c r="O640" i="65"/>
  <c r="P640" i="65"/>
  <c r="M641" i="65"/>
  <c r="N641" i="65"/>
  <c r="O641" i="65"/>
  <c r="P641" i="65"/>
  <c r="M642" i="65"/>
  <c r="N642" i="65"/>
  <c r="O642" i="65"/>
  <c r="P642" i="65"/>
  <c r="M649" i="65"/>
  <c r="N649" i="65"/>
  <c r="O649" i="65"/>
  <c r="P649" i="65"/>
  <c r="M650" i="65"/>
  <c r="N650" i="65"/>
  <c r="O650" i="65"/>
  <c r="P650" i="65"/>
  <c r="M651" i="65"/>
  <c r="N651" i="65"/>
  <c r="O651" i="65"/>
  <c r="P651" i="65"/>
  <c r="M652" i="65"/>
  <c r="N652" i="65"/>
  <c r="O652" i="65"/>
  <c r="P652" i="65"/>
  <c r="M653" i="65"/>
  <c r="N653" i="65"/>
  <c r="O653" i="65"/>
  <c r="P653" i="65"/>
  <c r="M654" i="65"/>
  <c r="N654" i="65"/>
  <c r="O654" i="65"/>
  <c r="P654" i="65"/>
  <c r="M655" i="65"/>
  <c r="N655" i="65"/>
  <c r="O655" i="65"/>
  <c r="P655" i="65"/>
  <c r="M656" i="65"/>
  <c r="N656" i="65"/>
  <c r="O656" i="65"/>
  <c r="P656" i="65"/>
  <c r="M657" i="65"/>
  <c r="N657" i="65"/>
  <c r="O657" i="65"/>
  <c r="P657" i="65"/>
  <c r="M658" i="65"/>
  <c r="N658" i="65"/>
  <c r="O658" i="65"/>
  <c r="P658" i="65"/>
  <c r="M659" i="65"/>
  <c r="N659" i="65"/>
  <c r="O659" i="65"/>
  <c r="P659" i="65"/>
  <c r="M660" i="65"/>
  <c r="N660" i="65"/>
  <c r="O660" i="65"/>
  <c r="P660" i="65"/>
  <c r="M661" i="65"/>
  <c r="N661" i="65"/>
  <c r="O661" i="65"/>
  <c r="P661" i="65"/>
  <c r="M662" i="65"/>
  <c r="N662" i="65"/>
  <c r="O662" i="65"/>
  <c r="P662" i="65"/>
  <c r="M663" i="65"/>
  <c r="N663" i="65"/>
  <c r="O663" i="65"/>
  <c r="P663" i="65"/>
  <c r="M664" i="65"/>
  <c r="N664" i="65"/>
  <c r="O664" i="65"/>
  <c r="P664" i="65"/>
  <c r="M665" i="65"/>
  <c r="N665" i="65"/>
  <c r="O665" i="65"/>
  <c r="P665" i="65"/>
  <c r="M666" i="65"/>
  <c r="N666" i="65"/>
  <c r="O666" i="65"/>
  <c r="P666" i="65"/>
  <c r="M667" i="65"/>
  <c r="N667" i="65"/>
  <c r="O667" i="65"/>
  <c r="P667" i="65"/>
  <c r="M668" i="65"/>
  <c r="N668" i="65"/>
  <c r="O668" i="65"/>
  <c r="P668" i="65"/>
  <c r="M669" i="65"/>
  <c r="N669" i="65"/>
  <c r="O669" i="65"/>
  <c r="P669" i="65"/>
  <c r="M670" i="65"/>
  <c r="N670" i="65"/>
  <c r="O670" i="65"/>
  <c r="P670" i="65"/>
  <c r="M671" i="65"/>
  <c r="N671" i="65"/>
  <c r="O671" i="65"/>
  <c r="P671" i="65"/>
  <c r="M531" i="65"/>
  <c r="N531" i="65"/>
  <c r="O531" i="65"/>
  <c r="P531" i="65"/>
  <c r="M532" i="65"/>
  <c r="N532" i="65"/>
  <c r="O532" i="65"/>
  <c r="P532" i="65"/>
  <c r="M533" i="65"/>
  <c r="N533" i="65"/>
  <c r="O533" i="65"/>
  <c r="P533" i="65"/>
  <c r="M534" i="65"/>
  <c r="N534" i="65"/>
  <c r="O534" i="65"/>
  <c r="P534" i="65"/>
  <c r="M535" i="65"/>
  <c r="N535" i="65"/>
  <c r="O535" i="65"/>
  <c r="P535" i="65"/>
  <c r="M536" i="65"/>
  <c r="N536" i="65"/>
  <c r="O536" i="65"/>
  <c r="P536" i="65"/>
  <c r="M537" i="65"/>
  <c r="N537" i="65"/>
  <c r="O537" i="65"/>
  <c r="P537" i="65"/>
  <c r="M538" i="65"/>
  <c r="N538" i="65"/>
  <c r="O538" i="65"/>
  <c r="P538" i="65"/>
  <c r="M539" i="65"/>
  <c r="N539" i="65"/>
  <c r="O539" i="65"/>
  <c r="P539" i="65"/>
  <c r="M540" i="65"/>
  <c r="N540" i="65"/>
  <c r="O540" i="65"/>
  <c r="P540" i="65"/>
  <c r="M541" i="65"/>
  <c r="N541" i="65"/>
  <c r="O541" i="65"/>
  <c r="P541" i="65"/>
  <c r="M542" i="65"/>
  <c r="N542" i="65"/>
  <c r="O542" i="65"/>
  <c r="P542" i="65"/>
  <c r="M543" i="65"/>
  <c r="N543" i="65"/>
  <c r="O543" i="65"/>
  <c r="P543" i="65"/>
  <c r="M544" i="65"/>
  <c r="N544" i="65"/>
  <c r="O544" i="65"/>
  <c r="P544" i="65"/>
  <c r="M545" i="65"/>
  <c r="N545" i="65"/>
  <c r="O545" i="65"/>
  <c r="P545" i="65"/>
  <c r="M546" i="65"/>
  <c r="N546" i="65"/>
  <c r="O546" i="65"/>
  <c r="P546" i="65"/>
  <c r="M547" i="65"/>
  <c r="N547" i="65"/>
  <c r="O547" i="65"/>
  <c r="P547" i="65"/>
  <c r="M548" i="65"/>
  <c r="N548" i="65"/>
  <c r="O548" i="65"/>
  <c r="P548" i="65"/>
  <c r="M549" i="65"/>
  <c r="N549" i="65"/>
  <c r="O549" i="65"/>
  <c r="P549" i="65"/>
  <c r="M550" i="65"/>
  <c r="N550" i="65"/>
  <c r="O550" i="65"/>
  <c r="P550" i="65"/>
  <c r="M551" i="65"/>
  <c r="N551" i="65"/>
  <c r="O551" i="65"/>
  <c r="P551" i="65"/>
  <c r="M552" i="65"/>
  <c r="N552" i="65"/>
  <c r="O552" i="65"/>
  <c r="P552" i="65"/>
  <c r="M553" i="65"/>
  <c r="N553" i="65"/>
  <c r="O553" i="65"/>
  <c r="P553" i="65"/>
  <c r="M554" i="65"/>
  <c r="N554" i="65"/>
  <c r="O554" i="65"/>
  <c r="P554" i="65"/>
  <c r="M555" i="65"/>
  <c r="N555" i="65"/>
  <c r="O555" i="65"/>
  <c r="P555" i="65"/>
  <c r="M556" i="65"/>
  <c r="N556" i="65"/>
  <c r="O556" i="65"/>
  <c r="P556" i="65"/>
  <c r="M557" i="65"/>
  <c r="N557" i="65"/>
  <c r="O557" i="65"/>
  <c r="P557" i="65"/>
  <c r="M558" i="65"/>
  <c r="N558" i="65"/>
  <c r="O558" i="65"/>
  <c r="P558" i="65"/>
  <c r="M559" i="65"/>
  <c r="N559" i="65"/>
  <c r="O559" i="65"/>
  <c r="P559" i="65"/>
  <c r="M560" i="65"/>
  <c r="N560" i="65"/>
  <c r="O560" i="65"/>
  <c r="P560" i="65"/>
  <c r="M561" i="65"/>
  <c r="N561" i="65"/>
  <c r="O561" i="65"/>
  <c r="P561" i="65"/>
  <c r="M562" i="65"/>
  <c r="N562" i="65"/>
  <c r="O562" i="65"/>
  <c r="P562" i="65"/>
  <c r="M563" i="65"/>
  <c r="N563" i="65"/>
  <c r="O563" i="65"/>
  <c r="P563" i="65"/>
  <c r="M564" i="65"/>
  <c r="N564" i="65"/>
  <c r="O564" i="65"/>
  <c r="P564" i="65"/>
  <c r="M565" i="65"/>
  <c r="N565" i="65"/>
  <c r="O565" i="65"/>
  <c r="P565" i="65"/>
  <c r="M566" i="65"/>
  <c r="N566" i="65"/>
  <c r="O566" i="65"/>
  <c r="P566" i="65"/>
  <c r="M567" i="65"/>
  <c r="N567" i="65"/>
  <c r="O567" i="65"/>
  <c r="P567" i="65"/>
  <c r="M568" i="65"/>
  <c r="N568" i="65"/>
  <c r="O568" i="65"/>
  <c r="P568" i="65"/>
  <c r="M569" i="65"/>
  <c r="N569" i="65"/>
  <c r="O569" i="65"/>
  <c r="P569" i="65"/>
  <c r="M570" i="65"/>
  <c r="N570" i="65"/>
  <c r="O570" i="65"/>
  <c r="P570" i="65"/>
  <c r="M571" i="65"/>
  <c r="N571" i="65"/>
  <c r="O571" i="65"/>
  <c r="P571" i="65"/>
  <c r="M572" i="65"/>
  <c r="N572" i="65"/>
  <c r="O572" i="65"/>
  <c r="P572" i="65"/>
  <c r="M573" i="65"/>
  <c r="N573" i="65"/>
  <c r="O573" i="65"/>
  <c r="P573" i="65"/>
  <c r="M574" i="65"/>
  <c r="N574" i="65"/>
  <c r="O574" i="65"/>
  <c r="P574" i="65"/>
  <c r="M575" i="65"/>
  <c r="N575" i="65"/>
  <c r="O575" i="65"/>
  <c r="P575" i="65"/>
  <c r="M576" i="65"/>
  <c r="N576" i="65"/>
  <c r="O576" i="65"/>
  <c r="P576" i="65"/>
  <c r="M577" i="65"/>
  <c r="N577" i="65"/>
  <c r="O577" i="65"/>
  <c r="P577" i="65"/>
  <c r="M578" i="65"/>
  <c r="N578" i="65"/>
  <c r="O578" i="65"/>
  <c r="P578" i="65"/>
  <c r="M579" i="65"/>
  <c r="N579" i="65"/>
  <c r="O579" i="65"/>
  <c r="P579" i="65"/>
  <c r="M580" i="65"/>
  <c r="N580" i="65"/>
  <c r="O580" i="65"/>
  <c r="P580" i="65"/>
  <c r="M581" i="65"/>
  <c r="N581" i="65"/>
  <c r="O581" i="65"/>
  <c r="P581" i="65"/>
  <c r="M582" i="65"/>
  <c r="N582" i="65"/>
  <c r="O582" i="65"/>
  <c r="P582" i="65"/>
  <c r="M583" i="65"/>
  <c r="N583" i="65"/>
  <c r="O583" i="65"/>
  <c r="P583" i="65"/>
  <c r="M584" i="65"/>
  <c r="N584" i="65"/>
  <c r="O584" i="65"/>
  <c r="P584" i="65"/>
  <c r="M585" i="65"/>
  <c r="N585" i="65"/>
  <c r="O585" i="65"/>
  <c r="P585" i="65"/>
  <c r="M586" i="65"/>
  <c r="N586" i="65"/>
  <c r="O586" i="65"/>
  <c r="P586" i="65"/>
  <c r="M587" i="65"/>
  <c r="N587" i="65"/>
  <c r="O587" i="65"/>
  <c r="P587" i="65"/>
  <c r="M588" i="65"/>
  <c r="N588" i="65"/>
  <c r="O588" i="65"/>
  <c r="P588" i="65"/>
  <c r="M589" i="65"/>
  <c r="N589" i="65"/>
  <c r="O589" i="65"/>
  <c r="P589" i="65"/>
  <c r="M590" i="65"/>
  <c r="N590" i="65"/>
  <c r="O590" i="65"/>
  <c r="P590" i="65"/>
  <c r="P530" i="65"/>
  <c r="N530" i="65"/>
  <c r="O530" i="65"/>
  <c r="M530" i="65"/>
  <c r="B530" i="65"/>
  <c r="S524" i="65"/>
  <c r="S525" i="65"/>
  <c r="S526" i="65"/>
  <c r="S527" i="65"/>
  <c r="S528" i="65"/>
  <c r="S529" i="65"/>
  <c r="U529" i="65" s="1"/>
  <c r="T529" i="65"/>
  <c r="B524" i="65"/>
  <c r="B525" i="65"/>
  <c r="B526" i="65"/>
  <c r="B527" i="65"/>
  <c r="B528" i="65"/>
  <c r="B529" i="65"/>
  <c r="M524" i="65"/>
  <c r="N524" i="65"/>
  <c r="O524" i="65"/>
  <c r="P524" i="65"/>
  <c r="M525" i="65"/>
  <c r="N525" i="65"/>
  <c r="O525" i="65"/>
  <c r="P525" i="65"/>
  <c r="M526" i="65"/>
  <c r="N526" i="65"/>
  <c r="O526" i="65"/>
  <c r="P526" i="65"/>
  <c r="M527" i="65"/>
  <c r="N527" i="65"/>
  <c r="O527" i="65"/>
  <c r="P527" i="65"/>
  <c r="M528" i="65"/>
  <c r="N528" i="65"/>
  <c r="O528" i="65"/>
  <c r="P528" i="65"/>
  <c r="M529" i="65"/>
  <c r="N529" i="65"/>
  <c r="O529" i="65"/>
  <c r="P529" i="65"/>
  <c r="S523" i="65"/>
  <c r="P523" i="65"/>
  <c r="N523" i="65"/>
  <c r="O523" i="65"/>
  <c r="M523" i="65"/>
  <c r="B523" i="65"/>
  <c r="S455" i="65"/>
  <c r="S456" i="65"/>
  <c r="S457" i="65"/>
  <c r="S458" i="65"/>
  <c r="S459" i="65"/>
  <c r="T459" i="65"/>
  <c r="S460" i="65"/>
  <c r="S461" i="65"/>
  <c r="S462" i="65"/>
  <c r="S463" i="65"/>
  <c r="S464" i="65"/>
  <c r="S465" i="65"/>
  <c r="T465" i="65"/>
  <c r="T471" i="65"/>
  <c r="S472" i="65"/>
  <c r="S473" i="65"/>
  <c r="S474" i="65"/>
  <c r="S475" i="65"/>
  <c r="S476" i="65"/>
  <c r="S477" i="65"/>
  <c r="T477" i="65"/>
  <c r="S478" i="65"/>
  <c r="S479" i="65"/>
  <c r="S480" i="65"/>
  <c r="S481" i="65"/>
  <c r="S482" i="65"/>
  <c r="S483" i="65"/>
  <c r="T483" i="65"/>
  <c r="S488" i="65"/>
  <c r="S489" i="65"/>
  <c r="S490" i="65"/>
  <c r="T490" i="65"/>
  <c r="S491" i="65"/>
  <c r="T491" i="65"/>
  <c r="S492" i="65"/>
  <c r="S493" i="65"/>
  <c r="S494" i="65"/>
  <c r="T494" i="65"/>
  <c r="S495" i="65"/>
  <c r="T495" i="65"/>
  <c r="S496" i="65"/>
  <c r="S497" i="65"/>
  <c r="S498" i="65"/>
  <c r="T498" i="65"/>
  <c r="S504" i="65"/>
  <c r="T504" i="65"/>
  <c r="S505" i="65"/>
  <c r="T505" i="65"/>
  <c r="S506" i="65"/>
  <c r="S507" i="65"/>
  <c r="S508" i="65"/>
  <c r="S509" i="65"/>
  <c r="S510" i="65"/>
  <c r="S511" i="65"/>
  <c r="T511" i="65"/>
  <c r="S512" i="65"/>
  <c r="T512" i="65"/>
  <c r="S513" i="65"/>
  <c r="S514" i="65"/>
  <c r="S515" i="65"/>
  <c r="T515" i="65"/>
  <c r="S516" i="65"/>
  <c r="T516" i="65"/>
  <c r="S517" i="65"/>
  <c r="S518" i="65"/>
  <c r="T518" i="65"/>
  <c r="S519" i="65"/>
  <c r="U519" i="65" s="1"/>
  <c r="T519" i="65"/>
  <c r="S520" i="65"/>
  <c r="T520" i="65"/>
  <c r="S521" i="65"/>
  <c r="T521" i="65"/>
  <c r="S522" i="65"/>
  <c r="T522" i="65"/>
  <c r="B453" i="65"/>
  <c r="B454" i="65"/>
  <c r="B455" i="65"/>
  <c r="B456" i="65"/>
  <c r="B457" i="65"/>
  <c r="B458" i="65"/>
  <c r="B459" i="65"/>
  <c r="B460" i="65"/>
  <c r="B461" i="65"/>
  <c r="B462" i="65"/>
  <c r="B463" i="65"/>
  <c r="B464" i="65"/>
  <c r="B465" i="65"/>
  <c r="B466" i="65"/>
  <c r="B467" i="65"/>
  <c r="B468" i="65"/>
  <c r="B469" i="65"/>
  <c r="B470" i="65"/>
  <c r="B471" i="65"/>
  <c r="B472" i="65"/>
  <c r="B473" i="65"/>
  <c r="B474" i="65"/>
  <c r="B475" i="65"/>
  <c r="B476" i="65"/>
  <c r="B477" i="65"/>
  <c r="B478" i="65"/>
  <c r="B479" i="65"/>
  <c r="B480" i="65"/>
  <c r="B481" i="65"/>
  <c r="B482" i="65"/>
  <c r="B483" i="65"/>
  <c r="B484" i="65"/>
  <c r="B485" i="65"/>
  <c r="B486" i="65"/>
  <c r="B487" i="65"/>
  <c r="B488" i="65"/>
  <c r="B489" i="65"/>
  <c r="B490" i="65"/>
  <c r="B491" i="65"/>
  <c r="B492" i="65"/>
  <c r="B493" i="65"/>
  <c r="B494" i="65"/>
  <c r="B495" i="65"/>
  <c r="B496" i="65"/>
  <c r="B497" i="65"/>
  <c r="B498" i="65"/>
  <c r="B499" i="65"/>
  <c r="B500" i="65"/>
  <c r="B501" i="65"/>
  <c r="B502" i="65"/>
  <c r="B503" i="65"/>
  <c r="B504" i="65"/>
  <c r="B505" i="65"/>
  <c r="B506" i="65"/>
  <c r="B507" i="65"/>
  <c r="B508" i="65"/>
  <c r="B509" i="65"/>
  <c r="B510" i="65"/>
  <c r="B511" i="65"/>
  <c r="B512" i="65"/>
  <c r="B513" i="65"/>
  <c r="B514" i="65"/>
  <c r="B515" i="65"/>
  <c r="B516" i="65"/>
  <c r="B517" i="65"/>
  <c r="B518" i="65"/>
  <c r="B519" i="65"/>
  <c r="B520" i="65"/>
  <c r="B521" i="65"/>
  <c r="B522" i="65"/>
  <c r="M453" i="65"/>
  <c r="N453" i="65"/>
  <c r="O453" i="65"/>
  <c r="P453" i="65"/>
  <c r="M454" i="65"/>
  <c r="N454" i="65"/>
  <c r="O454" i="65"/>
  <c r="P454" i="65"/>
  <c r="M455" i="65"/>
  <c r="N455" i="65"/>
  <c r="O455" i="65"/>
  <c r="P455" i="65"/>
  <c r="M456" i="65"/>
  <c r="N456" i="65"/>
  <c r="O456" i="65"/>
  <c r="P456" i="65"/>
  <c r="M457" i="65"/>
  <c r="N457" i="65"/>
  <c r="O457" i="65"/>
  <c r="P457" i="65"/>
  <c r="M458" i="65"/>
  <c r="N458" i="65"/>
  <c r="O458" i="65"/>
  <c r="P458" i="65"/>
  <c r="M459" i="65"/>
  <c r="N459" i="65"/>
  <c r="O459" i="65"/>
  <c r="P459" i="65"/>
  <c r="M460" i="65"/>
  <c r="N460" i="65"/>
  <c r="O460" i="65"/>
  <c r="P460" i="65"/>
  <c r="M461" i="65"/>
  <c r="N461" i="65"/>
  <c r="O461" i="65"/>
  <c r="P461" i="65"/>
  <c r="M462" i="65"/>
  <c r="N462" i="65"/>
  <c r="O462" i="65"/>
  <c r="P462" i="65"/>
  <c r="M463" i="65"/>
  <c r="N463" i="65"/>
  <c r="O463" i="65"/>
  <c r="P463" i="65"/>
  <c r="M464" i="65"/>
  <c r="N464" i="65"/>
  <c r="O464" i="65"/>
  <c r="P464" i="65"/>
  <c r="M465" i="65"/>
  <c r="N465" i="65"/>
  <c r="O465" i="65"/>
  <c r="P465" i="65"/>
  <c r="M466" i="65"/>
  <c r="N466" i="65"/>
  <c r="O466" i="65"/>
  <c r="P466" i="65"/>
  <c r="M467" i="65"/>
  <c r="N467" i="65"/>
  <c r="O467" i="65"/>
  <c r="P467" i="65"/>
  <c r="M468" i="65"/>
  <c r="N468" i="65"/>
  <c r="O468" i="65"/>
  <c r="P468" i="65"/>
  <c r="M469" i="65"/>
  <c r="N469" i="65"/>
  <c r="O469" i="65"/>
  <c r="P469" i="65"/>
  <c r="M470" i="65"/>
  <c r="N470" i="65"/>
  <c r="O470" i="65"/>
  <c r="P470" i="65"/>
  <c r="M471" i="65"/>
  <c r="N471" i="65"/>
  <c r="O471" i="65"/>
  <c r="P471" i="65"/>
  <c r="M472" i="65"/>
  <c r="N472" i="65"/>
  <c r="O472" i="65"/>
  <c r="P472" i="65"/>
  <c r="M473" i="65"/>
  <c r="N473" i="65"/>
  <c r="O473" i="65"/>
  <c r="P473" i="65"/>
  <c r="M474" i="65"/>
  <c r="N474" i="65"/>
  <c r="O474" i="65"/>
  <c r="P474" i="65"/>
  <c r="M475" i="65"/>
  <c r="N475" i="65"/>
  <c r="O475" i="65"/>
  <c r="P475" i="65"/>
  <c r="M476" i="65"/>
  <c r="N476" i="65"/>
  <c r="O476" i="65"/>
  <c r="P476" i="65"/>
  <c r="M477" i="65"/>
  <c r="N477" i="65"/>
  <c r="O477" i="65"/>
  <c r="P477" i="65"/>
  <c r="M478" i="65"/>
  <c r="N478" i="65"/>
  <c r="O478" i="65"/>
  <c r="P478" i="65"/>
  <c r="M479" i="65"/>
  <c r="N479" i="65"/>
  <c r="O479" i="65"/>
  <c r="P479" i="65"/>
  <c r="M480" i="65"/>
  <c r="N480" i="65"/>
  <c r="O480" i="65"/>
  <c r="P480" i="65"/>
  <c r="M481" i="65"/>
  <c r="N481" i="65"/>
  <c r="O481" i="65"/>
  <c r="P481" i="65"/>
  <c r="M482" i="65"/>
  <c r="N482" i="65"/>
  <c r="O482" i="65"/>
  <c r="P482" i="65"/>
  <c r="M483" i="65"/>
  <c r="N483" i="65"/>
  <c r="O483" i="65"/>
  <c r="P483" i="65"/>
  <c r="M484" i="65"/>
  <c r="N484" i="65"/>
  <c r="O484" i="65"/>
  <c r="P484" i="65"/>
  <c r="M485" i="65"/>
  <c r="N485" i="65"/>
  <c r="O485" i="65"/>
  <c r="P485" i="65"/>
  <c r="M486" i="65"/>
  <c r="N486" i="65"/>
  <c r="O486" i="65"/>
  <c r="P486" i="65"/>
  <c r="M487" i="65"/>
  <c r="N487" i="65"/>
  <c r="O487" i="65"/>
  <c r="P487" i="65"/>
  <c r="M488" i="65"/>
  <c r="N488" i="65"/>
  <c r="O488" i="65"/>
  <c r="P488" i="65"/>
  <c r="M489" i="65"/>
  <c r="N489" i="65"/>
  <c r="O489" i="65"/>
  <c r="P489" i="65"/>
  <c r="M490" i="65"/>
  <c r="N490" i="65"/>
  <c r="O490" i="65"/>
  <c r="P490" i="65"/>
  <c r="M491" i="65"/>
  <c r="N491" i="65"/>
  <c r="O491" i="65"/>
  <c r="P491" i="65"/>
  <c r="M492" i="65"/>
  <c r="N492" i="65"/>
  <c r="O492" i="65"/>
  <c r="P492" i="65"/>
  <c r="M493" i="65"/>
  <c r="N493" i="65"/>
  <c r="O493" i="65"/>
  <c r="P493" i="65"/>
  <c r="M494" i="65"/>
  <c r="N494" i="65"/>
  <c r="O494" i="65"/>
  <c r="P494" i="65"/>
  <c r="M495" i="65"/>
  <c r="N495" i="65"/>
  <c r="O495" i="65"/>
  <c r="P495" i="65"/>
  <c r="M496" i="65"/>
  <c r="N496" i="65"/>
  <c r="O496" i="65"/>
  <c r="P496" i="65"/>
  <c r="M497" i="65"/>
  <c r="N497" i="65"/>
  <c r="O497" i="65"/>
  <c r="P497" i="65"/>
  <c r="M498" i="65"/>
  <c r="N498" i="65"/>
  <c r="O498" i="65"/>
  <c r="P498" i="65"/>
  <c r="M499" i="65"/>
  <c r="N499" i="65"/>
  <c r="O499" i="65"/>
  <c r="P499" i="65"/>
  <c r="M500" i="65"/>
  <c r="N500" i="65"/>
  <c r="O500" i="65"/>
  <c r="P500" i="65"/>
  <c r="M501" i="65"/>
  <c r="N501" i="65"/>
  <c r="O501" i="65"/>
  <c r="P501" i="65"/>
  <c r="M502" i="65"/>
  <c r="N502" i="65"/>
  <c r="O502" i="65"/>
  <c r="P502" i="65"/>
  <c r="M503" i="65"/>
  <c r="N503" i="65"/>
  <c r="O503" i="65"/>
  <c r="P503" i="65"/>
  <c r="M504" i="65"/>
  <c r="N504" i="65"/>
  <c r="O504" i="65"/>
  <c r="P504" i="65"/>
  <c r="M505" i="65"/>
  <c r="N505" i="65"/>
  <c r="O505" i="65"/>
  <c r="P505" i="65"/>
  <c r="M506" i="65"/>
  <c r="N506" i="65"/>
  <c r="O506" i="65"/>
  <c r="P506" i="65"/>
  <c r="M507" i="65"/>
  <c r="N507" i="65"/>
  <c r="O507" i="65"/>
  <c r="P507" i="65"/>
  <c r="M508" i="65"/>
  <c r="N508" i="65"/>
  <c r="O508" i="65"/>
  <c r="P508" i="65"/>
  <c r="M509" i="65"/>
  <c r="N509" i="65"/>
  <c r="O509" i="65"/>
  <c r="P509" i="65"/>
  <c r="M510" i="65"/>
  <c r="N510" i="65"/>
  <c r="O510" i="65"/>
  <c r="P510" i="65"/>
  <c r="M511" i="65"/>
  <c r="N511" i="65"/>
  <c r="O511" i="65"/>
  <c r="P511" i="65"/>
  <c r="M512" i="65"/>
  <c r="N512" i="65"/>
  <c r="O512" i="65"/>
  <c r="P512" i="65"/>
  <c r="M513" i="65"/>
  <c r="N513" i="65"/>
  <c r="O513" i="65"/>
  <c r="P513" i="65"/>
  <c r="M514" i="65"/>
  <c r="N514" i="65"/>
  <c r="O514" i="65"/>
  <c r="P514" i="65"/>
  <c r="M515" i="65"/>
  <c r="N515" i="65"/>
  <c r="O515" i="65"/>
  <c r="P515" i="65"/>
  <c r="M516" i="65"/>
  <c r="N516" i="65"/>
  <c r="O516" i="65"/>
  <c r="P516" i="65"/>
  <c r="M517" i="65"/>
  <c r="N517" i="65"/>
  <c r="O517" i="65"/>
  <c r="P517" i="65"/>
  <c r="M518" i="65"/>
  <c r="N518" i="65"/>
  <c r="O518" i="65"/>
  <c r="P518" i="65"/>
  <c r="M519" i="65"/>
  <c r="N519" i="65"/>
  <c r="O519" i="65"/>
  <c r="P519" i="65"/>
  <c r="M520" i="65"/>
  <c r="N520" i="65"/>
  <c r="O520" i="65"/>
  <c r="P520" i="65"/>
  <c r="M521" i="65"/>
  <c r="N521" i="65"/>
  <c r="O521" i="65"/>
  <c r="P521" i="65"/>
  <c r="M522" i="65"/>
  <c r="N522" i="65"/>
  <c r="O522" i="65"/>
  <c r="P522" i="65"/>
  <c r="N452" i="65"/>
  <c r="O452" i="65"/>
  <c r="P452" i="65"/>
  <c r="M452" i="65"/>
  <c r="B452" i="65"/>
  <c r="S399" i="65"/>
  <c r="T399" i="65"/>
  <c r="S433" i="65"/>
  <c r="S434" i="65"/>
  <c r="S435" i="65"/>
  <c r="S436" i="65"/>
  <c r="T436" i="65"/>
  <c r="S437" i="65"/>
  <c r="S438" i="65"/>
  <c r="S439" i="65"/>
  <c r="S440" i="65"/>
  <c r="S441" i="65"/>
  <c r="T441" i="65"/>
  <c r="S442" i="65"/>
  <c r="S443" i="65"/>
  <c r="S444" i="65"/>
  <c r="S445" i="65"/>
  <c r="S446" i="65"/>
  <c r="T446" i="65"/>
  <c r="S447" i="65"/>
  <c r="T447" i="65"/>
  <c r="S448" i="65"/>
  <c r="T448" i="65"/>
  <c r="S449" i="65"/>
  <c r="S450" i="65"/>
  <c r="S451" i="65"/>
  <c r="T451" i="65"/>
  <c r="B433" i="65"/>
  <c r="B434" i="65"/>
  <c r="B435" i="65"/>
  <c r="B436" i="65"/>
  <c r="B437" i="65"/>
  <c r="B438" i="65"/>
  <c r="B439" i="65"/>
  <c r="B440" i="65"/>
  <c r="B441" i="65"/>
  <c r="B442" i="65"/>
  <c r="B443" i="65"/>
  <c r="B444" i="65"/>
  <c r="B445" i="65"/>
  <c r="B446" i="65"/>
  <c r="B447" i="65"/>
  <c r="B448" i="65"/>
  <c r="B449" i="65"/>
  <c r="B450" i="65"/>
  <c r="B451" i="65"/>
  <c r="M433" i="65"/>
  <c r="N433" i="65"/>
  <c r="O433" i="65"/>
  <c r="P433" i="65"/>
  <c r="M434" i="65"/>
  <c r="N434" i="65"/>
  <c r="O434" i="65"/>
  <c r="P434" i="65"/>
  <c r="M435" i="65"/>
  <c r="N435" i="65"/>
  <c r="O435" i="65"/>
  <c r="P435" i="65"/>
  <c r="M436" i="65"/>
  <c r="N436" i="65"/>
  <c r="O436" i="65"/>
  <c r="P436" i="65"/>
  <c r="M437" i="65"/>
  <c r="N437" i="65"/>
  <c r="O437" i="65"/>
  <c r="P437" i="65"/>
  <c r="M438" i="65"/>
  <c r="N438" i="65"/>
  <c r="O438" i="65"/>
  <c r="P438" i="65"/>
  <c r="M439" i="65"/>
  <c r="N439" i="65"/>
  <c r="O439" i="65"/>
  <c r="P439" i="65"/>
  <c r="M440" i="65"/>
  <c r="N440" i="65"/>
  <c r="O440" i="65"/>
  <c r="P440" i="65"/>
  <c r="M441" i="65"/>
  <c r="N441" i="65"/>
  <c r="O441" i="65"/>
  <c r="P441" i="65"/>
  <c r="M442" i="65"/>
  <c r="N442" i="65"/>
  <c r="O442" i="65"/>
  <c r="P442" i="65"/>
  <c r="M443" i="65"/>
  <c r="N443" i="65"/>
  <c r="O443" i="65"/>
  <c r="P443" i="65"/>
  <c r="M444" i="65"/>
  <c r="N444" i="65"/>
  <c r="O444" i="65"/>
  <c r="P444" i="65"/>
  <c r="M445" i="65"/>
  <c r="N445" i="65"/>
  <c r="O445" i="65"/>
  <c r="P445" i="65"/>
  <c r="M446" i="65"/>
  <c r="N446" i="65"/>
  <c r="O446" i="65"/>
  <c r="P446" i="65"/>
  <c r="M447" i="65"/>
  <c r="N447" i="65"/>
  <c r="O447" i="65"/>
  <c r="P447" i="65"/>
  <c r="M448" i="65"/>
  <c r="N448" i="65"/>
  <c r="O448" i="65"/>
  <c r="P448" i="65"/>
  <c r="M449" i="65"/>
  <c r="N449" i="65"/>
  <c r="O449" i="65"/>
  <c r="P449" i="65"/>
  <c r="M450" i="65"/>
  <c r="N450" i="65"/>
  <c r="O450" i="65"/>
  <c r="P450" i="65"/>
  <c r="M451" i="65"/>
  <c r="N451" i="65"/>
  <c r="O451" i="65"/>
  <c r="P451" i="65"/>
  <c r="S432" i="65"/>
  <c r="N432" i="65"/>
  <c r="O432" i="65"/>
  <c r="P432" i="65"/>
  <c r="M432" i="65"/>
  <c r="B432" i="65"/>
  <c r="S344" i="65"/>
  <c r="S345" i="65"/>
  <c r="S346" i="65"/>
  <c r="S347" i="65"/>
  <c r="S348" i="65"/>
  <c r="S349" i="65"/>
  <c r="T349" i="65"/>
  <c r="S355" i="65"/>
  <c r="T355" i="65"/>
  <c r="S357" i="65"/>
  <c r="S358" i="65"/>
  <c r="S359" i="65"/>
  <c r="S360" i="65"/>
  <c r="S361" i="65"/>
  <c r="S362" i="65"/>
  <c r="T362" i="65"/>
  <c r="S368" i="65"/>
  <c r="T368" i="65"/>
  <c r="S369" i="65"/>
  <c r="S370" i="65"/>
  <c r="S371" i="65"/>
  <c r="S372" i="65"/>
  <c r="S373" i="65"/>
  <c r="S374" i="65"/>
  <c r="T374" i="65"/>
  <c r="S380" i="65"/>
  <c r="T380" i="65"/>
  <c r="S386" i="65"/>
  <c r="T386" i="65"/>
  <c r="S392" i="65"/>
  <c r="U392" i="65" s="1"/>
  <c r="T392" i="65"/>
  <c r="S400" i="65"/>
  <c r="S401" i="65"/>
  <c r="S402" i="65"/>
  <c r="S403" i="65"/>
  <c r="S404" i="65"/>
  <c r="S405" i="65"/>
  <c r="S406" i="65"/>
  <c r="T406" i="65"/>
  <c r="S413" i="65"/>
  <c r="T413" i="65"/>
  <c r="S414" i="65"/>
  <c r="T414" i="65"/>
  <c r="S415" i="65"/>
  <c r="S416" i="65"/>
  <c r="S418" i="65"/>
  <c r="S419" i="65"/>
  <c r="S420" i="65"/>
  <c r="T420" i="65"/>
  <c r="S421" i="65"/>
  <c r="T421" i="65"/>
  <c r="S422" i="65"/>
  <c r="S424" i="65"/>
  <c r="T424" i="65"/>
  <c r="S425" i="65"/>
  <c r="T425" i="65"/>
  <c r="S426" i="65"/>
  <c r="T426" i="65"/>
  <c r="S427" i="65"/>
  <c r="S429" i="65"/>
  <c r="T429" i="65"/>
  <c r="S430" i="65"/>
  <c r="T430" i="65"/>
  <c r="S431" i="65"/>
  <c r="T431" i="65"/>
  <c r="B343" i="65"/>
  <c r="B344" i="65"/>
  <c r="B345" i="65"/>
  <c r="B346" i="65"/>
  <c r="B347" i="65"/>
  <c r="B348" i="65"/>
  <c r="B349" i="65"/>
  <c r="B350" i="65"/>
  <c r="B351" i="65"/>
  <c r="B352" i="65"/>
  <c r="B353" i="65"/>
  <c r="B354" i="65"/>
  <c r="B355" i="65"/>
  <c r="B356" i="65"/>
  <c r="B357" i="65"/>
  <c r="B358" i="65"/>
  <c r="B359" i="65"/>
  <c r="B360" i="65"/>
  <c r="B361" i="65"/>
  <c r="B362" i="65"/>
  <c r="B363" i="65"/>
  <c r="B364" i="65"/>
  <c r="B365" i="65"/>
  <c r="B366" i="65"/>
  <c r="B367" i="65"/>
  <c r="B368" i="65"/>
  <c r="B369" i="65"/>
  <c r="B370" i="65"/>
  <c r="B371" i="65"/>
  <c r="B372" i="65"/>
  <c r="B373" i="65"/>
  <c r="B374" i="65"/>
  <c r="B375" i="65"/>
  <c r="B376" i="65"/>
  <c r="B377" i="65"/>
  <c r="B378" i="65"/>
  <c r="B379" i="65"/>
  <c r="B380" i="65"/>
  <c r="B381" i="65"/>
  <c r="B382" i="65"/>
  <c r="B383" i="65"/>
  <c r="B384" i="65"/>
  <c r="B385" i="65"/>
  <c r="B386" i="65"/>
  <c r="B387" i="65"/>
  <c r="B388" i="65"/>
  <c r="B389" i="65"/>
  <c r="B390" i="65"/>
  <c r="B391" i="65"/>
  <c r="B392" i="65"/>
  <c r="B393" i="65"/>
  <c r="B394" i="65"/>
  <c r="B395" i="65"/>
  <c r="B396" i="65"/>
  <c r="B397" i="65"/>
  <c r="B398" i="65"/>
  <c r="B399" i="65"/>
  <c r="B400" i="65"/>
  <c r="B401" i="65"/>
  <c r="B402" i="65"/>
  <c r="B403" i="65"/>
  <c r="B404" i="65"/>
  <c r="B405" i="65"/>
  <c r="B406" i="65"/>
  <c r="B407" i="65"/>
  <c r="B408" i="65"/>
  <c r="B409" i="65"/>
  <c r="B410" i="65"/>
  <c r="B411" i="65"/>
  <c r="B412" i="65"/>
  <c r="B413" i="65"/>
  <c r="B414" i="65"/>
  <c r="B415" i="65"/>
  <c r="B416" i="65"/>
  <c r="B417" i="65"/>
  <c r="B418" i="65"/>
  <c r="B419" i="65"/>
  <c r="B420" i="65"/>
  <c r="B421" i="65"/>
  <c r="B422" i="65"/>
  <c r="B423" i="65"/>
  <c r="B424" i="65"/>
  <c r="B425" i="65"/>
  <c r="B426" i="65"/>
  <c r="B427" i="65"/>
  <c r="B428" i="65"/>
  <c r="B429" i="65"/>
  <c r="B430" i="65"/>
  <c r="B431" i="65"/>
  <c r="M431" i="65"/>
  <c r="N431" i="65"/>
  <c r="O431" i="65"/>
  <c r="P431" i="65"/>
  <c r="M414" i="65"/>
  <c r="N414" i="65"/>
  <c r="O414" i="65"/>
  <c r="P414" i="65"/>
  <c r="M415" i="65"/>
  <c r="N415" i="65"/>
  <c r="O415" i="65"/>
  <c r="P415" i="65"/>
  <c r="M416" i="65"/>
  <c r="N416" i="65"/>
  <c r="O416" i="65"/>
  <c r="P416" i="65"/>
  <c r="M417" i="65"/>
  <c r="N417" i="65"/>
  <c r="O417" i="65"/>
  <c r="P417" i="65"/>
  <c r="M418" i="65"/>
  <c r="N418" i="65"/>
  <c r="O418" i="65"/>
  <c r="P418" i="65"/>
  <c r="M419" i="65"/>
  <c r="N419" i="65"/>
  <c r="O419" i="65"/>
  <c r="P419" i="65"/>
  <c r="M420" i="65"/>
  <c r="N420" i="65"/>
  <c r="O420" i="65"/>
  <c r="P420" i="65"/>
  <c r="M421" i="65"/>
  <c r="N421" i="65"/>
  <c r="O421" i="65"/>
  <c r="P421" i="65"/>
  <c r="M422" i="65"/>
  <c r="N422" i="65"/>
  <c r="O422" i="65"/>
  <c r="P422" i="65"/>
  <c r="M423" i="65"/>
  <c r="N423" i="65"/>
  <c r="O423" i="65"/>
  <c r="P423" i="65"/>
  <c r="M424" i="65"/>
  <c r="N424" i="65"/>
  <c r="O424" i="65"/>
  <c r="P424" i="65"/>
  <c r="M425" i="65"/>
  <c r="N425" i="65"/>
  <c r="O425" i="65"/>
  <c r="P425" i="65"/>
  <c r="M426" i="65"/>
  <c r="N426" i="65"/>
  <c r="O426" i="65"/>
  <c r="P426" i="65"/>
  <c r="M427" i="65"/>
  <c r="N427" i="65"/>
  <c r="O427" i="65"/>
  <c r="P427" i="65"/>
  <c r="M428" i="65"/>
  <c r="N428" i="65"/>
  <c r="O428" i="65"/>
  <c r="P428" i="65"/>
  <c r="M429" i="65"/>
  <c r="N429" i="65"/>
  <c r="O429" i="65"/>
  <c r="P429" i="65"/>
  <c r="M430" i="65"/>
  <c r="N430" i="65"/>
  <c r="O430" i="65"/>
  <c r="P430" i="65"/>
  <c r="M343" i="65"/>
  <c r="N343" i="65"/>
  <c r="O343" i="65"/>
  <c r="P343" i="65"/>
  <c r="M344" i="65"/>
  <c r="N344" i="65"/>
  <c r="O344" i="65"/>
  <c r="P344" i="65"/>
  <c r="M345" i="65"/>
  <c r="N345" i="65"/>
  <c r="O345" i="65"/>
  <c r="P345" i="65"/>
  <c r="M346" i="65"/>
  <c r="N346" i="65"/>
  <c r="O346" i="65"/>
  <c r="P346" i="65"/>
  <c r="M347" i="65"/>
  <c r="N347" i="65"/>
  <c r="O347" i="65"/>
  <c r="P347" i="65"/>
  <c r="M348" i="65"/>
  <c r="N348" i="65"/>
  <c r="O348" i="65"/>
  <c r="P348" i="65"/>
  <c r="M349" i="65"/>
  <c r="N349" i="65"/>
  <c r="O349" i="65"/>
  <c r="P349" i="65"/>
  <c r="M350" i="65"/>
  <c r="N350" i="65"/>
  <c r="O350" i="65"/>
  <c r="P350" i="65"/>
  <c r="M351" i="65"/>
  <c r="N351" i="65"/>
  <c r="O351" i="65"/>
  <c r="P351" i="65"/>
  <c r="M352" i="65"/>
  <c r="N352" i="65"/>
  <c r="O352" i="65"/>
  <c r="P352" i="65"/>
  <c r="M353" i="65"/>
  <c r="N353" i="65"/>
  <c r="O353" i="65"/>
  <c r="P353" i="65"/>
  <c r="M354" i="65"/>
  <c r="N354" i="65"/>
  <c r="O354" i="65"/>
  <c r="P354" i="65"/>
  <c r="M355" i="65"/>
  <c r="N355" i="65"/>
  <c r="O355" i="65"/>
  <c r="P355" i="65"/>
  <c r="M356" i="65"/>
  <c r="N356" i="65"/>
  <c r="O356" i="65"/>
  <c r="P356" i="65"/>
  <c r="M357" i="65"/>
  <c r="N357" i="65"/>
  <c r="O357" i="65"/>
  <c r="P357" i="65"/>
  <c r="M358" i="65"/>
  <c r="N358" i="65"/>
  <c r="O358" i="65"/>
  <c r="P358" i="65"/>
  <c r="M359" i="65"/>
  <c r="N359" i="65"/>
  <c r="O359" i="65"/>
  <c r="P359" i="65"/>
  <c r="M360" i="65"/>
  <c r="N360" i="65"/>
  <c r="O360" i="65"/>
  <c r="P360" i="65"/>
  <c r="M361" i="65"/>
  <c r="N361" i="65"/>
  <c r="O361" i="65"/>
  <c r="P361" i="65"/>
  <c r="M362" i="65"/>
  <c r="N362" i="65"/>
  <c r="O362" i="65"/>
  <c r="P362" i="65"/>
  <c r="M363" i="65"/>
  <c r="N363" i="65"/>
  <c r="O363" i="65"/>
  <c r="P363" i="65"/>
  <c r="M364" i="65"/>
  <c r="N364" i="65"/>
  <c r="O364" i="65"/>
  <c r="P364" i="65"/>
  <c r="M365" i="65"/>
  <c r="N365" i="65"/>
  <c r="O365" i="65"/>
  <c r="P365" i="65"/>
  <c r="M366" i="65"/>
  <c r="N366" i="65"/>
  <c r="O366" i="65"/>
  <c r="P366" i="65"/>
  <c r="M367" i="65"/>
  <c r="N367" i="65"/>
  <c r="O367" i="65"/>
  <c r="P367" i="65"/>
  <c r="M368" i="65"/>
  <c r="N368" i="65"/>
  <c r="O368" i="65"/>
  <c r="P368" i="65"/>
  <c r="M369" i="65"/>
  <c r="N369" i="65"/>
  <c r="O369" i="65"/>
  <c r="P369" i="65"/>
  <c r="M370" i="65"/>
  <c r="N370" i="65"/>
  <c r="O370" i="65"/>
  <c r="P370" i="65"/>
  <c r="M371" i="65"/>
  <c r="N371" i="65"/>
  <c r="O371" i="65"/>
  <c r="P371" i="65"/>
  <c r="M372" i="65"/>
  <c r="N372" i="65"/>
  <c r="O372" i="65"/>
  <c r="P372" i="65"/>
  <c r="M373" i="65"/>
  <c r="N373" i="65"/>
  <c r="O373" i="65"/>
  <c r="P373" i="65"/>
  <c r="M374" i="65"/>
  <c r="N374" i="65"/>
  <c r="O374" i="65"/>
  <c r="P374" i="65"/>
  <c r="M375" i="65"/>
  <c r="N375" i="65"/>
  <c r="O375" i="65"/>
  <c r="P375" i="65"/>
  <c r="M376" i="65"/>
  <c r="N376" i="65"/>
  <c r="O376" i="65"/>
  <c r="P376" i="65"/>
  <c r="M377" i="65"/>
  <c r="N377" i="65"/>
  <c r="O377" i="65"/>
  <c r="P377" i="65"/>
  <c r="M378" i="65"/>
  <c r="N378" i="65"/>
  <c r="O378" i="65"/>
  <c r="P378" i="65"/>
  <c r="M379" i="65"/>
  <c r="N379" i="65"/>
  <c r="O379" i="65"/>
  <c r="P379" i="65"/>
  <c r="M380" i="65"/>
  <c r="N380" i="65"/>
  <c r="O380" i="65"/>
  <c r="P380" i="65"/>
  <c r="M381" i="65"/>
  <c r="N381" i="65"/>
  <c r="O381" i="65"/>
  <c r="P381" i="65"/>
  <c r="M382" i="65"/>
  <c r="N382" i="65"/>
  <c r="O382" i="65"/>
  <c r="P382" i="65"/>
  <c r="M383" i="65"/>
  <c r="N383" i="65"/>
  <c r="O383" i="65"/>
  <c r="P383" i="65"/>
  <c r="M384" i="65"/>
  <c r="N384" i="65"/>
  <c r="O384" i="65"/>
  <c r="P384" i="65"/>
  <c r="M385" i="65"/>
  <c r="N385" i="65"/>
  <c r="O385" i="65"/>
  <c r="P385" i="65"/>
  <c r="M386" i="65"/>
  <c r="N386" i="65"/>
  <c r="O386" i="65"/>
  <c r="P386" i="65"/>
  <c r="M387" i="65"/>
  <c r="N387" i="65"/>
  <c r="O387" i="65"/>
  <c r="P387" i="65"/>
  <c r="M388" i="65"/>
  <c r="N388" i="65"/>
  <c r="O388" i="65"/>
  <c r="P388" i="65"/>
  <c r="M389" i="65"/>
  <c r="N389" i="65"/>
  <c r="O389" i="65"/>
  <c r="P389" i="65"/>
  <c r="M390" i="65"/>
  <c r="N390" i="65"/>
  <c r="O390" i="65"/>
  <c r="P390" i="65"/>
  <c r="M391" i="65"/>
  <c r="N391" i="65"/>
  <c r="O391" i="65"/>
  <c r="P391" i="65"/>
  <c r="M392" i="65"/>
  <c r="N392" i="65"/>
  <c r="O392" i="65"/>
  <c r="P392" i="65"/>
  <c r="M393" i="65"/>
  <c r="N393" i="65"/>
  <c r="O393" i="65"/>
  <c r="P393" i="65"/>
  <c r="M394" i="65"/>
  <c r="N394" i="65"/>
  <c r="O394" i="65"/>
  <c r="P394" i="65"/>
  <c r="M395" i="65"/>
  <c r="N395" i="65"/>
  <c r="O395" i="65"/>
  <c r="P395" i="65"/>
  <c r="M396" i="65"/>
  <c r="N396" i="65"/>
  <c r="O396" i="65"/>
  <c r="P396" i="65"/>
  <c r="M397" i="65"/>
  <c r="N397" i="65"/>
  <c r="O397" i="65"/>
  <c r="P397" i="65"/>
  <c r="M398" i="65"/>
  <c r="N398" i="65"/>
  <c r="O398" i="65"/>
  <c r="P398" i="65"/>
  <c r="M399" i="65"/>
  <c r="N399" i="65"/>
  <c r="O399" i="65"/>
  <c r="P399" i="65"/>
  <c r="M400" i="65"/>
  <c r="N400" i="65"/>
  <c r="O400" i="65"/>
  <c r="P400" i="65"/>
  <c r="M401" i="65"/>
  <c r="N401" i="65"/>
  <c r="O401" i="65"/>
  <c r="P401" i="65"/>
  <c r="M402" i="65"/>
  <c r="N402" i="65"/>
  <c r="O402" i="65"/>
  <c r="P402" i="65"/>
  <c r="M403" i="65"/>
  <c r="N403" i="65"/>
  <c r="O403" i="65"/>
  <c r="P403" i="65"/>
  <c r="M404" i="65"/>
  <c r="N404" i="65"/>
  <c r="O404" i="65"/>
  <c r="P404" i="65"/>
  <c r="M405" i="65"/>
  <c r="N405" i="65"/>
  <c r="O405" i="65"/>
  <c r="P405" i="65"/>
  <c r="M406" i="65"/>
  <c r="N406" i="65"/>
  <c r="O406" i="65"/>
  <c r="P406" i="65"/>
  <c r="M407" i="65"/>
  <c r="N407" i="65"/>
  <c r="O407" i="65"/>
  <c r="P407" i="65"/>
  <c r="M408" i="65"/>
  <c r="N408" i="65"/>
  <c r="O408" i="65"/>
  <c r="P408" i="65"/>
  <c r="M409" i="65"/>
  <c r="N409" i="65"/>
  <c r="O409" i="65"/>
  <c r="P409" i="65"/>
  <c r="M410" i="65"/>
  <c r="N410" i="65"/>
  <c r="O410" i="65"/>
  <c r="P410" i="65"/>
  <c r="M411" i="65"/>
  <c r="N411" i="65"/>
  <c r="O411" i="65"/>
  <c r="P411" i="65"/>
  <c r="M412" i="65"/>
  <c r="N412" i="65"/>
  <c r="O412" i="65"/>
  <c r="P412" i="65"/>
  <c r="M413" i="65"/>
  <c r="N413" i="65"/>
  <c r="O413" i="65"/>
  <c r="P413" i="65"/>
  <c r="N342" i="65"/>
  <c r="O342" i="65"/>
  <c r="P342" i="65"/>
  <c r="M342" i="65"/>
  <c r="B342" i="65"/>
  <c r="B336" i="65"/>
  <c r="B337" i="65"/>
  <c r="B338" i="65"/>
  <c r="B339" i="65"/>
  <c r="B340" i="65"/>
  <c r="B341" i="65"/>
  <c r="S336" i="65"/>
  <c r="S337" i="65"/>
  <c r="S338" i="65"/>
  <c r="S339" i="65"/>
  <c r="S340" i="65"/>
  <c r="S341" i="65"/>
  <c r="T341" i="65"/>
  <c r="M336" i="65"/>
  <c r="N336" i="65"/>
  <c r="O336" i="65"/>
  <c r="P336" i="65"/>
  <c r="M337" i="65"/>
  <c r="N337" i="65"/>
  <c r="O337" i="65"/>
  <c r="P337" i="65"/>
  <c r="M338" i="65"/>
  <c r="N338" i="65"/>
  <c r="O338" i="65"/>
  <c r="P338" i="65"/>
  <c r="M339" i="65"/>
  <c r="N339" i="65"/>
  <c r="O339" i="65"/>
  <c r="P339" i="65"/>
  <c r="M340" i="65"/>
  <c r="N340" i="65"/>
  <c r="O340" i="65"/>
  <c r="P340" i="65"/>
  <c r="M341" i="65"/>
  <c r="N341" i="65"/>
  <c r="O341" i="65"/>
  <c r="P341" i="65"/>
  <c r="S335" i="65"/>
  <c r="N335" i="65"/>
  <c r="O335" i="65"/>
  <c r="P335" i="65"/>
  <c r="M335" i="65"/>
  <c r="B335" i="65"/>
  <c r="B304" i="65"/>
  <c r="B305" i="65"/>
  <c r="B306" i="65"/>
  <c r="B307" i="65"/>
  <c r="B308" i="65"/>
  <c r="B309" i="65"/>
  <c r="B310" i="65"/>
  <c r="B311" i="65"/>
  <c r="B312" i="65"/>
  <c r="B313" i="65"/>
  <c r="B314" i="65"/>
  <c r="B315" i="65"/>
  <c r="B316" i="65"/>
  <c r="B317" i="65"/>
  <c r="B318" i="65"/>
  <c r="B319" i="65"/>
  <c r="B320" i="65"/>
  <c r="B321" i="65"/>
  <c r="B322" i="65"/>
  <c r="B323" i="65"/>
  <c r="B324" i="65"/>
  <c r="B325" i="65"/>
  <c r="B326" i="65"/>
  <c r="B327" i="65"/>
  <c r="B328" i="65"/>
  <c r="B329" i="65"/>
  <c r="B330" i="65"/>
  <c r="B331" i="65"/>
  <c r="B332" i="65"/>
  <c r="B333" i="65"/>
  <c r="B334" i="65"/>
  <c r="S310" i="65"/>
  <c r="T310" i="65"/>
  <c r="S312" i="65"/>
  <c r="S313" i="65"/>
  <c r="S314" i="65"/>
  <c r="S315" i="65"/>
  <c r="S316" i="65"/>
  <c r="S317" i="65"/>
  <c r="T317" i="65"/>
  <c r="S323" i="65"/>
  <c r="T323" i="65"/>
  <c r="S329" i="65"/>
  <c r="T329" i="65"/>
  <c r="S334" i="65"/>
  <c r="T334" i="65"/>
  <c r="M304" i="65"/>
  <c r="N304" i="65"/>
  <c r="O304" i="65"/>
  <c r="P304" i="65"/>
  <c r="M305" i="65"/>
  <c r="N305" i="65"/>
  <c r="O305" i="65"/>
  <c r="P305" i="65"/>
  <c r="M306" i="65"/>
  <c r="N306" i="65"/>
  <c r="O306" i="65"/>
  <c r="P306" i="65"/>
  <c r="M307" i="65"/>
  <c r="N307" i="65"/>
  <c r="O307" i="65"/>
  <c r="P307" i="65"/>
  <c r="M308" i="65"/>
  <c r="N308" i="65"/>
  <c r="O308" i="65"/>
  <c r="P308" i="65"/>
  <c r="M309" i="65"/>
  <c r="N309" i="65"/>
  <c r="O309" i="65"/>
  <c r="P309" i="65"/>
  <c r="M310" i="65"/>
  <c r="N310" i="65"/>
  <c r="O310" i="65"/>
  <c r="P310" i="65"/>
  <c r="M311" i="65"/>
  <c r="N311" i="65"/>
  <c r="O311" i="65"/>
  <c r="P311" i="65"/>
  <c r="M312" i="65"/>
  <c r="N312" i="65"/>
  <c r="O312" i="65"/>
  <c r="P312" i="65"/>
  <c r="M313" i="65"/>
  <c r="N313" i="65"/>
  <c r="O313" i="65"/>
  <c r="P313" i="65"/>
  <c r="M314" i="65"/>
  <c r="N314" i="65"/>
  <c r="O314" i="65"/>
  <c r="P314" i="65"/>
  <c r="M315" i="65"/>
  <c r="N315" i="65"/>
  <c r="O315" i="65"/>
  <c r="P315" i="65"/>
  <c r="M316" i="65"/>
  <c r="N316" i="65"/>
  <c r="O316" i="65"/>
  <c r="P316" i="65"/>
  <c r="M317" i="65"/>
  <c r="N317" i="65"/>
  <c r="O317" i="65"/>
  <c r="P317" i="65"/>
  <c r="M318" i="65"/>
  <c r="N318" i="65"/>
  <c r="O318" i="65"/>
  <c r="P318" i="65"/>
  <c r="M319" i="65"/>
  <c r="N319" i="65"/>
  <c r="O319" i="65"/>
  <c r="P319" i="65"/>
  <c r="M320" i="65"/>
  <c r="N320" i="65"/>
  <c r="O320" i="65"/>
  <c r="P320" i="65"/>
  <c r="M321" i="65"/>
  <c r="N321" i="65"/>
  <c r="O321" i="65"/>
  <c r="P321" i="65"/>
  <c r="M322" i="65"/>
  <c r="N322" i="65"/>
  <c r="O322" i="65"/>
  <c r="P322" i="65"/>
  <c r="M323" i="65"/>
  <c r="N323" i="65"/>
  <c r="O323" i="65"/>
  <c r="P323" i="65"/>
  <c r="M324" i="65"/>
  <c r="N324" i="65"/>
  <c r="O324" i="65"/>
  <c r="P324" i="65"/>
  <c r="M325" i="65"/>
  <c r="N325" i="65"/>
  <c r="O325" i="65"/>
  <c r="P325" i="65"/>
  <c r="M326" i="65"/>
  <c r="N326" i="65"/>
  <c r="O326" i="65"/>
  <c r="P326" i="65"/>
  <c r="M327" i="65"/>
  <c r="N327" i="65"/>
  <c r="O327" i="65"/>
  <c r="P327" i="65"/>
  <c r="M328" i="65"/>
  <c r="N328" i="65"/>
  <c r="O328" i="65"/>
  <c r="P328" i="65"/>
  <c r="M329" i="65"/>
  <c r="N329" i="65"/>
  <c r="O329" i="65"/>
  <c r="P329" i="65"/>
  <c r="M330" i="65"/>
  <c r="N330" i="65"/>
  <c r="O330" i="65"/>
  <c r="P330" i="65"/>
  <c r="M331" i="65"/>
  <c r="N331" i="65"/>
  <c r="O331" i="65"/>
  <c r="P331" i="65"/>
  <c r="M332" i="65"/>
  <c r="N332" i="65"/>
  <c r="O332" i="65"/>
  <c r="P332" i="65"/>
  <c r="M333" i="65"/>
  <c r="N333" i="65"/>
  <c r="O333" i="65"/>
  <c r="P333" i="65"/>
  <c r="M334" i="65"/>
  <c r="N334" i="65"/>
  <c r="O334" i="65"/>
  <c r="P334" i="65"/>
  <c r="N303" i="65"/>
  <c r="O303" i="65"/>
  <c r="P303" i="65"/>
  <c r="M303" i="65"/>
  <c r="B303" i="65"/>
  <c r="S280" i="65"/>
  <c r="O268" i="67" l="1"/>
  <c r="O339" i="67"/>
  <c r="U329" i="65"/>
  <c r="U317" i="65"/>
  <c r="U426" i="65"/>
  <c r="U424" i="65"/>
  <c r="U368" i="65"/>
  <c r="U399" i="65"/>
  <c r="U516" i="65"/>
  <c r="U511" i="65"/>
  <c r="O164" i="67"/>
  <c r="U323" i="65"/>
  <c r="U425" i="65"/>
  <c r="U515" i="65"/>
  <c r="U512" i="65"/>
  <c r="U477" i="65"/>
  <c r="U465" i="65"/>
  <c r="U664" i="65"/>
  <c r="U659" i="65"/>
  <c r="U656" i="65"/>
  <c r="U575" i="65"/>
  <c r="U551" i="65"/>
  <c r="U548" i="65"/>
  <c r="U535" i="65"/>
  <c r="U717" i="65"/>
  <c r="U699" i="65"/>
  <c r="U608" i="65"/>
  <c r="O138" i="67"/>
  <c r="O155" i="67"/>
  <c r="O149" i="67"/>
  <c r="O174" i="67"/>
  <c r="O308" i="67"/>
  <c r="O237" i="67"/>
  <c r="O300" i="67"/>
  <c r="O282" i="67"/>
  <c r="O321" i="67"/>
  <c r="U421" i="65"/>
  <c r="U380" i="65"/>
  <c r="U451" i="65"/>
  <c r="U448" i="65"/>
  <c r="U436" i="65"/>
  <c r="U521" i="65"/>
  <c r="U505" i="65"/>
  <c r="U495" i="65"/>
  <c r="U483" i="65"/>
  <c r="U587" i="65"/>
  <c r="U584" i="65"/>
  <c r="U557" i="65"/>
  <c r="U536" i="65"/>
  <c r="U532" i="65"/>
  <c r="O143" i="67"/>
  <c r="O169" i="67"/>
  <c r="O243" i="67"/>
  <c r="U663" i="65"/>
  <c r="U660" i="65"/>
  <c r="U655" i="65"/>
  <c r="U626" i="65"/>
  <c r="U596" i="65"/>
  <c r="U593" i="65"/>
  <c r="U563" i="65"/>
  <c r="U602" i="65"/>
  <c r="U692" i="65"/>
  <c r="U685" i="65"/>
  <c r="U720" i="65"/>
  <c r="U648" i="65"/>
  <c r="O120" i="67"/>
  <c r="O126" i="67"/>
  <c r="O212" i="67"/>
  <c r="O294" i="67"/>
  <c r="O333" i="67"/>
  <c r="U431" i="65"/>
  <c r="U429" i="65"/>
  <c r="U420" i="65"/>
  <c r="U413" i="65"/>
  <c r="U386" i="65"/>
  <c r="U374" i="65"/>
  <c r="U355" i="65"/>
  <c r="U447" i="65"/>
  <c r="U441" i="65"/>
  <c r="U520" i="65"/>
  <c r="U504" i="65"/>
  <c r="U491" i="65"/>
  <c r="U459" i="65"/>
  <c r="U632" i="65"/>
  <c r="U569" i="65"/>
  <c r="U539" i="65"/>
  <c r="U537" i="65"/>
  <c r="U533" i="65"/>
  <c r="U671" i="65"/>
  <c r="U619" i="65"/>
  <c r="U612" i="65"/>
  <c r="O261" i="67"/>
  <c r="U522" i="65"/>
  <c r="U518" i="65"/>
  <c r="U494" i="65"/>
  <c r="U334" i="65"/>
  <c r="U341" i="65"/>
  <c r="U362" i="65"/>
  <c r="U642" i="65"/>
  <c r="U578" i="65"/>
  <c r="U714" i="65"/>
  <c r="U710" i="65"/>
  <c r="U310" i="65"/>
  <c r="U430" i="65"/>
  <c r="U414" i="65"/>
  <c r="U406" i="65"/>
  <c r="U349" i="65"/>
  <c r="U446" i="65"/>
  <c r="U498" i="65"/>
  <c r="U490" i="65"/>
  <c r="U670" i="65"/>
  <c r="U638" i="65"/>
  <c r="U538" i="65"/>
  <c r="U534" i="65"/>
  <c r="O298" i="67"/>
  <c r="O119" i="67"/>
  <c r="O113" i="67"/>
  <c r="O109" i="67"/>
  <c r="O105" i="67"/>
  <c r="O97" i="67"/>
  <c r="O93" i="67"/>
  <c r="O87" i="67"/>
  <c r="O81" i="67"/>
  <c r="O71" i="67"/>
  <c r="O65" i="67"/>
  <c r="O53" i="67"/>
  <c r="O47" i="67"/>
  <c r="O41" i="67"/>
  <c r="O35" i="67"/>
  <c r="O29" i="67"/>
  <c r="O158" i="67"/>
  <c r="O290" i="67"/>
  <c r="O249" i="67"/>
  <c r="O207" i="67"/>
  <c r="O315" i="67"/>
  <c r="O299" i="67"/>
  <c r="O295" i="67"/>
  <c r="O293" i="67"/>
  <c r="O289" i="67"/>
  <c r="O283" i="67"/>
  <c r="O275" i="67"/>
  <c r="O224" i="67"/>
  <c r="O218" i="67"/>
  <c r="O255" i="67"/>
  <c r="O231" i="67"/>
  <c r="O112" i="67"/>
  <c r="O108" i="67"/>
  <c r="O104" i="67"/>
  <c r="O74" i="67"/>
  <c r="O62" i="67"/>
  <c r="O187" i="67"/>
  <c r="O56" i="67"/>
  <c r="O26" i="67"/>
  <c r="O201" i="67"/>
  <c r="O193" i="67"/>
  <c r="O132" i="67"/>
  <c r="B288" i="65"/>
  <c r="B289" i="65"/>
  <c r="B290" i="65"/>
  <c r="B291" i="65"/>
  <c r="B287" i="65"/>
  <c r="B286" i="65"/>
  <c r="B285" i="65"/>
  <c r="B283" i="65"/>
  <c r="B284" i="65"/>
  <c r="B278" i="65"/>
  <c r="B279" i="65"/>
  <c r="B280" i="65"/>
  <c r="B281" i="65"/>
  <c r="B282" i="65"/>
  <c r="B272" i="65"/>
  <c r="B273" i="65"/>
  <c r="B274" i="65"/>
  <c r="B275" i="65"/>
  <c r="B276" i="65"/>
  <c r="B277" i="65"/>
  <c r="B267" i="65"/>
  <c r="B268" i="65"/>
  <c r="B269" i="65"/>
  <c r="B270" i="65"/>
  <c r="B271" i="65"/>
  <c r="S267" i="65"/>
  <c r="S268" i="65"/>
  <c r="S269" i="65"/>
  <c r="S270" i="65"/>
  <c r="S271" i="65"/>
  <c r="S272" i="65"/>
  <c r="T272" i="65"/>
  <c r="S278" i="65"/>
  <c r="T278" i="65"/>
  <c r="S281" i="65"/>
  <c r="S282" i="65"/>
  <c r="S283" i="65"/>
  <c r="S284" i="65"/>
  <c r="S285" i="65"/>
  <c r="T285" i="65"/>
  <c r="S291" i="65"/>
  <c r="T291" i="65"/>
  <c r="M287" i="65"/>
  <c r="N287" i="65"/>
  <c r="O287" i="65"/>
  <c r="P287" i="65"/>
  <c r="M288" i="65"/>
  <c r="N288" i="65"/>
  <c r="O288" i="65"/>
  <c r="P288" i="65"/>
  <c r="M289" i="65"/>
  <c r="N289" i="65"/>
  <c r="O289" i="65"/>
  <c r="P289" i="65"/>
  <c r="M290" i="65"/>
  <c r="N290" i="65"/>
  <c r="O290" i="65"/>
  <c r="P290" i="65"/>
  <c r="M291" i="65"/>
  <c r="N291" i="65"/>
  <c r="O291" i="65"/>
  <c r="P291" i="65"/>
  <c r="M286" i="65"/>
  <c r="N286" i="65"/>
  <c r="O286" i="65"/>
  <c r="P286" i="65"/>
  <c r="M280" i="65"/>
  <c r="N280" i="65"/>
  <c r="O280" i="65"/>
  <c r="P280" i="65"/>
  <c r="M281" i="65"/>
  <c r="N281" i="65"/>
  <c r="O281" i="65"/>
  <c r="P281" i="65"/>
  <c r="M282" i="65"/>
  <c r="N282" i="65"/>
  <c r="O282" i="65"/>
  <c r="P282" i="65"/>
  <c r="M283" i="65"/>
  <c r="N283" i="65"/>
  <c r="O283" i="65"/>
  <c r="P283" i="65"/>
  <c r="M284" i="65"/>
  <c r="N284" i="65"/>
  <c r="O284" i="65"/>
  <c r="P284" i="65"/>
  <c r="M285" i="65"/>
  <c r="N285" i="65"/>
  <c r="O285" i="65"/>
  <c r="P285" i="65"/>
  <c r="M277" i="65"/>
  <c r="N277" i="65"/>
  <c r="O277" i="65"/>
  <c r="P277" i="65"/>
  <c r="M278" i="65"/>
  <c r="N278" i="65"/>
  <c r="O278" i="65"/>
  <c r="P278" i="65"/>
  <c r="M279" i="65"/>
  <c r="N279" i="65"/>
  <c r="O279" i="65"/>
  <c r="P279" i="65"/>
  <c r="M275" i="65"/>
  <c r="N275" i="65"/>
  <c r="O275" i="65"/>
  <c r="P275" i="65"/>
  <c r="M276" i="65"/>
  <c r="N276" i="65"/>
  <c r="O276" i="65"/>
  <c r="P276" i="65"/>
  <c r="M267" i="65"/>
  <c r="N267" i="65"/>
  <c r="O267" i="65"/>
  <c r="P267" i="65"/>
  <c r="M268" i="65"/>
  <c r="N268" i="65"/>
  <c r="O268" i="65"/>
  <c r="P268" i="65"/>
  <c r="M269" i="65"/>
  <c r="N269" i="65"/>
  <c r="O269" i="65"/>
  <c r="P269" i="65"/>
  <c r="M270" i="65"/>
  <c r="N270" i="65"/>
  <c r="O270" i="65"/>
  <c r="P270" i="65"/>
  <c r="M271" i="65"/>
  <c r="N271" i="65"/>
  <c r="O271" i="65"/>
  <c r="P271" i="65"/>
  <c r="M272" i="65"/>
  <c r="N272" i="65"/>
  <c r="O272" i="65"/>
  <c r="P272" i="65"/>
  <c r="M273" i="65"/>
  <c r="N273" i="65"/>
  <c r="O273" i="65"/>
  <c r="P273" i="65"/>
  <c r="M274" i="65"/>
  <c r="N274" i="65"/>
  <c r="O274" i="65"/>
  <c r="P274" i="65"/>
  <c r="N266" i="65"/>
  <c r="O266" i="65"/>
  <c r="P266" i="65"/>
  <c r="Q266" i="65"/>
  <c r="R266" i="65"/>
  <c r="M266" i="65"/>
  <c r="B266" i="65"/>
  <c r="B265" i="65"/>
  <c r="S265" i="65"/>
  <c r="T265" i="65"/>
  <c r="M265" i="65"/>
  <c r="N265" i="65"/>
  <c r="O265" i="65"/>
  <c r="P265" i="65"/>
  <c r="B231" i="65"/>
  <c r="B232" i="65"/>
  <c r="B233" i="65"/>
  <c r="B234" i="65"/>
  <c r="B235" i="65"/>
  <c r="B236" i="65"/>
  <c r="B237" i="65"/>
  <c r="B238" i="65"/>
  <c r="B239" i="65"/>
  <c r="B240" i="65"/>
  <c r="B241" i="65"/>
  <c r="B242" i="65"/>
  <c r="B243" i="65"/>
  <c r="B244" i="65"/>
  <c r="B245" i="65"/>
  <c r="B246" i="65"/>
  <c r="B247" i="65"/>
  <c r="B248" i="65"/>
  <c r="B249" i="65"/>
  <c r="B250" i="65"/>
  <c r="B251" i="65"/>
  <c r="B252" i="65"/>
  <c r="B253" i="65"/>
  <c r="B254" i="65"/>
  <c r="B255" i="65"/>
  <c r="B256" i="65"/>
  <c r="B257" i="65"/>
  <c r="B258" i="65"/>
  <c r="B259" i="65"/>
  <c r="B260" i="65"/>
  <c r="B261" i="65"/>
  <c r="B262" i="65"/>
  <c r="B263" i="65"/>
  <c r="B264" i="65"/>
  <c r="B292" i="65"/>
  <c r="B293" i="65"/>
  <c r="B294" i="65"/>
  <c r="B295" i="65"/>
  <c r="B296" i="65"/>
  <c r="B297" i="65"/>
  <c r="B298" i="65"/>
  <c r="B299" i="65"/>
  <c r="B300" i="65"/>
  <c r="B301" i="65"/>
  <c r="B302" i="65"/>
  <c r="S232" i="65"/>
  <c r="S233" i="65"/>
  <c r="S234" i="65"/>
  <c r="S235" i="65"/>
  <c r="S236" i="65"/>
  <c r="S237" i="65"/>
  <c r="T237" i="65"/>
  <c r="S238" i="65"/>
  <c r="S239" i="65"/>
  <c r="S240" i="65"/>
  <c r="T240" i="65"/>
  <c r="S241" i="65"/>
  <c r="S242" i="65"/>
  <c r="S243" i="65"/>
  <c r="S244" i="65"/>
  <c r="S245" i="65"/>
  <c r="S246" i="65"/>
  <c r="T246" i="65"/>
  <c r="S251" i="65"/>
  <c r="T251" i="65"/>
  <c r="S252" i="65"/>
  <c r="T252" i="65"/>
  <c r="S253" i="65"/>
  <c r="S254" i="65"/>
  <c r="S255" i="65"/>
  <c r="S256" i="65"/>
  <c r="T256" i="65"/>
  <c r="S257" i="65"/>
  <c r="T257" i="65"/>
  <c r="S258" i="65"/>
  <c r="S259" i="65"/>
  <c r="S260" i="65"/>
  <c r="T260" i="65"/>
  <c r="S261" i="65"/>
  <c r="T261" i="65"/>
  <c r="S262" i="65"/>
  <c r="S263" i="65"/>
  <c r="S264" i="65"/>
  <c r="S292" i="65"/>
  <c r="S293" i="65"/>
  <c r="S294" i="65"/>
  <c r="S295" i="65"/>
  <c r="S296" i="65"/>
  <c r="S297" i="65"/>
  <c r="T297" i="65"/>
  <c r="S298" i="65"/>
  <c r="T298" i="65"/>
  <c r="S299" i="65"/>
  <c r="S300" i="65"/>
  <c r="S301" i="65"/>
  <c r="S302" i="65"/>
  <c r="T302" i="65"/>
  <c r="M231" i="65"/>
  <c r="N231" i="65"/>
  <c r="O231" i="65"/>
  <c r="P231" i="65"/>
  <c r="M232" i="65"/>
  <c r="N232" i="65"/>
  <c r="O232" i="65"/>
  <c r="P232" i="65"/>
  <c r="M233" i="65"/>
  <c r="N233" i="65"/>
  <c r="O233" i="65"/>
  <c r="P233" i="65"/>
  <c r="M234" i="65"/>
  <c r="N234" i="65"/>
  <c r="O234" i="65"/>
  <c r="P234" i="65"/>
  <c r="M235" i="65"/>
  <c r="N235" i="65"/>
  <c r="O235" i="65"/>
  <c r="P235" i="65"/>
  <c r="M236" i="65"/>
  <c r="N236" i="65"/>
  <c r="O236" i="65"/>
  <c r="P236" i="65"/>
  <c r="M237" i="65"/>
  <c r="N237" i="65"/>
  <c r="O237" i="65"/>
  <c r="P237" i="65"/>
  <c r="M238" i="65"/>
  <c r="N238" i="65"/>
  <c r="O238" i="65"/>
  <c r="P238" i="65"/>
  <c r="M239" i="65"/>
  <c r="N239" i="65"/>
  <c r="O239" i="65"/>
  <c r="P239" i="65"/>
  <c r="M240" i="65"/>
  <c r="N240" i="65"/>
  <c r="O240" i="65"/>
  <c r="P240" i="65"/>
  <c r="M241" i="65"/>
  <c r="N241" i="65"/>
  <c r="O241" i="65"/>
  <c r="P241" i="65"/>
  <c r="M242" i="65"/>
  <c r="N242" i="65"/>
  <c r="O242" i="65"/>
  <c r="P242" i="65"/>
  <c r="M243" i="65"/>
  <c r="N243" i="65"/>
  <c r="O243" i="65"/>
  <c r="P243" i="65"/>
  <c r="M244" i="65"/>
  <c r="N244" i="65"/>
  <c r="O244" i="65"/>
  <c r="P244" i="65"/>
  <c r="M245" i="65"/>
  <c r="N245" i="65"/>
  <c r="O245" i="65"/>
  <c r="P245" i="65"/>
  <c r="M246" i="65"/>
  <c r="N246" i="65"/>
  <c r="O246" i="65"/>
  <c r="P246" i="65"/>
  <c r="M247" i="65"/>
  <c r="N247" i="65"/>
  <c r="O247" i="65"/>
  <c r="P247" i="65"/>
  <c r="M248" i="65"/>
  <c r="N248" i="65"/>
  <c r="O248" i="65"/>
  <c r="P248" i="65"/>
  <c r="M249" i="65"/>
  <c r="N249" i="65"/>
  <c r="O249" i="65"/>
  <c r="P249" i="65"/>
  <c r="M250" i="65"/>
  <c r="N250" i="65"/>
  <c r="O250" i="65"/>
  <c r="P250" i="65"/>
  <c r="M251" i="65"/>
  <c r="N251" i="65"/>
  <c r="O251" i="65"/>
  <c r="P251" i="65"/>
  <c r="M252" i="65"/>
  <c r="N252" i="65"/>
  <c r="O252" i="65"/>
  <c r="P252" i="65"/>
  <c r="M253" i="65"/>
  <c r="N253" i="65"/>
  <c r="O253" i="65"/>
  <c r="P253" i="65"/>
  <c r="M254" i="65"/>
  <c r="N254" i="65"/>
  <c r="O254" i="65"/>
  <c r="P254" i="65"/>
  <c r="M255" i="65"/>
  <c r="N255" i="65"/>
  <c r="O255" i="65"/>
  <c r="P255" i="65"/>
  <c r="M256" i="65"/>
  <c r="N256" i="65"/>
  <c r="O256" i="65"/>
  <c r="P256" i="65"/>
  <c r="M257" i="65"/>
  <c r="N257" i="65"/>
  <c r="O257" i="65"/>
  <c r="P257" i="65"/>
  <c r="M258" i="65"/>
  <c r="N258" i="65"/>
  <c r="O258" i="65"/>
  <c r="P258" i="65"/>
  <c r="M259" i="65"/>
  <c r="N259" i="65"/>
  <c r="O259" i="65"/>
  <c r="P259" i="65"/>
  <c r="M260" i="65"/>
  <c r="N260" i="65"/>
  <c r="O260" i="65"/>
  <c r="P260" i="65"/>
  <c r="M261" i="65"/>
  <c r="N261" i="65"/>
  <c r="O261" i="65"/>
  <c r="P261" i="65"/>
  <c r="M262" i="65"/>
  <c r="N262" i="65"/>
  <c r="O262" i="65"/>
  <c r="P262" i="65"/>
  <c r="M263" i="65"/>
  <c r="N263" i="65"/>
  <c r="O263" i="65"/>
  <c r="P263" i="65"/>
  <c r="M264" i="65"/>
  <c r="N264" i="65"/>
  <c r="O264" i="65"/>
  <c r="P264" i="65"/>
  <c r="M292" i="65"/>
  <c r="N292" i="65"/>
  <c r="O292" i="65"/>
  <c r="P292" i="65"/>
  <c r="M293" i="65"/>
  <c r="N293" i="65"/>
  <c r="O293" i="65"/>
  <c r="P293" i="65"/>
  <c r="M294" i="65"/>
  <c r="N294" i="65"/>
  <c r="O294" i="65"/>
  <c r="P294" i="65"/>
  <c r="M295" i="65"/>
  <c r="N295" i="65"/>
  <c r="O295" i="65"/>
  <c r="P295" i="65"/>
  <c r="M296" i="65"/>
  <c r="N296" i="65"/>
  <c r="O296" i="65"/>
  <c r="P296" i="65"/>
  <c r="M297" i="65"/>
  <c r="N297" i="65"/>
  <c r="O297" i="65"/>
  <c r="P297" i="65"/>
  <c r="M298" i="65"/>
  <c r="N298" i="65"/>
  <c r="O298" i="65"/>
  <c r="P298" i="65"/>
  <c r="M299" i="65"/>
  <c r="N299" i="65"/>
  <c r="O299" i="65"/>
  <c r="P299" i="65"/>
  <c r="M300" i="65"/>
  <c r="N300" i="65"/>
  <c r="O300" i="65"/>
  <c r="P300" i="65"/>
  <c r="M301" i="65"/>
  <c r="N301" i="65"/>
  <c r="O301" i="65"/>
  <c r="P301" i="65"/>
  <c r="M302" i="65"/>
  <c r="N302" i="65"/>
  <c r="O302" i="65"/>
  <c r="P302" i="65"/>
  <c r="N230" i="65"/>
  <c r="O230" i="65"/>
  <c r="P230" i="65"/>
  <c r="M230" i="65"/>
  <c r="B230" i="65"/>
  <c r="S214" i="65"/>
  <c r="S215" i="65"/>
  <c r="S216" i="65"/>
  <c r="S217" i="65"/>
  <c r="T217" i="65"/>
  <c r="S218" i="65"/>
  <c r="T218" i="65"/>
  <c r="S219" i="65"/>
  <c r="S220" i="65"/>
  <c r="S221" i="65"/>
  <c r="S222" i="65"/>
  <c r="T222" i="65"/>
  <c r="T229" i="65"/>
  <c r="B212" i="65"/>
  <c r="B213" i="65"/>
  <c r="B214" i="65"/>
  <c r="B215" i="65"/>
  <c r="B216" i="65"/>
  <c r="B217" i="65"/>
  <c r="B218" i="65"/>
  <c r="B219" i="65"/>
  <c r="B220" i="65"/>
  <c r="B221" i="65"/>
  <c r="B222" i="65"/>
  <c r="B223" i="65"/>
  <c r="B224" i="65"/>
  <c r="B225" i="65"/>
  <c r="B226" i="65"/>
  <c r="B227" i="65"/>
  <c r="B228" i="65"/>
  <c r="B229" i="65"/>
  <c r="M227" i="65"/>
  <c r="N227" i="65"/>
  <c r="O227" i="65"/>
  <c r="P227" i="65"/>
  <c r="M228" i="65"/>
  <c r="N228" i="65"/>
  <c r="O228" i="65"/>
  <c r="P228" i="65"/>
  <c r="M229" i="65"/>
  <c r="N229" i="65"/>
  <c r="O229" i="65"/>
  <c r="P229" i="65"/>
  <c r="M212" i="65"/>
  <c r="N212" i="65"/>
  <c r="O212" i="65"/>
  <c r="P212" i="65"/>
  <c r="M213" i="65"/>
  <c r="N213" i="65"/>
  <c r="O213" i="65"/>
  <c r="P213" i="65"/>
  <c r="M214" i="65"/>
  <c r="N214" i="65"/>
  <c r="O214" i="65"/>
  <c r="P214" i="65"/>
  <c r="M215" i="65"/>
  <c r="N215" i="65"/>
  <c r="O215" i="65"/>
  <c r="P215" i="65"/>
  <c r="M216" i="65"/>
  <c r="N216" i="65"/>
  <c r="O216" i="65"/>
  <c r="P216" i="65"/>
  <c r="M217" i="65"/>
  <c r="N217" i="65"/>
  <c r="O217" i="65"/>
  <c r="P217" i="65"/>
  <c r="M218" i="65"/>
  <c r="N218" i="65"/>
  <c r="O218" i="65"/>
  <c r="P218" i="65"/>
  <c r="M219" i="65"/>
  <c r="N219" i="65"/>
  <c r="O219" i="65"/>
  <c r="P219" i="65"/>
  <c r="M220" i="65"/>
  <c r="N220" i="65"/>
  <c r="O220" i="65"/>
  <c r="P220" i="65"/>
  <c r="M221" i="65"/>
  <c r="N221" i="65"/>
  <c r="O221" i="65"/>
  <c r="P221" i="65"/>
  <c r="M222" i="65"/>
  <c r="N222" i="65"/>
  <c r="O222" i="65"/>
  <c r="P222" i="65"/>
  <c r="M223" i="65"/>
  <c r="N223" i="65"/>
  <c r="O223" i="65"/>
  <c r="P223" i="65"/>
  <c r="M224" i="65"/>
  <c r="N224" i="65"/>
  <c r="O224" i="65"/>
  <c r="P224" i="65"/>
  <c r="M225" i="65"/>
  <c r="N225" i="65"/>
  <c r="O225" i="65"/>
  <c r="P225" i="65"/>
  <c r="M226" i="65"/>
  <c r="N226" i="65"/>
  <c r="O226" i="65"/>
  <c r="P226" i="65"/>
  <c r="N211" i="65"/>
  <c r="O211" i="65"/>
  <c r="P211" i="65"/>
  <c r="M211" i="65"/>
  <c r="B211" i="65"/>
  <c r="B210" i="65"/>
  <c r="S210" i="65"/>
  <c r="T210" i="65"/>
  <c r="M210" i="65"/>
  <c r="N210" i="65"/>
  <c r="O210" i="65"/>
  <c r="P210" i="65"/>
  <c r="S209" i="65"/>
  <c r="N209" i="65"/>
  <c r="O209" i="65"/>
  <c r="P209" i="65"/>
  <c r="M209" i="65"/>
  <c r="B209" i="65"/>
  <c r="S199" i="65"/>
  <c r="S200" i="65"/>
  <c r="S201" i="65"/>
  <c r="S202" i="65"/>
  <c r="S203" i="65"/>
  <c r="S204" i="65"/>
  <c r="T204" i="65"/>
  <c r="S205" i="65"/>
  <c r="T205" i="65"/>
  <c r="S206" i="65"/>
  <c r="S207" i="65"/>
  <c r="S208" i="65"/>
  <c r="T208" i="65"/>
  <c r="B199" i="65"/>
  <c r="B200" i="65"/>
  <c r="B201" i="65"/>
  <c r="B202" i="65"/>
  <c r="B203" i="65"/>
  <c r="B204" i="65"/>
  <c r="B205" i="65"/>
  <c r="B206" i="65"/>
  <c r="B207" i="65"/>
  <c r="B208" i="65"/>
  <c r="M199" i="65"/>
  <c r="N199" i="65"/>
  <c r="O199" i="65"/>
  <c r="P199" i="65"/>
  <c r="M200" i="65"/>
  <c r="N200" i="65"/>
  <c r="O200" i="65"/>
  <c r="P200" i="65"/>
  <c r="M201" i="65"/>
  <c r="N201" i="65"/>
  <c r="O201" i="65"/>
  <c r="P201" i="65"/>
  <c r="M202" i="65"/>
  <c r="N202" i="65"/>
  <c r="O202" i="65"/>
  <c r="P202" i="65"/>
  <c r="M203" i="65"/>
  <c r="N203" i="65"/>
  <c r="O203" i="65"/>
  <c r="P203" i="65"/>
  <c r="M204" i="65"/>
  <c r="N204" i="65"/>
  <c r="O204" i="65"/>
  <c r="P204" i="65"/>
  <c r="M205" i="65"/>
  <c r="N205" i="65"/>
  <c r="O205" i="65"/>
  <c r="P205" i="65"/>
  <c r="M206" i="65"/>
  <c r="N206" i="65"/>
  <c r="O206" i="65"/>
  <c r="P206" i="65"/>
  <c r="M207" i="65"/>
  <c r="N207" i="65"/>
  <c r="O207" i="65"/>
  <c r="P207" i="65"/>
  <c r="M208" i="65"/>
  <c r="N208" i="65"/>
  <c r="O208" i="65"/>
  <c r="P208" i="65"/>
  <c r="N198" i="65"/>
  <c r="O198" i="65"/>
  <c r="P198" i="65"/>
  <c r="M198" i="65"/>
  <c r="B198" i="65"/>
  <c r="B169" i="65"/>
  <c r="B170" i="65"/>
  <c r="B171" i="65"/>
  <c r="B172" i="65"/>
  <c r="B173" i="65"/>
  <c r="B174" i="65"/>
  <c r="B175" i="65"/>
  <c r="B176" i="65"/>
  <c r="B177" i="65"/>
  <c r="S169" i="65"/>
  <c r="S170" i="65"/>
  <c r="S171" i="65"/>
  <c r="S172" i="65"/>
  <c r="T172" i="65"/>
  <c r="S173" i="65"/>
  <c r="T173" i="65"/>
  <c r="S174" i="65"/>
  <c r="S175" i="65"/>
  <c r="S176" i="65"/>
  <c r="S177" i="65"/>
  <c r="T177" i="65"/>
  <c r="M169" i="65"/>
  <c r="N169" i="65"/>
  <c r="O169" i="65"/>
  <c r="P169" i="65"/>
  <c r="M170" i="65"/>
  <c r="N170" i="65"/>
  <c r="O170" i="65"/>
  <c r="P170" i="65"/>
  <c r="M171" i="65"/>
  <c r="N171" i="65"/>
  <c r="O171" i="65"/>
  <c r="P171" i="65"/>
  <c r="M172" i="65"/>
  <c r="N172" i="65"/>
  <c r="O172" i="65"/>
  <c r="P172" i="65"/>
  <c r="M173" i="65"/>
  <c r="N173" i="65"/>
  <c r="O173" i="65"/>
  <c r="P173" i="65"/>
  <c r="M174" i="65"/>
  <c r="N174" i="65"/>
  <c r="O174" i="65"/>
  <c r="P174" i="65"/>
  <c r="M175" i="65"/>
  <c r="N175" i="65"/>
  <c r="O175" i="65"/>
  <c r="P175" i="65"/>
  <c r="M176" i="65"/>
  <c r="N176" i="65"/>
  <c r="O176" i="65"/>
  <c r="P176" i="65"/>
  <c r="M177" i="65"/>
  <c r="N177" i="65"/>
  <c r="O177" i="65"/>
  <c r="P177" i="65"/>
  <c r="M178" i="65"/>
  <c r="N178" i="65"/>
  <c r="O178" i="65"/>
  <c r="P178" i="65"/>
  <c r="N168" i="65"/>
  <c r="O168" i="65"/>
  <c r="P168" i="65"/>
  <c r="M168" i="65"/>
  <c r="B168" i="65"/>
  <c r="B189" i="65"/>
  <c r="S189" i="65"/>
  <c r="T189" i="65"/>
  <c r="M189" i="65"/>
  <c r="N189" i="65"/>
  <c r="O189" i="65"/>
  <c r="P189" i="65"/>
  <c r="S188" i="65"/>
  <c r="S184" i="65" s="1"/>
  <c r="N188" i="65"/>
  <c r="O188" i="65"/>
  <c r="P188" i="65"/>
  <c r="Q188" i="65"/>
  <c r="R188" i="65"/>
  <c r="M188" i="65"/>
  <c r="B188" i="65"/>
  <c r="S149" i="65"/>
  <c r="S150" i="65"/>
  <c r="S151" i="65"/>
  <c r="T151" i="65"/>
  <c r="S152" i="65"/>
  <c r="T152" i="65"/>
  <c r="S153" i="65"/>
  <c r="T153" i="65"/>
  <c r="S154" i="65"/>
  <c r="T154" i="65"/>
  <c r="S155" i="65"/>
  <c r="T155" i="65"/>
  <c r="S156" i="65"/>
  <c r="T156" i="65"/>
  <c r="S157" i="65"/>
  <c r="T157" i="65"/>
  <c r="S158" i="65"/>
  <c r="T158" i="65"/>
  <c r="S159" i="65"/>
  <c r="T159" i="65"/>
  <c r="S160" i="65"/>
  <c r="T160" i="65"/>
  <c r="S161" i="65"/>
  <c r="T161" i="65"/>
  <c r="S162" i="65"/>
  <c r="S163" i="65"/>
  <c r="S164" i="65"/>
  <c r="S165" i="65"/>
  <c r="S166" i="65"/>
  <c r="T166" i="65"/>
  <c r="S167" i="65"/>
  <c r="T167" i="65"/>
  <c r="S178" i="65"/>
  <c r="T178" i="65"/>
  <c r="S179" i="65"/>
  <c r="T179" i="65"/>
  <c r="S180" i="65"/>
  <c r="T180" i="65"/>
  <c r="S181" i="65"/>
  <c r="T181" i="65"/>
  <c r="S182" i="65"/>
  <c r="T182" i="65"/>
  <c r="S185" i="65"/>
  <c r="T185" i="65"/>
  <c r="S186" i="65"/>
  <c r="T186" i="65"/>
  <c r="S187" i="65"/>
  <c r="T187" i="65"/>
  <c r="S193" i="65"/>
  <c r="T193" i="65"/>
  <c r="S194" i="65"/>
  <c r="T194" i="65"/>
  <c r="S195" i="65"/>
  <c r="S196" i="65"/>
  <c r="S197" i="65"/>
  <c r="T197" i="65"/>
  <c r="S140" i="65"/>
  <c r="S141" i="65"/>
  <c r="S142" i="65"/>
  <c r="S143" i="65"/>
  <c r="S144" i="65"/>
  <c r="S145" i="65"/>
  <c r="T145" i="65"/>
  <c r="S146" i="65"/>
  <c r="S147" i="65"/>
  <c r="S148" i="65"/>
  <c r="B140" i="65"/>
  <c r="B141" i="65"/>
  <c r="B142" i="65"/>
  <c r="B143" i="65"/>
  <c r="B144" i="65"/>
  <c r="B145" i="65"/>
  <c r="B146" i="65"/>
  <c r="B147" i="65"/>
  <c r="B148" i="65"/>
  <c r="B149" i="65"/>
  <c r="B150" i="65"/>
  <c r="B151" i="65"/>
  <c r="B152" i="65"/>
  <c r="B153" i="65"/>
  <c r="B154" i="65"/>
  <c r="B155" i="65"/>
  <c r="B156" i="65"/>
  <c r="B157" i="65"/>
  <c r="B158" i="65"/>
  <c r="B159" i="65"/>
  <c r="B160" i="65"/>
  <c r="B161" i="65"/>
  <c r="B162" i="65"/>
  <c r="B163" i="65"/>
  <c r="B164" i="65"/>
  <c r="B165" i="65"/>
  <c r="B166" i="65"/>
  <c r="B167" i="65"/>
  <c r="B178" i="65"/>
  <c r="B179" i="65"/>
  <c r="B180" i="65"/>
  <c r="B181" i="65"/>
  <c r="B182" i="65"/>
  <c r="B183" i="65"/>
  <c r="B184" i="65"/>
  <c r="B185" i="65"/>
  <c r="B186" i="65"/>
  <c r="B187" i="65"/>
  <c r="B190" i="65"/>
  <c r="B191" i="65"/>
  <c r="B192" i="65"/>
  <c r="B193" i="65"/>
  <c r="B194" i="65"/>
  <c r="B195" i="65"/>
  <c r="B196" i="65"/>
  <c r="B197" i="65"/>
  <c r="M197" i="65"/>
  <c r="N197" i="65"/>
  <c r="O197" i="65"/>
  <c r="P197" i="65"/>
  <c r="M187" i="65"/>
  <c r="N187" i="65"/>
  <c r="O187" i="65"/>
  <c r="P187" i="65"/>
  <c r="M190" i="65"/>
  <c r="N190" i="65"/>
  <c r="O190" i="65"/>
  <c r="P190" i="65"/>
  <c r="M191" i="65"/>
  <c r="N191" i="65"/>
  <c r="O191" i="65"/>
  <c r="P191" i="65"/>
  <c r="M192" i="65"/>
  <c r="N192" i="65"/>
  <c r="O192" i="65"/>
  <c r="P192" i="65"/>
  <c r="M193" i="65"/>
  <c r="N193" i="65"/>
  <c r="O193" i="65"/>
  <c r="P193" i="65"/>
  <c r="M194" i="65"/>
  <c r="N194" i="65"/>
  <c r="O194" i="65"/>
  <c r="P194" i="65"/>
  <c r="M195" i="65"/>
  <c r="N195" i="65"/>
  <c r="O195" i="65"/>
  <c r="P195" i="65"/>
  <c r="M196" i="65"/>
  <c r="N196" i="65"/>
  <c r="O196" i="65"/>
  <c r="P196" i="65"/>
  <c r="M183" i="65"/>
  <c r="N183" i="65"/>
  <c r="O183" i="65"/>
  <c r="P183" i="65"/>
  <c r="M184" i="65"/>
  <c r="N184" i="65"/>
  <c r="O184" i="65"/>
  <c r="P184" i="65"/>
  <c r="M185" i="65"/>
  <c r="N185" i="65"/>
  <c r="O185" i="65"/>
  <c r="P185" i="65"/>
  <c r="M186" i="65"/>
  <c r="N186" i="65"/>
  <c r="O186" i="65"/>
  <c r="P186" i="65"/>
  <c r="M162" i="65"/>
  <c r="N162" i="65"/>
  <c r="O162" i="65"/>
  <c r="P162" i="65"/>
  <c r="M163" i="65"/>
  <c r="N163" i="65"/>
  <c r="O163" i="65"/>
  <c r="P163" i="65"/>
  <c r="M164" i="65"/>
  <c r="N164" i="65"/>
  <c r="O164" i="65"/>
  <c r="P164" i="65"/>
  <c r="M165" i="65"/>
  <c r="N165" i="65"/>
  <c r="O165" i="65"/>
  <c r="P165" i="65"/>
  <c r="M166" i="65"/>
  <c r="N166" i="65"/>
  <c r="O166" i="65"/>
  <c r="P166" i="65"/>
  <c r="M167" i="65"/>
  <c r="N167" i="65"/>
  <c r="O167" i="65"/>
  <c r="P167" i="65"/>
  <c r="M179" i="65"/>
  <c r="N179" i="65"/>
  <c r="O179" i="65"/>
  <c r="P179" i="65"/>
  <c r="M180" i="65"/>
  <c r="N180" i="65"/>
  <c r="O180" i="65"/>
  <c r="P180" i="65"/>
  <c r="M181" i="65"/>
  <c r="N181" i="65"/>
  <c r="O181" i="65"/>
  <c r="P181" i="65"/>
  <c r="M182" i="65"/>
  <c r="N182" i="65"/>
  <c r="O182" i="65"/>
  <c r="P182" i="65"/>
  <c r="M153" i="65"/>
  <c r="N153" i="65"/>
  <c r="O153" i="65"/>
  <c r="P153" i="65"/>
  <c r="M154" i="65"/>
  <c r="N154" i="65"/>
  <c r="O154" i="65"/>
  <c r="P154" i="65"/>
  <c r="M155" i="65"/>
  <c r="N155" i="65"/>
  <c r="O155" i="65"/>
  <c r="P155" i="65"/>
  <c r="M156" i="65"/>
  <c r="N156" i="65"/>
  <c r="O156" i="65"/>
  <c r="P156" i="65"/>
  <c r="M157" i="65"/>
  <c r="N157" i="65"/>
  <c r="O157" i="65"/>
  <c r="P157" i="65"/>
  <c r="M158" i="65"/>
  <c r="N158" i="65"/>
  <c r="O158" i="65"/>
  <c r="P158" i="65"/>
  <c r="M159" i="65"/>
  <c r="N159" i="65"/>
  <c r="O159" i="65"/>
  <c r="P159" i="65"/>
  <c r="M160" i="65"/>
  <c r="N160" i="65"/>
  <c r="O160" i="65"/>
  <c r="P160" i="65"/>
  <c r="M161" i="65"/>
  <c r="N161" i="65"/>
  <c r="O161" i="65"/>
  <c r="P161" i="65"/>
  <c r="M141" i="65"/>
  <c r="N141" i="65"/>
  <c r="O141" i="65"/>
  <c r="P141" i="65"/>
  <c r="M142" i="65"/>
  <c r="N142" i="65"/>
  <c r="O142" i="65"/>
  <c r="P142" i="65"/>
  <c r="M143" i="65"/>
  <c r="N143" i="65"/>
  <c r="O143" i="65"/>
  <c r="P143" i="65"/>
  <c r="M144" i="65"/>
  <c r="N144" i="65"/>
  <c r="O144" i="65"/>
  <c r="P144" i="65"/>
  <c r="M145" i="65"/>
  <c r="N145" i="65"/>
  <c r="O145" i="65"/>
  <c r="P145" i="65"/>
  <c r="M146" i="65"/>
  <c r="N146" i="65"/>
  <c r="O146" i="65"/>
  <c r="P146" i="65"/>
  <c r="M147" i="65"/>
  <c r="N147" i="65"/>
  <c r="O147" i="65"/>
  <c r="P147" i="65"/>
  <c r="M148" i="65"/>
  <c r="N148" i="65"/>
  <c r="O148" i="65"/>
  <c r="P148" i="65"/>
  <c r="M149" i="65"/>
  <c r="N149" i="65"/>
  <c r="O149" i="65"/>
  <c r="P149" i="65"/>
  <c r="M150" i="65"/>
  <c r="N150" i="65"/>
  <c r="O150" i="65"/>
  <c r="P150" i="65"/>
  <c r="M151" i="65"/>
  <c r="N151" i="65"/>
  <c r="O151" i="65"/>
  <c r="P151" i="65"/>
  <c r="M152" i="65"/>
  <c r="N152" i="65"/>
  <c r="O152" i="65"/>
  <c r="P152" i="65"/>
  <c r="S135" i="65"/>
  <c r="S136" i="65"/>
  <c r="S137" i="65"/>
  <c r="S138" i="65"/>
  <c r="T138" i="65"/>
  <c r="B135" i="65"/>
  <c r="B136" i="65"/>
  <c r="B137" i="65"/>
  <c r="B138" i="65"/>
  <c r="B139" i="65"/>
  <c r="M135" i="65"/>
  <c r="N135" i="65"/>
  <c r="O135" i="65"/>
  <c r="P135" i="65"/>
  <c r="M136" i="65"/>
  <c r="N136" i="65"/>
  <c r="O136" i="65"/>
  <c r="P136" i="65"/>
  <c r="M137" i="65"/>
  <c r="N137" i="65"/>
  <c r="O137" i="65"/>
  <c r="P137" i="65"/>
  <c r="M138" i="65"/>
  <c r="N138" i="65"/>
  <c r="O138" i="65"/>
  <c r="P138" i="65"/>
  <c r="M139" i="65"/>
  <c r="N139" i="65"/>
  <c r="O139" i="65"/>
  <c r="P139" i="65"/>
  <c r="M140" i="65"/>
  <c r="N140" i="65"/>
  <c r="O140" i="65"/>
  <c r="P140" i="65"/>
  <c r="S134" i="65"/>
  <c r="P134" i="65"/>
  <c r="N134" i="65"/>
  <c r="O134" i="65"/>
  <c r="M134" i="65"/>
  <c r="B134" i="65"/>
  <c r="B115" i="65"/>
  <c r="B116" i="65"/>
  <c r="B117" i="65"/>
  <c r="B118" i="65"/>
  <c r="B119" i="65"/>
  <c r="B120" i="65"/>
  <c r="B121" i="65"/>
  <c r="B122" i="65"/>
  <c r="B123" i="65"/>
  <c r="B124" i="65"/>
  <c r="B125" i="65"/>
  <c r="B126" i="65"/>
  <c r="B127" i="65"/>
  <c r="B128" i="65"/>
  <c r="B129" i="65"/>
  <c r="B130" i="65"/>
  <c r="B131" i="65"/>
  <c r="B132" i="65"/>
  <c r="B133" i="65"/>
  <c r="S118" i="65"/>
  <c r="T118" i="65"/>
  <c r="S119" i="65"/>
  <c r="T119" i="65"/>
  <c r="S123" i="65"/>
  <c r="T123" i="65"/>
  <c r="S124" i="65"/>
  <c r="T124" i="65"/>
  <c r="S125" i="65"/>
  <c r="S126" i="65"/>
  <c r="S127" i="65"/>
  <c r="S128" i="65"/>
  <c r="T128" i="65"/>
  <c r="S129" i="65"/>
  <c r="T129" i="65"/>
  <c r="S130" i="65"/>
  <c r="T130" i="65"/>
  <c r="S131" i="65"/>
  <c r="T131" i="65"/>
  <c r="S132" i="65"/>
  <c r="T132" i="65"/>
  <c r="S133" i="65"/>
  <c r="T133" i="65"/>
  <c r="P115" i="65"/>
  <c r="P116" i="65"/>
  <c r="P117" i="65"/>
  <c r="P118" i="65"/>
  <c r="P119" i="65"/>
  <c r="P120" i="65"/>
  <c r="P121" i="65"/>
  <c r="P122" i="65"/>
  <c r="P123" i="65"/>
  <c r="P124" i="65"/>
  <c r="P125" i="65"/>
  <c r="P126" i="65"/>
  <c r="P127" i="65"/>
  <c r="P128" i="65"/>
  <c r="P129" i="65"/>
  <c r="P130" i="65"/>
  <c r="P131" i="65"/>
  <c r="P132" i="65"/>
  <c r="P133" i="65"/>
  <c r="M132" i="65"/>
  <c r="N132" i="65"/>
  <c r="O132" i="65"/>
  <c r="M133" i="65"/>
  <c r="N133" i="65"/>
  <c r="O133" i="65"/>
  <c r="M125" i="65"/>
  <c r="N125" i="65"/>
  <c r="O125" i="65"/>
  <c r="M126" i="65"/>
  <c r="N126" i="65"/>
  <c r="O126" i="65"/>
  <c r="M127" i="65"/>
  <c r="N127" i="65"/>
  <c r="O127" i="65"/>
  <c r="M128" i="65"/>
  <c r="N128" i="65"/>
  <c r="O128" i="65"/>
  <c r="M129" i="65"/>
  <c r="N129" i="65"/>
  <c r="O129" i="65"/>
  <c r="M130" i="65"/>
  <c r="N130" i="65"/>
  <c r="O130" i="65"/>
  <c r="M131" i="65"/>
  <c r="N131" i="65"/>
  <c r="O131" i="65"/>
  <c r="M115" i="65"/>
  <c r="N115" i="65"/>
  <c r="O115" i="65"/>
  <c r="M116" i="65"/>
  <c r="N116" i="65"/>
  <c r="O116" i="65"/>
  <c r="M117" i="65"/>
  <c r="N117" i="65"/>
  <c r="O117" i="65"/>
  <c r="M118" i="65"/>
  <c r="N118" i="65"/>
  <c r="O118" i="65"/>
  <c r="M119" i="65"/>
  <c r="N119" i="65"/>
  <c r="O119" i="65"/>
  <c r="M120" i="65"/>
  <c r="N120" i="65"/>
  <c r="O120" i="65"/>
  <c r="M121" i="65"/>
  <c r="N121" i="65"/>
  <c r="O121" i="65"/>
  <c r="M122" i="65"/>
  <c r="N122" i="65"/>
  <c r="O122" i="65"/>
  <c r="M123" i="65"/>
  <c r="N123" i="65"/>
  <c r="O123" i="65"/>
  <c r="M124" i="65"/>
  <c r="N124" i="65"/>
  <c r="O124" i="65"/>
  <c r="P114" i="65"/>
  <c r="N114" i="65"/>
  <c r="O114" i="65"/>
  <c r="M114" i="65"/>
  <c r="B114" i="65"/>
  <c r="S98" i="65"/>
  <c r="T98" i="65"/>
  <c r="S99" i="65"/>
  <c r="T99" i="65"/>
  <c r="S101" i="65"/>
  <c r="S102" i="65"/>
  <c r="S103" i="65"/>
  <c r="T103" i="65"/>
  <c r="S104" i="65"/>
  <c r="T104" i="65"/>
  <c r="S105" i="65"/>
  <c r="S106" i="65"/>
  <c r="S107" i="65"/>
  <c r="T107" i="65"/>
  <c r="S108" i="65"/>
  <c r="T108" i="65"/>
  <c r="S109" i="65"/>
  <c r="T109" i="65"/>
  <c r="S110" i="65"/>
  <c r="S111" i="65"/>
  <c r="S112" i="65"/>
  <c r="S113" i="65"/>
  <c r="T113" i="65"/>
  <c r="B94" i="65"/>
  <c r="B95" i="65"/>
  <c r="B96" i="65"/>
  <c r="B97" i="65"/>
  <c r="B98" i="65"/>
  <c r="B99" i="65"/>
  <c r="B100" i="65"/>
  <c r="B101" i="65"/>
  <c r="B102" i="65"/>
  <c r="B103" i="65"/>
  <c r="B104" i="65"/>
  <c r="B105" i="65"/>
  <c r="B106" i="65"/>
  <c r="B107" i="65"/>
  <c r="B108" i="65"/>
  <c r="B109" i="65"/>
  <c r="B110" i="65"/>
  <c r="B111" i="65"/>
  <c r="B112" i="65"/>
  <c r="B113" i="65"/>
  <c r="M111" i="65"/>
  <c r="N111" i="65"/>
  <c r="O111" i="65"/>
  <c r="P111" i="65"/>
  <c r="M112" i="65"/>
  <c r="N112" i="65"/>
  <c r="O112" i="65"/>
  <c r="P112" i="65"/>
  <c r="M113" i="65"/>
  <c r="N113" i="65"/>
  <c r="O113" i="65"/>
  <c r="P113" i="65"/>
  <c r="M94" i="65"/>
  <c r="N94" i="65"/>
  <c r="O94" i="65"/>
  <c r="P94" i="65"/>
  <c r="M95" i="65"/>
  <c r="N95" i="65"/>
  <c r="O95" i="65"/>
  <c r="P95" i="65"/>
  <c r="M96" i="65"/>
  <c r="N96" i="65"/>
  <c r="O96" i="65"/>
  <c r="P96" i="65"/>
  <c r="M97" i="65"/>
  <c r="N97" i="65"/>
  <c r="O97" i="65"/>
  <c r="P97" i="65"/>
  <c r="M98" i="65"/>
  <c r="N98" i="65"/>
  <c r="O98" i="65"/>
  <c r="P98" i="65"/>
  <c r="M99" i="65"/>
  <c r="N99" i="65"/>
  <c r="O99" i="65"/>
  <c r="P99" i="65"/>
  <c r="M100" i="65"/>
  <c r="N100" i="65"/>
  <c r="O100" i="65"/>
  <c r="P100" i="65"/>
  <c r="M101" i="65"/>
  <c r="N101" i="65"/>
  <c r="O101" i="65"/>
  <c r="P101" i="65"/>
  <c r="M102" i="65"/>
  <c r="N102" i="65"/>
  <c r="O102" i="65"/>
  <c r="P102" i="65"/>
  <c r="M103" i="65"/>
  <c r="N103" i="65"/>
  <c r="O103" i="65"/>
  <c r="P103" i="65"/>
  <c r="M104" i="65"/>
  <c r="N104" i="65"/>
  <c r="O104" i="65"/>
  <c r="P104" i="65"/>
  <c r="M105" i="65"/>
  <c r="N105" i="65"/>
  <c r="O105" i="65"/>
  <c r="P105" i="65"/>
  <c r="M106" i="65"/>
  <c r="N106" i="65"/>
  <c r="O106" i="65"/>
  <c r="P106" i="65"/>
  <c r="M107" i="65"/>
  <c r="N107" i="65"/>
  <c r="O107" i="65"/>
  <c r="P107" i="65"/>
  <c r="M108" i="65"/>
  <c r="N108" i="65"/>
  <c r="O108" i="65"/>
  <c r="P108" i="65"/>
  <c r="M109" i="65"/>
  <c r="N109" i="65"/>
  <c r="O109" i="65"/>
  <c r="P109" i="65"/>
  <c r="M110" i="65"/>
  <c r="N110" i="65"/>
  <c r="O110" i="65"/>
  <c r="P110" i="65"/>
  <c r="P93" i="65"/>
  <c r="N93" i="65"/>
  <c r="O93" i="65"/>
  <c r="M93" i="65"/>
  <c r="B93" i="65"/>
  <c r="B61" i="65"/>
  <c r="B62" i="65"/>
  <c r="B63" i="65"/>
  <c r="B64" i="65"/>
  <c r="B65" i="65"/>
  <c r="B66" i="65"/>
  <c r="B67" i="65"/>
  <c r="B68" i="65"/>
  <c r="B69" i="65"/>
  <c r="B70" i="65"/>
  <c r="B71" i="65"/>
  <c r="B72" i="65"/>
  <c r="B73" i="65"/>
  <c r="B74" i="65"/>
  <c r="B75" i="65"/>
  <c r="B76" i="65"/>
  <c r="B77" i="65"/>
  <c r="B78" i="65"/>
  <c r="B79" i="65"/>
  <c r="B80" i="65"/>
  <c r="B81" i="65"/>
  <c r="B82" i="65"/>
  <c r="B83" i="65"/>
  <c r="B84" i="65"/>
  <c r="B85" i="65"/>
  <c r="B86" i="65"/>
  <c r="B87" i="65"/>
  <c r="B88" i="65"/>
  <c r="B89" i="65"/>
  <c r="B90" i="65"/>
  <c r="B91" i="65"/>
  <c r="B92" i="65"/>
  <c r="S61" i="65"/>
  <c r="S62" i="65"/>
  <c r="S63" i="65"/>
  <c r="S64" i="65"/>
  <c r="S65" i="65"/>
  <c r="T65" i="65"/>
  <c r="S70" i="65"/>
  <c r="T70" i="65"/>
  <c r="S71" i="65"/>
  <c r="T71" i="65"/>
  <c r="S75" i="65"/>
  <c r="T75" i="65"/>
  <c r="S76" i="65"/>
  <c r="T76" i="65"/>
  <c r="S77" i="65"/>
  <c r="T77" i="65"/>
  <c r="S78" i="65"/>
  <c r="S79" i="65"/>
  <c r="S80" i="65"/>
  <c r="T80" i="65"/>
  <c r="S81" i="65"/>
  <c r="T81" i="65"/>
  <c r="S82" i="65"/>
  <c r="T82" i="65"/>
  <c r="S83" i="65"/>
  <c r="S84" i="65"/>
  <c r="S85" i="65"/>
  <c r="S86" i="65"/>
  <c r="T86" i="65"/>
  <c r="S87" i="65"/>
  <c r="T87" i="65"/>
  <c r="S88" i="65"/>
  <c r="T88" i="65"/>
  <c r="S89" i="65"/>
  <c r="T89" i="65"/>
  <c r="S90" i="65"/>
  <c r="T90" i="65"/>
  <c r="S91" i="65"/>
  <c r="T91" i="65"/>
  <c r="S92" i="65"/>
  <c r="T92" i="65"/>
  <c r="M61" i="65"/>
  <c r="N61" i="65"/>
  <c r="O61" i="65"/>
  <c r="P61" i="65"/>
  <c r="M62" i="65"/>
  <c r="N62" i="65"/>
  <c r="O62" i="65"/>
  <c r="P62" i="65"/>
  <c r="M63" i="65"/>
  <c r="N63" i="65"/>
  <c r="O63" i="65"/>
  <c r="P63" i="65"/>
  <c r="M64" i="65"/>
  <c r="N64" i="65"/>
  <c r="O64" i="65"/>
  <c r="P64" i="65"/>
  <c r="M65" i="65"/>
  <c r="N65" i="65"/>
  <c r="O65" i="65"/>
  <c r="P65" i="65"/>
  <c r="M66" i="65"/>
  <c r="N66" i="65"/>
  <c r="O66" i="65"/>
  <c r="P66" i="65"/>
  <c r="M67" i="65"/>
  <c r="N67" i="65"/>
  <c r="O67" i="65"/>
  <c r="P67" i="65"/>
  <c r="M68" i="65"/>
  <c r="N68" i="65"/>
  <c r="O68" i="65"/>
  <c r="P68" i="65"/>
  <c r="M69" i="65"/>
  <c r="N69" i="65"/>
  <c r="O69" i="65"/>
  <c r="P69" i="65"/>
  <c r="M70" i="65"/>
  <c r="N70" i="65"/>
  <c r="O70" i="65"/>
  <c r="P70" i="65"/>
  <c r="M71" i="65"/>
  <c r="N71" i="65"/>
  <c r="O71" i="65"/>
  <c r="P71" i="65"/>
  <c r="M72" i="65"/>
  <c r="N72" i="65"/>
  <c r="O72" i="65"/>
  <c r="P72" i="65"/>
  <c r="M73" i="65"/>
  <c r="N73" i="65"/>
  <c r="O73" i="65"/>
  <c r="P73" i="65"/>
  <c r="M74" i="65"/>
  <c r="N74" i="65"/>
  <c r="O74" i="65"/>
  <c r="P74" i="65"/>
  <c r="M75" i="65"/>
  <c r="N75" i="65"/>
  <c r="O75" i="65"/>
  <c r="P75" i="65"/>
  <c r="M76" i="65"/>
  <c r="N76" i="65"/>
  <c r="O76" i="65"/>
  <c r="P76" i="65"/>
  <c r="M77" i="65"/>
  <c r="N77" i="65"/>
  <c r="O77" i="65"/>
  <c r="P77" i="65"/>
  <c r="M78" i="65"/>
  <c r="N78" i="65"/>
  <c r="O78" i="65"/>
  <c r="P78" i="65"/>
  <c r="M79" i="65"/>
  <c r="N79" i="65"/>
  <c r="O79" i="65"/>
  <c r="P79" i="65"/>
  <c r="M80" i="65"/>
  <c r="N80" i="65"/>
  <c r="O80" i="65"/>
  <c r="P80" i="65"/>
  <c r="M81" i="65"/>
  <c r="N81" i="65"/>
  <c r="O81" i="65"/>
  <c r="P81" i="65"/>
  <c r="M82" i="65"/>
  <c r="N82" i="65"/>
  <c r="O82" i="65"/>
  <c r="P82" i="65"/>
  <c r="M83" i="65"/>
  <c r="N83" i="65"/>
  <c r="O83" i="65"/>
  <c r="P83" i="65"/>
  <c r="M84" i="65"/>
  <c r="N84" i="65"/>
  <c r="O84" i="65"/>
  <c r="P84" i="65"/>
  <c r="M85" i="65"/>
  <c r="N85" i="65"/>
  <c r="O85" i="65"/>
  <c r="P85" i="65"/>
  <c r="M86" i="65"/>
  <c r="N86" i="65"/>
  <c r="O86" i="65"/>
  <c r="P86" i="65"/>
  <c r="M87" i="65"/>
  <c r="N87" i="65"/>
  <c r="O87" i="65"/>
  <c r="P87" i="65"/>
  <c r="M88" i="65"/>
  <c r="N88" i="65"/>
  <c r="O88" i="65"/>
  <c r="P88" i="65"/>
  <c r="M89" i="65"/>
  <c r="N89" i="65"/>
  <c r="O89" i="65"/>
  <c r="P89" i="65"/>
  <c r="M90" i="65"/>
  <c r="N90" i="65"/>
  <c r="O90" i="65"/>
  <c r="P90" i="65"/>
  <c r="M91" i="65"/>
  <c r="N91" i="65"/>
  <c r="O91" i="65"/>
  <c r="P91" i="65"/>
  <c r="M92" i="65"/>
  <c r="N92" i="65"/>
  <c r="O92" i="65"/>
  <c r="P92" i="65"/>
  <c r="N60" i="65"/>
  <c r="O60" i="65"/>
  <c r="P60" i="65"/>
  <c r="M60" i="65"/>
  <c r="B60" i="65"/>
  <c r="B30" i="65"/>
  <c r="B31" i="65"/>
  <c r="B32" i="65"/>
  <c r="B33" i="65"/>
  <c r="B34" i="65"/>
  <c r="B35" i="65"/>
  <c r="B36" i="65"/>
  <c r="B37" i="65"/>
  <c r="B38" i="65"/>
  <c r="B39" i="65"/>
  <c r="B40" i="65"/>
  <c r="B41" i="65"/>
  <c r="B42" i="65"/>
  <c r="B43" i="65"/>
  <c r="B44" i="65"/>
  <c r="B45" i="65"/>
  <c r="B46" i="65"/>
  <c r="B47" i="65"/>
  <c r="B48" i="65"/>
  <c r="B49" i="65"/>
  <c r="B50" i="65"/>
  <c r="B51" i="65"/>
  <c r="B52" i="65"/>
  <c r="B53" i="65"/>
  <c r="B54" i="65"/>
  <c r="B55" i="65"/>
  <c r="B56" i="65"/>
  <c r="B57" i="65"/>
  <c r="B58" i="65"/>
  <c r="B59" i="65"/>
  <c r="S34" i="65"/>
  <c r="T34" i="65"/>
  <c r="S35" i="65"/>
  <c r="T35" i="65"/>
  <c r="S39" i="65"/>
  <c r="T39" i="65"/>
  <c r="S40" i="65"/>
  <c r="T40" i="65"/>
  <c r="S41" i="65"/>
  <c r="S42" i="65"/>
  <c r="S43" i="65"/>
  <c r="S44" i="65"/>
  <c r="T44" i="65"/>
  <c r="S45" i="65"/>
  <c r="T45" i="65"/>
  <c r="S46" i="65"/>
  <c r="S47" i="65"/>
  <c r="S48" i="65"/>
  <c r="S49" i="65"/>
  <c r="T49" i="65"/>
  <c r="S50" i="65"/>
  <c r="T50" i="65"/>
  <c r="S51" i="65"/>
  <c r="S52" i="65"/>
  <c r="S53" i="65"/>
  <c r="T53" i="65"/>
  <c r="S54" i="65"/>
  <c r="T54" i="65"/>
  <c r="S55" i="65"/>
  <c r="T55" i="65"/>
  <c r="S56" i="65"/>
  <c r="S57" i="65"/>
  <c r="T57" i="65"/>
  <c r="S58" i="65"/>
  <c r="T58" i="65"/>
  <c r="S59" i="65"/>
  <c r="T59" i="65"/>
  <c r="M30" i="65"/>
  <c r="N30" i="65"/>
  <c r="O30" i="65"/>
  <c r="P30" i="65"/>
  <c r="M31" i="65"/>
  <c r="N31" i="65"/>
  <c r="O31" i="65"/>
  <c r="P31" i="65"/>
  <c r="M32" i="65"/>
  <c r="N32" i="65"/>
  <c r="O32" i="65"/>
  <c r="P32" i="65"/>
  <c r="M33" i="65"/>
  <c r="N33" i="65"/>
  <c r="O33" i="65"/>
  <c r="P33" i="65"/>
  <c r="M34" i="65"/>
  <c r="N34" i="65"/>
  <c r="O34" i="65"/>
  <c r="P34" i="65"/>
  <c r="M35" i="65"/>
  <c r="N35" i="65"/>
  <c r="O35" i="65"/>
  <c r="P35" i="65"/>
  <c r="M36" i="65"/>
  <c r="N36" i="65"/>
  <c r="O36" i="65"/>
  <c r="P36" i="65"/>
  <c r="M37" i="65"/>
  <c r="N37" i="65"/>
  <c r="O37" i="65"/>
  <c r="P37" i="65"/>
  <c r="M38" i="65"/>
  <c r="N38" i="65"/>
  <c r="O38" i="65"/>
  <c r="P38" i="65"/>
  <c r="M39" i="65"/>
  <c r="N39" i="65"/>
  <c r="O39" i="65"/>
  <c r="P39" i="65"/>
  <c r="M40" i="65"/>
  <c r="N40" i="65"/>
  <c r="O40" i="65"/>
  <c r="P40" i="65"/>
  <c r="M41" i="65"/>
  <c r="N41" i="65"/>
  <c r="O41" i="65"/>
  <c r="P41" i="65"/>
  <c r="M42" i="65"/>
  <c r="N42" i="65"/>
  <c r="O42" i="65"/>
  <c r="P42" i="65"/>
  <c r="M43" i="65"/>
  <c r="N43" i="65"/>
  <c r="O43" i="65"/>
  <c r="P43" i="65"/>
  <c r="M44" i="65"/>
  <c r="N44" i="65"/>
  <c r="O44" i="65"/>
  <c r="P44" i="65"/>
  <c r="M45" i="65"/>
  <c r="N45" i="65"/>
  <c r="O45" i="65"/>
  <c r="P45" i="65"/>
  <c r="M46" i="65"/>
  <c r="N46" i="65"/>
  <c r="O46" i="65"/>
  <c r="P46" i="65"/>
  <c r="M47" i="65"/>
  <c r="N47" i="65"/>
  <c r="O47" i="65"/>
  <c r="P47" i="65"/>
  <c r="M48" i="65"/>
  <c r="N48" i="65"/>
  <c r="O48" i="65"/>
  <c r="P48" i="65"/>
  <c r="M49" i="65"/>
  <c r="N49" i="65"/>
  <c r="O49" i="65"/>
  <c r="P49" i="65"/>
  <c r="M50" i="65"/>
  <c r="N50" i="65"/>
  <c r="O50" i="65"/>
  <c r="P50" i="65"/>
  <c r="M51" i="65"/>
  <c r="N51" i="65"/>
  <c r="O51" i="65"/>
  <c r="P51" i="65"/>
  <c r="M52" i="65"/>
  <c r="N52" i="65"/>
  <c r="O52" i="65"/>
  <c r="P52" i="65"/>
  <c r="M53" i="65"/>
  <c r="N53" i="65"/>
  <c r="O53" i="65"/>
  <c r="P53" i="65"/>
  <c r="M54" i="65"/>
  <c r="N54" i="65"/>
  <c r="O54" i="65"/>
  <c r="P54" i="65"/>
  <c r="M55" i="65"/>
  <c r="N55" i="65"/>
  <c r="O55" i="65"/>
  <c r="P55" i="65"/>
  <c r="M56" i="65"/>
  <c r="N56" i="65"/>
  <c r="O56" i="65"/>
  <c r="P56" i="65"/>
  <c r="M57" i="65"/>
  <c r="N57" i="65"/>
  <c r="O57" i="65"/>
  <c r="P57" i="65"/>
  <c r="M58" i="65"/>
  <c r="N58" i="65"/>
  <c r="O58" i="65"/>
  <c r="P58" i="65"/>
  <c r="M59" i="65"/>
  <c r="N59" i="65"/>
  <c r="O59" i="65"/>
  <c r="P59" i="65"/>
  <c r="N29" i="65"/>
  <c r="O29" i="65"/>
  <c r="P29" i="65"/>
  <c r="M29" i="65"/>
  <c r="B29" i="65"/>
  <c r="B22" i="65"/>
  <c r="B23" i="65"/>
  <c r="B24" i="65"/>
  <c r="B25" i="65"/>
  <c r="B26" i="65"/>
  <c r="B27" i="65"/>
  <c r="B28" i="65"/>
  <c r="S27" i="65"/>
  <c r="T27" i="65"/>
  <c r="S28" i="65"/>
  <c r="T28" i="65"/>
  <c r="M22" i="65"/>
  <c r="N22" i="65"/>
  <c r="O22" i="65"/>
  <c r="P22" i="65"/>
  <c r="M23" i="65"/>
  <c r="N23" i="65"/>
  <c r="O23" i="65"/>
  <c r="P23" i="65"/>
  <c r="M24" i="65"/>
  <c r="N24" i="65"/>
  <c r="O24" i="65"/>
  <c r="P24" i="65"/>
  <c r="M25" i="65"/>
  <c r="N25" i="65"/>
  <c r="O25" i="65"/>
  <c r="P25" i="65"/>
  <c r="M26" i="65"/>
  <c r="N26" i="65"/>
  <c r="O26" i="65"/>
  <c r="P26" i="65"/>
  <c r="M27" i="65"/>
  <c r="N27" i="65"/>
  <c r="O27" i="65"/>
  <c r="P27" i="65"/>
  <c r="M28" i="65"/>
  <c r="N28" i="65"/>
  <c r="O28" i="65"/>
  <c r="P28" i="65"/>
  <c r="N21" i="65"/>
  <c r="O21" i="65"/>
  <c r="P21" i="65"/>
  <c r="M21" i="65"/>
  <c r="B21" i="65"/>
  <c r="AF733" i="66"/>
  <c r="U748" i="66"/>
  <c r="U684" i="66"/>
  <c r="U643" i="66"/>
  <c r="M185" i="67" s="1"/>
  <c r="U533" i="66"/>
  <c r="U532" i="66" s="1"/>
  <c r="S212" i="65" s="1"/>
  <c r="U444" i="66"/>
  <c r="U443" i="66" s="1"/>
  <c r="U442" i="66" s="1"/>
  <c r="U548" i="66"/>
  <c r="U549" i="66"/>
  <c r="S229" i="65" s="1"/>
  <c r="V607" i="66"/>
  <c r="U607" i="66"/>
  <c r="V562" i="66"/>
  <c r="U562" i="66"/>
  <c r="M137" i="67" s="1"/>
  <c r="W563" i="66"/>
  <c r="U602" i="66"/>
  <c r="M177" i="67" s="1"/>
  <c r="U596" i="66"/>
  <c r="M148" i="67" s="1"/>
  <c r="U575" i="66"/>
  <c r="U655" i="66"/>
  <c r="M192" i="67" s="1"/>
  <c r="U583" i="66"/>
  <c r="M173" i="67" s="1"/>
  <c r="U514" i="66"/>
  <c r="U513" i="66" s="1"/>
  <c r="U432" i="66"/>
  <c r="U449" i="66"/>
  <c r="U448" i="66" s="1"/>
  <c r="U447" i="66" s="1"/>
  <c r="S72" i="65" s="1"/>
  <c r="U378" i="66"/>
  <c r="U377" i="66" s="1"/>
  <c r="U376" i="66" s="1"/>
  <c r="U383" i="66"/>
  <c r="U382" i="66" s="1"/>
  <c r="U381" i="66" s="1"/>
  <c r="S36" i="65" s="1"/>
  <c r="U409" i="66"/>
  <c r="U414" i="66"/>
  <c r="U413" i="66" s="1"/>
  <c r="U412" i="66" s="1"/>
  <c r="S120" i="65" s="1"/>
  <c r="U310" i="66"/>
  <c r="M254" i="67" s="1"/>
  <c r="U304" i="66"/>
  <c r="M248" i="67" s="1"/>
  <c r="U337" i="66"/>
  <c r="M281" i="67" s="1"/>
  <c r="U279" i="66"/>
  <c r="M223" i="67" s="1"/>
  <c r="U292" i="66"/>
  <c r="M236" i="67" s="1"/>
  <c r="U232" i="66"/>
  <c r="S250" i="65" s="1"/>
  <c r="U193" i="66"/>
  <c r="M103" i="67" s="1"/>
  <c r="U62" i="66"/>
  <c r="U78" i="66"/>
  <c r="M365" i="67" s="1"/>
  <c r="U29" i="66"/>
  <c r="S454" i="65" s="1"/>
  <c r="U46" i="66"/>
  <c r="S471" i="65" s="1"/>
  <c r="U471" i="65" s="1"/>
  <c r="C73" i="29"/>
  <c r="D50" i="29"/>
  <c r="C50" i="29"/>
  <c r="C74" i="29"/>
  <c r="C51" i="29"/>
  <c r="C58" i="29"/>
  <c r="C61" i="29"/>
  <c r="C59" i="29"/>
  <c r="C60" i="29"/>
  <c r="C57" i="29"/>
  <c r="C96" i="29"/>
  <c r="C49" i="29"/>
  <c r="V454" i="66"/>
  <c r="T79" i="65" s="1"/>
  <c r="U79" i="65" s="1"/>
  <c r="V449" i="66"/>
  <c r="T74" i="65" s="1"/>
  <c r="W317" i="66"/>
  <c r="W324" i="66"/>
  <c r="V316" i="66"/>
  <c r="N260" i="67" s="1"/>
  <c r="U316" i="66"/>
  <c r="M260" i="67" s="1"/>
  <c r="U197" i="65" l="1"/>
  <c r="U194" i="65"/>
  <c r="U187" i="65"/>
  <c r="U185" i="65"/>
  <c r="U181" i="65"/>
  <c r="U179" i="65"/>
  <c r="U167" i="65"/>
  <c r="U161" i="65"/>
  <c r="U159" i="65"/>
  <c r="U157" i="65"/>
  <c r="U155" i="65"/>
  <c r="U153" i="65"/>
  <c r="U151" i="65"/>
  <c r="U189" i="65"/>
  <c r="U177" i="65"/>
  <c r="U208" i="65"/>
  <c r="U205" i="65"/>
  <c r="U298" i="65"/>
  <c r="U261" i="65"/>
  <c r="U28" i="65"/>
  <c r="U59" i="65"/>
  <c r="U57" i="65"/>
  <c r="U44" i="65"/>
  <c r="U92" i="65"/>
  <c r="U90" i="65"/>
  <c r="U88" i="65"/>
  <c r="U86" i="65"/>
  <c r="U132" i="65"/>
  <c r="U130" i="65"/>
  <c r="U128" i="65"/>
  <c r="U256" i="65"/>
  <c r="U240" i="65"/>
  <c r="U237" i="65"/>
  <c r="U265" i="65"/>
  <c r="U285" i="65"/>
  <c r="U272" i="65"/>
  <c r="U54" i="65"/>
  <c r="U49" i="65"/>
  <c r="U40" i="65"/>
  <c r="U35" i="65"/>
  <c r="U82" i="65"/>
  <c r="U80" i="65"/>
  <c r="U108" i="65"/>
  <c r="U103" i="65"/>
  <c r="U99" i="65"/>
  <c r="U124" i="65"/>
  <c r="U119" i="65"/>
  <c r="V561" i="66"/>
  <c r="N137" i="67"/>
  <c r="O137" i="67" s="1"/>
  <c r="U77" i="65"/>
  <c r="U75" i="65"/>
  <c r="U70" i="65"/>
  <c r="U145" i="65"/>
  <c r="U173" i="65"/>
  <c r="U229" i="65"/>
  <c r="U217" i="65"/>
  <c r="U252" i="65"/>
  <c r="U246" i="65"/>
  <c r="U547" i="66"/>
  <c r="M168" i="67"/>
  <c r="O260" i="67"/>
  <c r="S487" i="65"/>
  <c r="M349" i="67"/>
  <c r="U27" i="65"/>
  <c r="U58" i="65"/>
  <c r="U45" i="65"/>
  <c r="U91" i="65"/>
  <c r="U89" i="65"/>
  <c r="U87" i="65"/>
  <c r="U113" i="65"/>
  <c r="U133" i="65"/>
  <c r="U131" i="65"/>
  <c r="U129" i="65"/>
  <c r="U193" i="65"/>
  <c r="U186" i="65"/>
  <c r="U182" i="65"/>
  <c r="U180" i="65"/>
  <c r="U178" i="65"/>
  <c r="U166" i="65"/>
  <c r="U160" i="65"/>
  <c r="U158" i="65"/>
  <c r="U156" i="65"/>
  <c r="U154" i="65"/>
  <c r="U152" i="65"/>
  <c r="U204" i="65"/>
  <c r="U222" i="65"/>
  <c r="U297" i="65"/>
  <c r="U260" i="65"/>
  <c r="U257" i="65"/>
  <c r="U291" i="65"/>
  <c r="U278" i="65"/>
  <c r="U574" i="66"/>
  <c r="M401" i="67"/>
  <c r="U55" i="65"/>
  <c r="U53" i="65"/>
  <c r="U50" i="65"/>
  <c r="U39" i="65"/>
  <c r="U34" i="65"/>
  <c r="U81" i="65"/>
  <c r="U76" i="65"/>
  <c r="U71" i="65"/>
  <c r="U65" i="65"/>
  <c r="U109" i="65"/>
  <c r="U107" i="65"/>
  <c r="U104" i="65"/>
  <c r="U98" i="65"/>
  <c r="U123" i="65"/>
  <c r="U118" i="65"/>
  <c r="U138" i="65"/>
  <c r="U172" i="65"/>
  <c r="U210" i="65"/>
  <c r="U218" i="65"/>
  <c r="U302" i="65"/>
  <c r="U251" i="65"/>
  <c r="U654" i="66"/>
  <c r="M191" i="67" s="1"/>
  <c r="S647" i="65"/>
  <c r="U642" i="66"/>
  <c r="M184" i="67" s="1"/>
  <c r="S606" i="65"/>
  <c r="U45" i="66"/>
  <c r="M332" i="67" s="1"/>
  <c r="U61" i="66"/>
  <c r="U375" i="66"/>
  <c r="U374" i="66" s="1"/>
  <c r="S29" i="65" s="1"/>
  <c r="U231" i="66"/>
  <c r="U230" i="66" s="1"/>
  <c r="S32" i="65"/>
  <c r="S289" i="65"/>
  <c r="S30" i="65"/>
  <c r="U441" i="66"/>
  <c r="S66" i="65" s="1"/>
  <c r="S38" i="65"/>
  <c r="S228" i="65"/>
  <c r="T277" i="65"/>
  <c r="U77" i="66"/>
  <c r="M364" i="67" s="1"/>
  <c r="S503" i="65"/>
  <c r="S26" i="65"/>
  <c r="U431" i="66"/>
  <c r="U336" i="66"/>
  <c r="M280" i="67" s="1"/>
  <c r="S412" i="65"/>
  <c r="U595" i="66"/>
  <c r="M147" i="67" s="1"/>
  <c r="S322" i="65"/>
  <c r="U582" i="66"/>
  <c r="M172" i="67" s="1"/>
  <c r="S309" i="65"/>
  <c r="S333" i="65"/>
  <c r="U606" i="66"/>
  <c r="U683" i="66"/>
  <c r="S97" i="65"/>
  <c r="U408" i="66"/>
  <c r="S117" i="65"/>
  <c r="U561" i="66"/>
  <c r="S277" i="65"/>
  <c r="U512" i="66"/>
  <c r="S191" i="65"/>
  <c r="U303" i="66"/>
  <c r="M247" i="67" s="1"/>
  <c r="S379" i="65"/>
  <c r="U601" i="66"/>
  <c r="M176" i="67" s="1"/>
  <c r="S328" i="65"/>
  <c r="V606" i="66"/>
  <c r="T333" i="65"/>
  <c r="U747" i="66"/>
  <c r="S719" i="65"/>
  <c r="S73" i="65"/>
  <c r="S69" i="65"/>
  <c r="S67" i="65"/>
  <c r="S122" i="65"/>
  <c r="S37" i="65"/>
  <c r="S33" i="65"/>
  <c r="S31" i="65"/>
  <c r="S192" i="65"/>
  <c r="S213" i="65"/>
  <c r="S290" i="65"/>
  <c r="T276" i="65"/>
  <c r="U315" i="66"/>
  <c r="M259" i="67" s="1"/>
  <c r="S391" i="65"/>
  <c r="U291" i="66"/>
  <c r="M235" i="67" s="1"/>
  <c r="S367" i="65"/>
  <c r="U309" i="66"/>
  <c r="M253" i="67" s="1"/>
  <c r="S385" i="65"/>
  <c r="V315" i="66"/>
  <c r="N259" i="67" s="1"/>
  <c r="T391" i="65"/>
  <c r="U192" i="66"/>
  <c r="M102" i="67" s="1"/>
  <c r="S654" i="65"/>
  <c r="U278" i="66"/>
  <c r="M222" i="67" s="1"/>
  <c r="S354" i="65"/>
  <c r="S74" i="65"/>
  <c r="U74" i="65" s="1"/>
  <c r="S68" i="65"/>
  <c r="S121" i="65"/>
  <c r="S198" i="65"/>
  <c r="W562" i="66"/>
  <c r="W316" i="66"/>
  <c r="V742" i="66"/>
  <c r="T713" i="65" s="1"/>
  <c r="U713" i="65" s="1"/>
  <c r="S470" i="65" l="1"/>
  <c r="U391" i="65"/>
  <c r="O259" i="67"/>
  <c r="U546" i="66"/>
  <c r="M167" i="67"/>
  <c r="U44" i="66"/>
  <c r="M331" i="67" s="1"/>
  <c r="W561" i="66"/>
  <c r="M136" i="67"/>
  <c r="U573" i="66"/>
  <c r="M400" i="67"/>
  <c r="S486" i="65"/>
  <c r="M348" i="67"/>
  <c r="U60" i="66"/>
  <c r="M347" i="67" s="1"/>
  <c r="S227" i="65"/>
  <c r="U333" i="65"/>
  <c r="U277" i="65"/>
  <c r="V560" i="66"/>
  <c r="N136" i="67"/>
  <c r="U641" i="66"/>
  <c r="M183" i="67" s="1"/>
  <c r="S605" i="65"/>
  <c r="U653" i="66"/>
  <c r="M190" i="67" s="1"/>
  <c r="S646" i="65"/>
  <c r="V741" i="66"/>
  <c r="T712" i="65" s="1"/>
  <c r="U712" i="65" s="1"/>
  <c r="S249" i="65"/>
  <c r="U435" i="66"/>
  <c r="S60" i="65" s="1"/>
  <c r="U277" i="66"/>
  <c r="M221" i="67" s="1"/>
  <c r="S353" i="65"/>
  <c r="S718" i="65"/>
  <c r="U740" i="66"/>
  <c r="V314" i="66"/>
  <c r="N258" i="67" s="1"/>
  <c r="T390" i="65"/>
  <c r="U290" i="66"/>
  <c r="M234" i="67" s="1"/>
  <c r="S366" i="65"/>
  <c r="U314" i="66"/>
  <c r="M258" i="67" s="1"/>
  <c r="S390" i="65"/>
  <c r="U600" i="66"/>
  <c r="M175" i="67" s="1"/>
  <c r="S327" i="65"/>
  <c r="U560" i="66"/>
  <c r="M135" i="67" s="1"/>
  <c r="S276" i="65"/>
  <c r="U276" i="65" s="1"/>
  <c r="U229" i="66"/>
  <c r="S247" i="65" s="1"/>
  <c r="S231" i="65" s="1"/>
  <c r="S248" i="65"/>
  <c r="U594" i="66"/>
  <c r="M146" i="67" s="1"/>
  <c r="S321" i="65"/>
  <c r="U605" i="66"/>
  <c r="S332" i="65"/>
  <c r="U191" i="66"/>
  <c r="M101" i="67" s="1"/>
  <c r="S653" i="65"/>
  <c r="U430" i="66"/>
  <c r="S25" i="65"/>
  <c r="W315" i="66"/>
  <c r="U308" i="66"/>
  <c r="M252" i="67" s="1"/>
  <c r="S384" i="65"/>
  <c r="V605" i="66"/>
  <c r="T332" i="65"/>
  <c r="U332" i="65" s="1"/>
  <c r="U302" i="66"/>
  <c r="M246" i="67" s="1"/>
  <c r="S378" i="65"/>
  <c r="S190" i="65"/>
  <c r="S183" i="65" s="1"/>
  <c r="U507" i="66"/>
  <c r="U407" i="66"/>
  <c r="S116" i="65"/>
  <c r="U682" i="66"/>
  <c r="S96" i="65"/>
  <c r="U581" i="66"/>
  <c r="M171" i="67" s="1"/>
  <c r="S308" i="65"/>
  <c r="U335" i="66"/>
  <c r="M279" i="67" s="1"/>
  <c r="S411" i="65"/>
  <c r="U76" i="66"/>
  <c r="M363" i="67" s="1"/>
  <c r="S502" i="65"/>
  <c r="U702" i="66"/>
  <c r="S168" i="65" s="1"/>
  <c r="S139" i="65" s="1"/>
  <c r="U687" i="66"/>
  <c r="S100" i="65" s="1"/>
  <c r="V748" i="66"/>
  <c r="V745" i="66"/>
  <c r="V738" i="66"/>
  <c r="V733" i="66"/>
  <c r="V727" i="66"/>
  <c r="V720" i="66"/>
  <c r="V714" i="66"/>
  <c r="V710" i="66"/>
  <c r="V705" i="66"/>
  <c r="V699" i="66"/>
  <c r="V693" i="66"/>
  <c r="V689" i="66"/>
  <c r="T102" i="65" s="1"/>
  <c r="U102" i="65" s="1"/>
  <c r="V684" i="66"/>
  <c r="U572" i="66" l="1"/>
  <c r="M399" i="67"/>
  <c r="S288" i="65"/>
  <c r="S485" i="65"/>
  <c r="S469" i="65"/>
  <c r="U390" i="65"/>
  <c r="V559" i="66"/>
  <c r="N135" i="67"/>
  <c r="O135" i="67" s="1"/>
  <c r="T275" i="65"/>
  <c r="U43" i="66"/>
  <c r="M330" i="67" s="1"/>
  <c r="O258" i="67"/>
  <c r="O136" i="67"/>
  <c r="U545" i="66"/>
  <c r="M166" i="67"/>
  <c r="S226" i="65"/>
  <c r="U652" i="66"/>
  <c r="M189" i="67" s="1"/>
  <c r="M188" i="67" s="1"/>
  <c r="S645" i="65"/>
  <c r="U640" i="66"/>
  <c r="S604" i="65"/>
  <c r="V713" i="66"/>
  <c r="V712" i="66" s="1"/>
  <c r="T188" i="65"/>
  <c r="U580" i="66"/>
  <c r="M170" i="67" s="1"/>
  <c r="S307" i="65"/>
  <c r="U190" i="66"/>
  <c r="M100" i="67" s="1"/>
  <c r="S652" i="65"/>
  <c r="U593" i="66"/>
  <c r="M145" i="67" s="1"/>
  <c r="S320" i="65"/>
  <c r="U559" i="66"/>
  <c r="M134" i="67" s="1"/>
  <c r="S275" i="65"/>
  <c r="W560" i="66"/>
  <c r="U599" i="66"/>
  <c r="S326" i="65"/>
  <c r="U289" i="66"/>
  <c r="M233" i="67" s="1"/>
  <c r="S365" i="65"/>
  <c r="V732" i="66"/>
  <c r="T704" i="65"/>
  <c r="U704" i="65" s="1"/>
  <c r="U301" i="66"/>
  <c r="M245" i="67" s="1"/>
  <c r="S377" i="65"/>
  <c r="V683" i="66"/>
  <c r="T97" i="65"/>
  <c r="U97" i="65" s="1"/>
  <c r="V698" i="66"/>
  <c r="T112" i="65"/>
  <c r="U112" i="65" s="1"/>
  <c r="V719" i="66"/>
  <c r="V718" i="66" s="1"/>
  <c r="V717" i="66" s="1"/>
  <c r="V716" i="66" s="1"/>
  <c r="T209" i="65"/>
  <c r="U209" i="65" s="1"/>
  <c r="V744" i="66"/>
  <c r="T716" i="65"/>
  <c r="U716" i="65" s="1"/>
  <c r="V709" i="66"/>
  <c r="T176" i="65"/>
  <c r="U176" i="65" s="1"/>
  <c r="U735" i="66"/>
  <c r="S711" i="65"/>
  <c r="V692" i="66"/>
  <c r="T105" i="65" s="1"/>
  <c r="U105" i="65" s="1"/>
  <c r="T106" i="65"/>
  <c r="U106" i="65" s="1"/>
  <c r="V737" i="66"/>
  <c r="T709" i="65"/>
  <c r="U709" i="65" s="1"/>
  <c r="U75" i="66"/>
  <c r="M362" i="67" s="1"/>
  <c r="S501" i="65"/>
  <c r="U406" i="66"/>
  <c r="S115" i="65"/>
  <c r="V688" i="66"/>
  <c r="V704" i="66"/>
  <c r="T171" i="65"/>
  <c r="U171" i="65" s="1"/>
  <c r="V726" i="66"/>
  <c r="T698" i="65"/>
  <c r="U698" i="65" s="1"/>
  <c r="V747" i="66"/>
  <c r="T718" i="65" s="1"/>
  <c r="U718" i="65" s="1"/>
  <c r="T719" i="65"/>
  <c r="U719" i="65" s="1"/>
  <c r="U334" i="66"/>
  <c r="M278" i="67" s="1"/>
  <c r="S410" i="65"/>
  <c r="U681" i="66"/>
  <c r="S95" i="65"/>
  <c r="V604" i="66"/>
  <c r="T330" i="65" s="1"/>
  <c r="T331" i="65"/>
  <c r="U307" i="66"/>
  <c r="M251" i="67" s="1"/>
  <c r="S383" i="65"/>
  <c r="U429" i="66"/>
  <c r="S24" i="65"/>
  <c r="U604" i="66"/>
  <c r="S330" i="65" s="1"/>
  <c r="S331" i="65"/>
  <c r="U42" i="66"/>
  <c r="M329" i="67" s="1"/>
  <c r="U313" i="66"/>
  <c r="M257" i="67" s="1"/>
  <c r="S389" i="65"/>
  <c r="V313" i="66"/>
  <c r="N257" i="67" s="1"/>
  <c r="T389" i="65"/>
  <c r="W314" i="66"/>
  <c r="U276" i="66"/>
  <c r="M220" i="67" s="1"/>
  <c r="S352" i="65"/>
  <c r="V676" i="66"/>
  <c r="V669" i="66"/>
  <c r="N206" i="67" s="1"/>
  <c r="O206" i="67" s="1"/>
  <c r="V663" i="66"/>
  <c r="N200" i="67" s="1"/>
  <c r="O200" i="67" s="1"/>
  <c r="V655" i="66"/>
  <c r="N192" i="67" s="1"/>
  <c r="O192" i="67" s="1"/>
  <c r="V648" i="66"/>
  <c r="V644" i="66"/>
  <c r="N186" i="67" s="1"/>
  <c r="O186" i="67" s="1"/>
  <c r="V636" i="66"/>
  <c r="N211" i="67" s="1"/>
  <c r="O211" i="67" s="1"/>
  <c r="V629" i="66"/>
  <c r="V624" i="66"/>
  <c r="V619" i="66"/>
  <c r="N426" i="67" s="1"/>
  <c r="V614" i="66"/>
  <c r="N421" i="67" s="1"/>
  <c r="U610" i="66"/>
  <c r="V602" i="66"/>
  <c r="N177" i="67" s="1"/>
  <c r="O177" i="67" s="1"/>
  <c r="V596" i="66"/>
  <c r="N148" i="67" s="1"/>
  <c r="O148" i="67" s="1"/>
  <c r="V590" i="66"/>
  <c r="N142" i="67" s="1"/>
  <c r="O142" i="67" s="1"/>
  <c r="V583" i="66"/>
  <c r="N173" i="67" s="1"/>
  <c r="O173" i="67" s="1"/>
  <c r="V575" i="66"/>
  <c r="N401" i="67" s="1"/>
  <c r="V569" i="66"/>
  <c r="N395" i="67" s="1"/>
  <c r="V556" i="66"/>
  <c r="N131" i="67" s="1"/>
  <c r="O131" i="67" s="1"/>
  <c r="V548" i="66"/>
  <c r="N168" i="67" s="1"/>
  <c r="O168" i="67" s="1"/>
  <c r="V541" i="66"/>
  <c r="V536" i="66"/>
  <c r="V529" i="66"/>
  <c r="V525" i="66"/>
  <c r="V518" i="66"/>
  <c r="V514" i="66"/>
  <c r="V499" i="66"/>
  <c r="V484" i="66"/>
  <c r="N389" i="67" s="1"/>
  <c r="V478" i="66"/>
  <c r="N125" i="67" s="1"/>
  <c r="O125" i="67" s="1"/>
  <c r="U473" i="66"/>
  <c r="V471" i="66"/>
  <c r="V460" i="66"/>
  <c r="V453" i="66"/>
  <c r="T78" i="65" s="1"/>
  <c r="U78" i="65" s="1"/>
  <c r="V448" i="66"/>
  <c r="T73" i="65" s="1"/>
  <c r="U73" i="65" s="1"/>
  <c r="V444" i="66"/>
  <c r="V439" i="66"/>
  <c r="N406" i="67" s="1"/>
  <c r="V432" i="66"/>
  <c r="V419" i="66"/>
  <c r="V414" i="66"/>
  <c r="V409" i="66"/>
  <c r="V401" i="66"/>
  <c r="T56" i="65" s="1"/>
  <c r="U56" i="65" s="1"/>
  <c r="V397" i="66"/>
  <c r="V393" i="66"/>
  <c r="V388" i="66"/>
  <c r="V383" i="66"/>
  <c r="V378" i="66"/>
  <c r="V370" i="66"/>
  <c r="N314" i="67" s="1"/>
  <c r="O314" i="67" s="1"/>
  <c r="V363" i="66"/>
  <c r="N307" i="67" s="1"/>
  <c r="O307" i="67" s="1"/>
  <c r="U353" i="66"/>
  <c r="V353" i="66"/>
  <c r="N297" i="67" s="1"/>
  <c r="U348" i="66"/>
  <c r="V348" i="66"/>
  <c r="N292" i="67" s="1"/>
  <c r="V344" i="66"/>
  <c r="N288" i="67" s="1"/>
  <c r="O288" i="67" s="1"/>
  <c r="U342" i="66"/>
  <c r="V337" i="66"/>
  <c r="N281" i="67" s="1"/>
  <c r="O281" i="67" s="1"/>
  <c r="V330" i="66"/>
  <c r="N274" i="67" s="1"/>
  <c r="O274" i="67" s="1"/>
  <c r="V323" i="66"/>
  <c r="V310" i="66"/>
  <c r="N254" i="67" s="1"/>
  <c r="O254" i="67" s="1"/>
  <c r="V304" i="66"/>
  <c r="N248" i="67" s="1"/>
  <c r="O248" i="67" s="1"/>
  <c r="V298" i="66"/>
  <c r="N242" i="67" s="1"/>
  <c r="O242" i="67" s="1"/>
  <c r="V292" i="66"/>
  <c r="N236" i="67" s="1"/>
  <c r="O236" i="67" s="1"/>
  <c r="V286" i="66"/>
  <c r="N230" i="67" s="1"/>
  <c r="O230" i="67" s="1"/>
  <c r="V279" i="66"/>
  <c r="N223" i="67" s="1"/>
  <c r="O223" i="67" s="1"/>
  <c r="V273" i="66"/>
  <c r="N217" i="67" s="1"/>
  <c r="O217" i="67" s="1"/>
  <c r="V264" i="66"/>
  <c r="N181" i="67" s="1"/>
  <c r="O181" i="67" s="1"/>
  <c r="V257" i="66"/>
  <c r="V252" i="66"/>
  <c r="V246" i="66"/>
  <c r="V241" i="66"/>
  <c r="V237" i="66"/>
  <c r="V232" i="66"/>
  <c r="T250" i="65" s="1"/>
  <c r="U250" i="65" s="1"/>
  <c r="V227" i="66"/>
  <c r="N163" i="67" s="1"/>
  <c r="O163" i="67" s="1"/>
  <c r="V221" i="66"/>
  <c r="N157" i="67" s="1"/>
  <c r="O157" i="67" s="1"/>
  <c r="V218" i="66"/>
  <c r="N154" i="67" s="1"/>
  <c r="O154" i="67" s="1"/>
  <c r="U213" i="66"/>
  <c r="V208" i="66"/>
  <c r="N118" i="67" s="1"/>
  <c r="O118" i="67" s="1"/>
  <c r="V201" i="66"/>
  <c r="N111" i="67" s="1"/>
  <c r="O111" i="67" s="1"/>
  <c r="V197" i="66"/>
  <c r="V193" i="66"/>
  <c r="N103" i="67" s="1"/>
  <c r="O103" i="67" s="1"/>
  <c r="U179" i="66"/>
  <c r="V186" i="66"/>
  <c r="N96" i="67" s="1"/>
  <c r="O96" i="67" s="1"/>
  <c r="V182" i="66"/>
  <c r="N92" i="67" s="1"/>
  <c r="O92" i="67" s="1"/>
  <c r="V176" i="66"/>
  <c r="N86" i="67" s="1"/>
  <c r="O86" i="67" s="1"/>
  <c r="V170" i="66"/>
  <c r="V163" i="66"/>
  <c r="N73" i="67" s="1"/>
  <c r="O73" i="67" s="1"/>
  <c r="V160" i="66"/>
  <c r="N70" i="67" s="1"/>
  <c r="O70" i="67" s="1"/>
  <c r="V154" i="66"/>
  <c r="N64" i="67" s="1"/>
  <c r="O64" i="67" s="1"/>
  <c r="V151" i="66"/>
  <c r="N61" i="67" s="1"/>
  <c r="O61" i="67" s="1"/>
  <c r="V145" i="66"/>
  <c r="N55" i="67" s="1"/>
  <c r="O55" i="67" s="1"/>
  <c r="V142" i="66"/>
  <c r="N52" i="67" s="1"/>
  <c r="O52" i="67" s="1"/>
  <c r="V136" i="66"/>
  <c r="N46" i="67" s="1"/>
  <c r="O46" i="67" s="1"/>
  <c r="V130" i="66"/>
  <c r="N40" i="67" s="1"/>
  <c r="O40" i="67" s="1"/>
  <c r="V124" i="66"/>
  <c r="N34" i="67" s="1"/>
  <c r="O34" i="67" s="1"/>
  <c r="V118" i="66"/>
  <c r="N28" i="67" s="1"/>
  <c r="O28" i="67" s="1"/>
  <c r="V115" i="66"/>
  <c r="N25" i="67" s="1"/>
  <c r="O25" i="67" s="1"/>
  <c r="U110" i="66"/>
  <c r="S542" i="65" s="1"/>
  <c r="U25" i="66"/>
  <c r="M267" i="67" s="1"/>
  <c r="V92" i="66"/>
  <c r="V89" i="66"/>
  <c r="N376" i="67" s="1"/>
  <c r="V85" i="66"/>
  <c r="N372" i="67" s="1"/>
  <c r="V78" i="66"/>
  <c r="N365" i="67" s="1"/>
  <c r="V72" i="66"/>
  <c r="N359" i="67" s="1"/>
  <c r="V68" i="66"/>
  <c r="N355" i="67" s="1"/>
  <c r="V64" i="66"/>
  <c r="N351" i="67" s="1"/>
  <c r="O351" i="67" s="1"/>
  <c r="V57" i="66"/>
  <c r="N344" i="67" s="1"/>
  <c r="O344" i="67" s="1"/>
  <c r="V51" i="66"/>
  <c r="N338" i="67" s="1"/>
  <c r="O338" i="67" s="1"/>
  <c r="V45" i="66"/>
  <c r="N332" i="67" s="1"/>
  <c r="O332" i="67" s="1"/>
  <c r="V39" i="66"/>
  <c r="N326" i="67" s="1"/>
  <c r="O326" i="67" s="1"/>
  <c r="V33" i="66"/>
  <c r="N320" i="67" s="1"/>
  <c r="O320" i="67" s="1"/>
  <c r="V25" i="66"/>
  <c r="V24" i="66" s="1"/>
  <c r="V23" i="66" s="1"/>
  <c r="V22" i="66" s="1"/>
  <c r="V21" i="66" s="1"/>
  <c r="V20" i="66" s="1"/>
  <c r="V19" i="66" s="1"/>
  <c r="U330" i="65" l="1"/>
  <c r="O257" i="67"/>
  <c r="S423" i="65"/>
  <c r="M292" i="67"/>
  <c r="O292" i="67" s="1"/>
  <c r="T184" i="65"/>
  <c r="U184" i="65" s="1"/>
  <c r="U188" i="65"/>
  <c r="U544" i="66"/>
  <c r="M165" i="67"/>
  <c r="M150" i="67" s="1"/>
  <c r="S225" i="65"/>
  <c r="U275" i="65"/>
  <c r="T517" i="65"/>
  <c r="U517" i="65" s="1"/>
  <c r="N379" i="67"/>
  <c r="T658" i="65"/>
  <c r="U658" i="65" s="1"/>
  <c r="N107" i="67"/>
  <c r="O107" i="67" s="1"/>
  <c r="S417" i="65"/>
  <c r="M286" i="67"/>
  <c r="U571" i="66"/>
  <c r="M398" i="67"/>
  <c r="S287" i="65"/>
  <c r="T625" i="65"/>
  <c r="U625" i="65" s="1"/>
  <c r="N80" i="67"/>
  <c r="O80" i="67" s="1"/>
  <c r="S634" i="65"/>
  <c r="M89" i="67"/>
  <c r="N267" i="67"/>
  <c r="O267" i="67" s="1"/>
  <c r="S428" i="65"/>
  <c r="M297" i="67"/>
  <c r="O297" i="67" s="1"/>
  <c r="U389" i="65"/>
  <c r="S468" i="65"/>
  <c r="U331" i="65"/>
  <c r="V558" i="66"/>
  <c r="N134" i="67"/>
  <c r="O134" i="67" s="1"/>
  <c r="T274" i="65"/>
  <c r="V647" i="66"/>
  <c r="T611" i="65"/>
  <c r="U611" i="65" s="1"/>
  <c r="V654" i="66"/>
  <c r="N191" i="67" s="1"/>
  <c r="O191" i="67" s="1"/>
  <c r="T647" i="65"/>
  <c r="U647" i="65" s="1"/>
  <c r="U639" i="66"/>
  <c r="S603" i="65"/>
  <c r="S531" i="65" s="1"/>
  <c r="V643" i="66"/>
  <c r="N185" i="67" s="1"/>
  <c r="O185" i="67" s="1"/>
  <c r="T607" i="65"/>
  <c r="U607" i="65" s="1"/>
  <c r="U651" i="66"/>
  <c r="S644" i="65"/>
  <c r="T398" i="65"/>
  <c r="V196" i="66"/>
  <c r="W196" i="66" s="1"/>
  <c r="V231" i="66"/>
  <c r="T249" i="65" s="1"/>
  <c r="U249" i="65" s="1"/>
  <c r="V77" i="66"/>
  <c r="T503" i="65"/>
  <c r="U503" i="65" s="1"/>
  <c r="V162" i="66"/>
  <c r="W162" i="66" s="1"/>
  <c r="T595" i="65"/>
  <c r="U595" i="65" s="1"/>
  <c r="U212" i="66"/>
  <c r="V245" i="66"/>
  <c r="T264" i="65"/>
  <c r="U264" i="65" s="1"/>
  <c r="V377" i="66"/>
  <c r="W377" i="66" s="1"/>
  <c r="T33" i="65"/>
  <c r="U33" i="65" s="1"/>
  <c r="V396" i="66"/>
  <c r="T51" i="65" s="1"/>
  <c r="U51" i="65" s="1"/>
  <c r="T52" i="65"/>
  <c r="U52" i="65" s="1"/>
  <c r="V513" i="66"/>
  <c r="T191" i="65" s="1"/>
  <c r="U191" i="65" s="1"/>
  <c r="T192" i="65"/>
  <c r="U192" i="65" s="1"/>
  <c r="V589" i="66"/>
  <c r="N141" i="67" s="1"/>
  <c r="O141" i="67" s="1"/>
  <c r="T316" i="65"/>
  <c r="U316" i="65" s="1"/>
  <c r="V662" i="66"/>
  <c r="T678" i="65"/>
  <c r="U678" i="65" s="1"/>
  <c r="V687" i="66"/>
  <c r="T100" i="65" s="1"/>
  <c r="U100" i="65" s="1"/>
  <c r="T101" i="65"/>
  <c r="U101" i="65" s="1"/>
  <c r="V708" i="66"/>
  <c r="T174" i="65" s="1"/>
  <c r="U174" i="65" s="1"/>
  <c r="T175" i="65"/>
  <c r="U175" i="65" s="1"/>
  <c r="V731" i="66"/>
  <c r="W731" i="66" s="1"/>
  <c r="T703" i="65"/>
  <c r="U703" i="65" s="1"/>
  <c r="V63" i="66"/>
  <c r="T489" i="65"/>
  <c r="U489" i="65" s="1"/>
  <c r="V84" i="66"/>
  <c r="W84" i="66" s="1"/>
  <c r="T510" i="65"/>
  <c r="U510" i="65" s="1"/>
  <c r="V129" i="66"/>
  <c r="T562" i="65"/>
  <c r="U562" i="65" s="1"/>
  <c r="V150" i="66"/>
  <c r="W150" i="66" s="1"/>
  <c r="T583" i="65"/>
  <c r="U583" i="65" s="1"/>
  <c r="V169" i="66"/>
  <c r="V185" i="66"/>
  <c r="T641" i="65"/>
  <c r="U641" i="65" s="1"/>
  <c r="V217" i="66"/>
  <c r="T236" i="65"/>
  <c r="U236" i="65" s="1"/>
  <c r="V251" i="66"/>
  <c r="T295" i="65" s="1"/>
  <c r="U295" i="65" s="1"/>
  <c r="T296" i="65"/>
  <c r="U296" i="65" s="1"/>
  <c r="V272" i="66"/>
  <c r="N216" i="67" s="1"/>
  <c r="O216" i="67" s="1"/>
  <c r="T348" i="65"/>
  <c r="U348" i="65" s="1"/>
  <c r="V297" i="66"/>
  <c r="T373" i="65"/>
  <c r="U373" i="65" s="1"/>
  <c r="V329" i="66"/>
  <c r="N273" i="67" s="1"/>
  <c r="O273" i="67" s="1"/>
  <c r="T405" i="65"/>
  <c r="U405" i="65" s="1"/>
  <c r="V343" i="66"/>
  <c r="T419" i="65"/>
  <c r="U419" i="65" s="1"/>
  <c r="V382" i="66"/>
  <c r="T38" i="65"/>
  <c r="U38" i="65" s="1"/>
  <c r="V431" i="66"/>
  <c r="W431" i="66" s="1"/>
  <c r="T26" i="65"/>
  <c r="U26" i="65" s="1"/>
  <c r="V477" i="66"/>
  <c r="N124" i="67" s="1"/>
  <c r="O124" i="67" s="1"/>
  <c r="T144" i="65"/>
  <c r="U144" i="65" s="1"/>
  <c r="V517" i="66"/>
  <c r="T195" i="65" s="1"/>
  <c r="U195" i="65" s="1"/>
  <c r="T196" i="65"/>
  <c r="U196" i="65" s="1"/>
  <c r="V540" i="66"/>
  <c r="T221" i="65"/>
  <c r="U221" i="65" s="1"/>
  <c r="V574" i="66"/>
  <c r="T290" i="65"/>
  <c r="U290" i="65" s="1"/>
  <c r="V595" i="66"/>
  <c r="T322" i="65"/>
  <c r="U322" i="65" s="1"/>
  <c r="V618" i="66"/>
  <c r="T440" i="65"/>
  <c r="U440" i="65" s="1"/>
  <c r="V668" i="66"/>
  <c r="N205" i="67" s="1"/>
  <c r="O205" i="67" s="1"/>
  <c r="T684" i="65"/>
  <c r="U684" i="65" s="1"/>
  <c r="V312" i="66"/>
  <c r="N256" i="67" s="1"/>
  <c r="T388" i="65"/>
  <c r="W313" i="66"/>
  <c r="U41" i="66"/>
  <c r="M328" i="67" s="1"/>
  <c r="S467" i="65"/>
  <c r="U428" i="66"/>
  <c r="S22" i="65" s="1"/>
  <c r="S23" i="65"/>
  <c r="U333" i="66"/>
  <c r="M277" i="67" s="1"/>
  <c r="S409" i="65"/>
  <c r="V725" i="66"/>
  <c r="W725" i="66" s="1"/>
  <c r="T697" i="65"/>
  <c r="U697" i="65" s="1"/>
  <c r="U592" i="66"/>
  <c r="M144" i="67" s="1"/>
  <c r="S319" i="65"/>
  <c r="U579" i="66"/>
  <c r="S306" i="65"/>
  <c r="V56" i="66"/>
  <c r="T482" i="65"/>
  <c r="U482" i="65" s="1"/>
  <c r="V144" i="66"/>
  <c r="W144" i="66" s="1"/>
  <c r="T577" i="65"/>
  <c r="U577" i="65" s="1"/>
  <c r="V568" i="66"/>
  <c r="N394" i="67" s="1"/>
  <c r="T284" i="65"/>
  <c r="U284" i="65" s="1"/>
  <c r="V635" i="66"/>
  <c r="T528" i="65"/>
  <c r="U528" i="65" s="1"/>
  <c r="U74" i="66"/>
  <c r="M361" i="67" s="1"/>
  <c r="S500" i="65"/>
  <c r="V682" i="66"/>
  <c r="W682" i="66" s="1"/>
  <c r="T96" i="65"/>
  <c r="U96" i="65" s="1"/>
  <c r="V38" i="66"/>
  <c r="T464" i="65"/>
  <c r="U464" i="65" s="1"/>
  <c r="V44" i="66"/>
  <c r="T470" i="65"/>
  <c r="U470" i="65" s="1"/>
  <c r="V67" i="66"/>
  <c r="T493" i="65"/>
  <c r="U493" i="65" s="1"/>
  <c r="V88" i="66"/>
  <c r="T514" i="65"/>
  <c r="U514" i="65" s="1"/>
  <c r="V114" i="66"/>
  <c r="T547" i="65"/>
  <c r="U547" i="65" s="1"/>
  <c r="V135" i="66"/>
  <c r="T568" i="65"/>
  <c r="U568" i="65" s="1"/>
  <c r="V153" i="66"/>
  <c r="T586" i="65"/>
  <c r="U586" i="65" s="1"/>
  <c r="V200" i="66"/>
  <c r="T662" i="65"/>
  <c r="U662" i="65" s="1"/>
  <c r="V220" i="66"/>
  <c r="T239" i="65"/>
  <c r="U239" i="65" s="1"/>
  <c r="V236" i="66"/>
  <c r="T254" i="65" s="1"/>
  <c r="U254" i="65" s="1"/>
  <c r="T255" i="65"/>
  <c r="U255" i="65" s="1"/>
  <c r="V256" i="66"/>
  <c r="W256" i="66" s="1"/>
  <c r="T301" i="65"/>
  <c r="U301" i="65" s="1"/>
  <c r="V278" i="66"/>
  <c r="T354" i="65"/>
  <c r="U354" i="65" s="1"/>
  <c r="V303" i="66"/>
  <c r="N247" i="67" s="1"/>
  <c r="O247" i="67" s="1"/>
  <c r="T379" i="65"/>
  <c r="U379" i="65" s="1"/>
  <c r="V347" i="66"/>
  <c r="T423" i="65"/>
  <c r="U423" i="65" s="1"/>
  <c r="V362" i="66"/>
  <c r="N306" i="67" s="1"/>
  <c r="O306" i="67" s="1"/>
  <c r="T601" i="65"/>
  <c r="U601" i="65" s="1"/>
  <c r="V387" i="66"/>
  <c r="W387" i="66" s="1"/>
  <c r="T43" i="65"/>
  <c r="U43" i="65" s="1"/>
  <c r="V408" i="66"/>
  <c r="T117" i="65"/>
  <c r="U117" i="65" s="1"/>
  <c r="V438" i="66"/>
  <c r="T64" i="65"/>
  <c r="U64" i="65" s="1"/>
  <c r="V459" i="66"/>
  <c r="W459" i="66" s="1"/>
  <c r="T85" i="65"/>
  <c r="U85" i="65" s="1"/>
  <c r="V483" i="66"/>
  <c r="T150" i="65"/>
  <c r="U150" i="65" s="1"/>
  <c r="V524" i="66"/>
  <c r="T202" i="65" s="1"/>
  <c r="U202" i="65" s="1"/>
  <c r="T203" i="65"/>
  <c r="U203" i="65" s="1"/>
  <c r="V547" i="66"/>
  <c r="T228" i="65"/>
  <c r="U228" i="65" s="1"/>
  <c r="V582" i="66"/>
  <c r="N172" i="67" s="1"/>
  <c r="O172" i="67" s="1"/>
  <c r="T309" i="65"/>
  <c r="U309" i="65" s="1"/>
  <c r="V601" i="66"/>
  <c r="T328" i="65"/>
  <c r="U328" i="65" s="1"/>
  <c r="V623" i="66"/>
  <c r="T444" i="65" s="1"/>
  <c r="U444" i="65" s="1"/>
  <c r="T445" i="65"/>
  <c r="U445" i="65" s="1"/>
  <c r="V675" i="66"/>
  <c r="W675" i="66" s="1"/>
  <c r="T691" i="65"/>
  <c r="U691" i="65" s="1"/>
  <c r="U275" i="66"/>
  <c r="M219" i="67" s="1"/>
  <c r="S351" i="65"/>
  <c r="U405" i="66"/>
  <c r="U373" i="66" s="1"/>
  <c r="U372" i="66" s="1"/>
  <c r="S114" i="65"/>
  <c r="V736" i="66"/>
  <c r="T708" i="65"/>
  <c r="U708" i="65" s="1"/>
  <c r="S706" i="65"/>
  <c r="U722" i="66"/>
  <c r="T715" i="65"/>
  <c r="U715" i="65" s="1"/>
  <c r="V740" i="66"/>
  <c r="T711" i="65" s="1"/>
  <c r="U711" i="65" s="1"/>
  <c r="V697" i="66"/>
  <c r="T110" i="65" s="1"/>
  <c r="U110" i="65" s="1"/>
  <c r="T111" i="65"/>
  <c r="U111" i="65" s="1"/>
  <c r="U300" i="66"/>
  <c r="S376" i="65"/>
  <c r="U288" i="66"/>
  <c r="M232" i="67" s="1"/>
  <c r="S364" i="65"/>
  <c r="V32" i="66"/>
  <c r="N319" i="67" s="1"/>
  <c r="O319" i="67" s="1"/>
  <c r="T458" i="65"/>
  <c r="U458" i="65" s="1"/>
  <c r="U24" i="66"/>
  <c r="S398" i="65"/>
  <c r="V123" i="66"/>
  <c r="T556" i="65"/>
  <c r="U556" i="65" s="1"/>
  <c r="V181" i="66"/>
  <c r="T637" i="65"/>
  <c r="U637" i="65" s="1"/>
  <c r="V291" i="66"/>
  <c r="N235" i="67" s="1"/>
  <c r="O235" i="67" s="1"/>
  <c r="T367" i="65"/>
  <c r="U367" i="65" s="1"/>
  <c r="V352" i="66"/>
  <c r="T428" i="65"/>
  <c r="V418" i="66"/>
  <c r="T127" i="65"/>
  <c r="U127" i="65" s="1"/>
  <c r="V535" i="66"/>
  <c r="W535" i="66" s="1"/>
  <c r="T216" i="65"/>
  <c r="U216" i="65" s="1"/>
  <c r="V613" i="66"/>
  <c r="T435" i="65"/>
  <c r="U435" i="65" s="1"/>
  <c r="U598" i="66"/>
  <c r="S324" i="65" s="1"/>
  <c r="S325" i="65"/>
  <c r="V50" i="66"/>
  <c r="N337" i="67" s="1"/>
  <c r="O337" i="67" s="1"/>
  <c r="T476" i="65"/>
  <c r="U476" i="65" s="1"/>
  <c r="V71" i="66"/>
  <c r="T497" i="65"/>
  <c r="U497" i="65" s="1"/>
  <c r="V117" i="66"/>
  <c r="T550" i="65"/>
  <c r="U550" i="65" s="1"/>
  <c r="V141" i="66"/>
  <c r="T574" i="65"/>
  <c r="U574" i="65" s="1"/>
  <c r="V159" i="66"/>
  <c r="T592" i="65"/>
  <c r="U592" i="65" s="1"/>
  <c r="V175" i="66"/>
  <c r="T631" i="65"/>
  <c r="U631" i="65" s="1"/>
  <c r="V192" i="66"/>
  <c r="T654" i="65"/>
  <c r="U654" i="65" s="1"/>
  <c r="V207" i="66"/>
  <c r="T669" i="65"/>
  <c r="U669" i="65" s="1"/>
  <c r="V226" i="66"/>
  <c r="N162" i="67" s="1"/>
  <c r="O162" i="67" s="1"/>
  <c r="T245" i="65"/>
  <c r="U245" i="65" s="1"/>
  <c r="V240" i="66"/>
  <c r="T258" i="65" s="1"/>
  <c r="U258" i="65" s="1"/>
  <c r="T259" i="65"/>
  <c r="U259" i="65" s="1"/>
  <c r="V263" i="66"/>
  <c r="N180" i="67" s="1"/>
  <c r="O180" i="67" s="1"/>
  <c r="T340" i="65"/>
  <c r="U340" i="65" s="1"/>
  <c r="V285" i="66"/>
  <c r="T361" i="65"/>
  <c r="U361" i="65" s="1"/>
  <c r="V309" i="66"/>
  <c r="T385" i="65"/>
  <c r="U385" i="65" s="1"/>
  <c r="V336" i="66"/>
  <c r="T412" i="65"/>
  <c r="U412" i="65" s="1"/>
  <c r="V369" i="66"/>
  <c r="N313" i="67" s="1"/>
  <c r="O313" i="67" s="1"/>
  <c r="T618" i="65"/>
  <c r="U618" i="65" s="1"/>
  <c r="V392" i="66"/>
  <c r="T47" i="65" s="1"/>
  <c r="U47" i="65" s="1"/>
  <c r="T48" i="65"/>
  <c r="U48" i="65" s="1"/>
  <c r="V413" i="66"/>
  <c r="T122" i="65"/>
  <c r="U122" i="65" s="1"/>
  <c r="V443" i="66"/>
  <c r="W443" i="66" s="1"/>
  <c r="T69" i="65"/>
  <c r="U69" i="65" s="1"/>
  <c r="V470" i="66"/>
  <c r="W470" i="66" s="1"/>
  <c r="T137" i="65"/>
  <c r="U137" i="65" s="1"/>
  <c r="V498" i="66"/>
  <c r="W498" i="66" s="1"/>
  <c r="T165" i="65"/>
  <c r="U165" i="65" s="1"/>
  <c r="V528" i="66"/>
  <c r="T206" i="65" s="1"/>
  <c r="U206" i="65" s="1"/>
  <c r="T207" i="65"/>
  <c r="U207" i="65" s="1"/>
  <c r="V555" i="66"/>
  <c r="T271" i="65"/>
  <c r="U271" i="65" s="1"/>
  <c r="V628" i="66"/>
  <c r="T449" i="65" s="1"/>
  <c r="U449" i="65" s="1"/>
  <c r="T450" i="65"/>
  <c r="U450" i="65" s="1"/>
  <c r="U312" i="66"/>
  <c r="S388" i="65"/>
  <c r="U306" i="66"/>
  <c r="S382" i="65"/>
  <c r="U680" i="66"/>
  <c r="U679" i="66" s="1"/>
  <c r="S94" i="65"/>
  <c r="S93" i="65" s="1"/>
  <c r="V703" i="66"/>
  <c r="T170" i="65"/>
  <c r="U170" i="65" s="1"/>
  <c r="U558" i="66"/>
  <c r="M133" i="67" s="1"/>
  <c r="S274" i="65"/>
  <c r="W559" i="66"/>
  <c r="U189" i="66"/>
  <c r="M99" i="67" s="1"/>
  <c r="S651" i="65"/>
  <c r="V322" i="66"/>
  <c r="W323" i="66"/>
  <c r="V447" i="66"/>
  <c r="T72" i="65" s="1"/>
  <c r="U72" i="65" s="1"/>
  <c r="W25" i="66"/>
  <c r="W26" i="66"/>
  <c r="W33" i="66"/>
  <c r="W34" i="66"/>
  <c r="W39" i="66"/>
  <c r="W40" i="66"/>
  <c r="W45" i="66"/>
  <c r="W46" i="66"/>
  <c r="W51" i="66"/>
  <c r="W52" i="66"/>
  <c r="W57" i="66"/>
  <c r="W58" i="66"/>
  <c r="W64" i="66"/>
  <c r="W65" i="66"/>
  <c r="W66" i="66"/>
  <c r="W68" i="66"/>
  <c r="W69" i="66"/>
  <c r="W70" i="66"/>
  <c r="W72" i="66"/>
  <c r="W73" i="66"/>
  <c r="W78" i="66"/>
  <c r="W79" i="66"/>
  <c r="W80" i="66"/>
  <c r="W85" i="66"/>
  <c r="W86" i="66"/>
  <c r="W87" i="66"/>
  <c r="W89" i="66"/>
  <c r="W90" i="66"/>
  <c r="W91" i="66"/>
  <c r="W92" i="66"/>
  <c r="W93" i="66"/>
  <c r="W94" i="66"/>
  <c r="W95" i="66"/>
  <c r="W96" i="66"/>
  <c r="W97" i="66"/>
  <c r="W98" i="66"/>
  <c r="W99" i="66"/>
  <c r="W100" i="66"/>
  <c r="W101" i="66"/>
  <c r="W102" i="66"/>
  <c r="W103" i="66"/>
  <c r="W104" i="66"/>
  <c r="W105" i="66"/>
  <c r="W106" i="66"/>
  <c r="W107" i="66"/>
  <c r="W115" i="66"/>
  <c r="W116" i="66"/>
  <c r="W118" i="66"/>
  <c r="W119" i="66"/>
  <c r="W124" i="66"/>
  <c r="W125" i="66"/>
  <c r="W130" i="66"/>
  <c r="W131" i="66"/>
  <c r="W136" i="66"/>
  <c r="W137" i="66"/>
  <c r="W142" i="66"/>
  <c r="W143" i="66"/>
  <c r="W145" i="66"/>
  <c r="W146" i="66"/>
  <c r="W151" i="66"/>
  <c r="W152" i="66"/>
  <c r="W154" i="66"/>
  <c r="W155" i="66"/>
  <c r="W160" i="66"/>
  <c r="W161" i="66"/>
  <c r="W163" i="66"/>
  <c r="W164" i="66"/>
  <c r="W170" i="66"/>
  <c r="W171" i="66"/>
  <c r="W176" i="66"/>
  <c r="W177" i="66"/>
  <c r="W182" i="66"/>
  <c r="W183" i="66"/>
  <c r="W186" i="66"/>
  <c r="W187" i="66"/>
  <c r="W193" i="66"/>
  <c r="W194" i="66"/>
  <c r="W195" i="66"/>
  <c r="W197" i="66"/>
  <c r="W198" i="66"/>
  <c r="W199" i="66"/>
  <c r="W201" i="66"/>
  <c r="W202" i="66"/>
  <c r="W203" i="66"/>
  <c r="W208" i="66"/>
  <c r="W209" i="66"/>
  <c r="W210" i="66"/>
  <c r="W218" i="66"/>
  <c r="W219" i="66"/>
  <c r="W221" i="66"/>
  <c r="W222" i="66"/>
  <c r="W227" i="66"/>
  <c r="W228" i="66"/>
  <c r="W232" i="66"/>
  <c r="W233" i="66"/>
  <c r="W234" i="66"/>
  <c r="W237" i="66"/>
  <c r="W238" i="66"/>
  <c r="W239" i="66"/>
  <c r="W241" i="66"/>
  <c r="W242" i="66"/>
  <c r="W243" i="66"/>
  <c r="W245" i="66"/>
  <c r="W246" i="66"/>
  <c r="W247" i="66"/>
  <c r="W252" i="66"/>
  <c r="W253" i="66"/>
  <c r="W254" i="66"/>
  <c r="W257" i="66"/>
  <c r="W258" i="66"/>
  <c r="W264" i="66"/>
  <c r="W265" i="66"/>
  <c r="W273" i="66"/>
  <c r="W274" i="66"/>
  <c r="W279" i="66"/>
  <c r="W280" i="66"/>
  <c r="W286" i="66"/>
  <c r="W287" i="66"/>
  <c r="W292" i="66"/>
  <c r="W293" i="66"/>
  <c r="W298" i="66"/>
  <c r="W299" i="66"/>
  <c r="W304" i="66"/>
  <c r="W305" i="66"/>
  <c r="W310" i="66"/>
  <c r="W311" i="66"/>
  <c r="W330" i="66"/>
  <c r="W331" i="66"/>
  <c r="W337" i="66"/>
  <c r="W338" i="66"/>
  <c r="W339" i="66"/>
  <c r="W344" i="66"/>
  <c r="W345" i="66"/>
  <c r="W346" i="66"/>
  <c r="W348" i="66"/>
  <c r="W349" i="66"/>
  <c r="W350" i="66"/>
  <c r="W351" i="66"/>
  <c r="W353" i="66"/>
  <c r="W354" i="66"/>
  <c r="W355" i="66"/>
  <c r="W356" i="66"/>
  <c r="W363" i="66"/>
  <c r="W364" i="66"/>
  <c r="W370" i="66"/>
  <c r="W371" i="66"/>
  <c r="W378" i="66"/>
  <c r="W379" i="66"/>
  <c r="W380" i="66"/>
  <c r="W383" i="66"/>
  <c r="W384" i="66"/>
  <c r="W385" i="66"/>
  <c r="W388" i="66"/>
  <c r="W389" i="66"/>
  <c r="W390" i="66"/>
  <c r="W393" i="66"/>
  <c r="W394" i="66"/>
  <c r="W395" i="66"/>
  <c r="W396" i="66"/>
  <c r="W397" i="66"/>
  <c r="W398" i="66"/>
  <c r="W399" i="66"/>
  <c r="W400" i="66"/>
  <c r="W401" i="66"/>
  <c r="W402" i="66"/>
  <c r="W403" i="66"/>
  <c r="W404" i="66"/>
  <c r="W409" i="66"/>
  <c r="W410" i="66"/>
  <c r="W411" i="66"/>
  <c r="W414" i="66"/>
  <c r="W415" i="66"/>
  <c r="W416" i="66"/>
  <c r="W419" i="66"/>
  <c r="W420" i="66"/>
  <c r="W421" i="66"/>
  <c r="W422" i="66"/>
  <c r="W423" i="66"/>
  <c r="W424" i="66"/>
  <c r="W425" i="66"/>
  <c r="W432" i="66"/>
  <c r="W433" i="66"/>
  <c r="W434" i="66"/>
  <c r="W439" i="66"/>
  <c r="W440" i="66"/>
  <c r="W444" i="66"/>
  <c r="W445" i="66"/>
  <c r="W446" i="66"/>
  <c r="W448" i="66"/>
  <c r="W449" i="66"/>
  <c r="W450" i="66"/>
  <c r="W451" i="66"/>
  <c r="W452" i="66"/>
  <c r="W453" i="66"/>
  <c r="W454" i="66"/>
  <c r="W455" i="66"/>
  <c r="W456" i="66"/>
  <c r="W457" i="66"/>
  <c r="W460" i="66"/>
  <c r="W461" i="66"/>
  <c r="W462" i="66"/>
  <c r="W463" i="66"/>
  <c r="W464" i="66"/>
  <c r="W465" i="66"/>
  <c r="W466" i="66"/>
  <c r="W467" i="66"/>
  <c r="W471" i="66"/>
  <c r="W472" i="66"/>
  <c r="W478" i="66"/>
  <c r="W479" i="66"/>
  <c r="W484" i="66"/>
  <c r="W485" i="66"/>
  <c r="W486" i="66"/>
  <c r="W487" i="66"/>
  <c r="W488" i="66"/>
  <c r="W489" i="66"/>
  <c r="W490" i="66"/>
  <c r="W491" i="66"/>
  <c r="W492" i="66"/>
  <c r="W493" i="66"/>
  <c r="W494" i="66"/>
  <c r="W495" i="66"/>
  <c r="W499" i="66"/>
  <c r="W500" i="66"/>
  <c r="W501" i="66"/>
  <c r="W502" i="66"/>
  <c r="W503" i="66"/>
  <c r="W504" i="66"/>
  <c r="W505" i="66"/>
  <c r="W506" i="66"/>
  <c r="W508" i="66"/>
  <c r="W509" i="66"/>
  <c r="W510" i="66"/>
  <c r="W511" i="66"/>
  <c r="W514" i="66"/>
  <c r="W515" i="66"/>
  <c r="W516" i="66"/>
  <c r="W518" i="66"/>
  <c r="W519" i="66"/>
  <c r="W525" i="66"/>
  <c r="W526" i="66"/>
  <c r="W527" i="66"/>
  <c r="W529" i="66"/>
  <c r="W530" i="66"/>
  <c r="W536" i="66"/>
  <c r="W537" i="66"/>
  <c r="W538" i="66"/>
  <c r="W541" i="66"/>
  <c r="W542" i="66"/>
  <c r="W548" i="66"/>
  <c r="W549" i="66"/>
  <c r="W556" i="66"/>
  <c r="W557" i="66"/>
  <c r="W569" i="66"/>
  <c r="W570" i="66"/>
  <c r="W575" i="66"/>
  <c r="W576" i="66"/>
  <c r="W583" i="66"/>
  <c r="W584" i="66"/>
  <c r="W589" i="66"/>
  <c r="W590" i="66"/>
  <c r="W591" i="66"/>
  <c r="W596" i="66"/>
  <c r="W597" i="66"/>
  <c r="W602" i="66"/>
  <c r="W603" i="66"/>
  <c r="W614" i="66"/>
  <c r="W615" i="66"/>
  <c r="W619" i="66"/>
  <c r="W620" i="66"/>
  <c r="W624" i="66"/>
  <c r="W625" i="66"/>
  <c r="W626" i="66"/>
  <c r="W627" i="66"/>
  <c r="W629" i="66"/>
  <c r="W630" i="66"/>
  <c r="W636" i="66"/>
  <c r="W637" i="66"/>
  <c r="W643" i="66"/>
  <c r="W644" i="66"/>
  <c r="W645" i="66"/>
  <c r="W647" i="66"/>
  <c r="W648" i="66"/>
  <c r="W649" i="66"/>
  <c r="W655" i="66"/>
  <c r="W656" i="66"/>
  <c r="W663" i="66"/>
  <c r="W664" i="66"/>
  <c r="W669" i="66"/>
  <c r="W670" i="66"/>
  <c r="W676" i="66"/>
  <c r="W677" i="66"/>
  <c r="W683" i="66"/>
  <c r="W684" i="66"/>
  <c r="W685" i="66"/>
  <c r="W686" i="66"/>
  <c r="W688" i="66"/>
  <c r="W689" i="66"/>
  <c r="W690" i="66"/>
  <c r="W691" i="66"/>
  <c r="W692" i="66"/>
  <c r="W693" i="66"/>
  <c r="W694" i="66"/>
  <c r="W695" i="66"/>
  <c r="W696" i="66"/>
  <c r="W698" i="66"/>
  <c r="W699" i="66"/>
  <c r="W700" i="66"/>
  <c r="W704" i="66"/>
  <c r="W705" i="66"/>
  <c r="W706" i="66"/>
  <c r="W707" i="66"/>
  <c r="W709" i="66"/>
  <c r="W710" i="66"/>
  <c r="W711" i="66"/>
  <c r="W712" i="66"/>
  <c r="W713" i="66"/>
  <c r="W714" i="66"/>
  <c r="W715" i="66"/>
  <c r="W716" i="66"/>
  <c r="W717" i="66"/>
  <c r="W718" i="66"/>
  <c r="W719" i="66"/>
  <c r="W720" i="66"/>
  <c r="W721" i="66"/>
  <c r="W726" i="66"/>
  <c r="W727" i="66"/>
  <c r="W728" i="66"/>
  <c r="W732" i="66"/>
  <c r="W733" i="66"/>
  <c r="W734" i="66"/>
  <c r="W737" i="66"/>
  <c r="W738" i="66"/>
  <c r="W739" i="66"/>
  <c r="W601" i="66" l="1"/>
  <c r="N176" i="67"/>
  <c r="O176" i="67" s="1"/>
  <c r="W687" i="66"/>
  <c r="V235" i="66"/>
  <c r="T253" i="65" s="1"/>
  <c r="U253" i="65" s="1"/>
  <c r="W654" i="66"/>
  <c r="W574" i="66"/>
  <c r="N400" i="67"/>
  <c r="W297" i="66"/>
  <c r="N241" i="67"/>
  <c r="O241" i="67" s="1"/>
  <c r="S381" i="65"/>
  <c r="M250" i="67"/>
  <c r="S375" i="65"/>
  <c r="M244" i="67"/>
  <c r="W38" i="66"/>
  <c r="N325" i="67"/>
  <c r="O325" i="67" s="1"/>
  <c r="U564" i="66"/>
  <c r="M397" i="67"/>
  <c r="M391" i="67" s="1"/>
  <c r="S286" i="65"/>
  <c r="S279" i="65" s="1"/>
  <c r="W618" i="66"/>
  <c r="N425" i="67"/>
  <c r="T418" i="65"/>
  <c r="U418" i="65" s="1"/>
  <c r="N287" i="67"/>
  <c r="O287" i="67" s="1"/>
  <c r="W309" i="66"/>
  <c r="N253" i="67"/>
  <c r="O253" i="67" s="1"/>
  <c r="T591" i="65"/>
  <c r="U591" i="65" s="1"/>
  <c r="N69" i="67"/>
  <c r="O69" i="67" s="1"/>
  <c r="W123" i="66"/>
  <c r="N33" i="67"/>
  <c r="O33" i="67" s="1"/>
  <c r="T238" i="65"/>
  <c r="U238" i="65" s="1"/>
  <c r="N156" i="67"/>
  <c r="O156" i="67" s="1"/>
  <c r="T546" i="65"/>
  <c r="U546" i="65" s="1"/>
  <c r="N24" i="67"/>
  <c r="O24" i="67" s="1"/>
  <c r="W56" i="66"/>
  <c r="N343" i="67"/>
  <c r="O343" i="67" s="1"/>
  <c r="W129" i="66"/>
  <c r="N39" i="67"/>
  <c r="O39" i="67" s="1"/>
  <c r="T397" i="65"/>
  <c r="N266" i="67"/>
  <c r="W595" i="66"/>
  <c r="N147" i="67"/>
  <c r="O147" i="67" s="1"/>
  <c r="T235" i="65"/>
  <c r="U235" i="65" s="1"/>
  <c r="N153" i="67"/>
  <c r="O153" i="67" s="1"/>
  <c r="T594" i="65"/>
  <c r="U594" i="65" s="1"/>
  <c r="N72" i="67"/>
  <c r="O72" i="67" s="1"/>
  <c r="T657" i="65"/>
  <c r="U657" i="65" s="1"/>
  <c r="N106" i="67"/>
  <c r="O106" i="67" s="1"/>
  <c r="U274" i="65"/>
  <c r="U543" i="66"/>
  <c r="S224" i="65"/>
  <c r="W185" i="66"/>
  <c r="N95" i="67"/>
  <c r="O95" i="67" s="1"/>
  <c r="W77" i="66"/>
  <c r="N364" i="67"/>
  <c r="T273" i="65"/>
  <c r="N133" i="67"/>
  <c r="O133" i="67" s="1"/>
  <c r="T653" i="65"/>
  <c r="U653" i="65" s="1"/>
  <c r="N102" i="67"/>
  <c r="O102" i="67" s="1"/>
  <c r="T549" i="65"/>
  <c r="U549" i="65" s="1"/>
  <c r="N27" i="67"/>
  <c r="O27" i="67" s="1"/>
  <c r="W613" i="66"/>
  <c r="N420" i="67"/>
  <c r="T585" i="65"/>
  <c r="U585" i="65" s="1"/>
  <c r="N63" i="67"/>
  <c r="O63" i="67" s="1"/>
  <c r="T492" i="65"/>
  <c r="U492" i="65" s="1"/>
  <c r="N354" i="67"/>
  <c r="W169" i="66"/>
  <c r="N79" i="67"/>
  <c r="O79" i="67" s="1"/>
  <c r="T488" i="65"/>
  <c r="U488" i="65" s="1"/>
  <c r="N350" i="67"/>
  <c r="O350" i="67" s="1"/>
  <c r="W662" i="66"/>
  <c r="N199" i="67"/>
  <c r="O199" i="67" s="1"/>
  <c r="U428" i="65"/>
  <c r="M127" i="67"/>
  <c r="S387" i="65"/>
  <c r="M256" i="67"/>
  <c r="O256" i="67" s="1"/>
  <c r="W555" i="66"/>
  <c r="N130" i="67"/>
  <c r="O130" i="67" s="1"/>
  <c r="W336" i="66"/>
  <c r="N280" i="67"/>
  <c r="O280" i="67" s="1"/>
  <c r="W285" i="66"/>
  <c r="N229" i="67"/>
  <c r="O229" i="67" s="1"/>
  <c r="W207" i="66"/>
  <c r="N117" i="67"/>
  <c r="O117" i="67" s="1"/>
  <c r="W175" i="66"/>
  <c r="N85" i="67"/>
  <c r="O85" i="67" s="1"/>
  <c r="T573" i="65"/>
  <c r="U573" i="65" s="1"/>
  <c r="N51" i="67"/>
  <c r="O51" i="67" s="1"/>
  <c r="T496" i="65"/>
  <c r="U496" i="65" s="1"/>
  <c r="N358" i="67"/>
  <c r="T427" i="65"/>
  <c r="U427" i="65" s="1"/>
  <c r="N296" i="67"/>
  <c r="O296" i="67" s="1"/>
  <c r="W181" i="66"/>
  <c r="N91" i="67"/>
  <c r="O91" i="67" s="1"/>
  <c r="W24" i="66"/>
  <c r="M266" i="67"/>
  <c r="W547" i="66"/>
  <c r="N167" i="67"/>
  <c r="O167" i="67" s="1"/>
  <c r="W483" i="66"/>
  <c r="N388" i="67"/>
  <c r="W438" i="66"/>
  <c r="N405" i="67"/>
  <c r="T422" i="65"/>
  <c r="U422" i="65" s="1"/>
  <c r="N291" i="67"/>
  <c r="O291" i="67" s="1"/>
  <c r="W278" i="66"/>
  <c r="N222" i="67"/>
  <c r="O222" i="67" s="1"/>
  <c r="T661" i="65"/>
  <c r="U661" i="65" s="1"/>
  <c r="N110" i="67"/>
  <c r="O110" i="67" s="1"/>
  <c r="W135" i="66"/>
  <c r="N45" i="67"/>
  <c r="O45" i="67" s="1"/>
  <c r="T513" i="65"/>
  <c r="U513" i="65" s="1"/>
  <c r="N375" i="67"/>
  <c r="W44" i="66"/>
  <c r="N331" i="67"/>
  <c r="O331" i="67" s="1"/>
  <c r="W635" i="66"/>
  <c r="N210" i="67"/>
  <c r="O210" i="67" s="1"/>
  <c r="T576" i="65"/>
  <c r="U576" i="65" s="1"/>
  <c r="N54" i="67"/>
  <c r="O54" i="67" s="1"/>
  <c r="U388" i="65"/>
  <c r="T582" i="65"/>
  <c r="U582" i="65" s="1"/>
  <c r="N60" i="67"/>
  <c r="O60" i="67" s="1"/>
  <c r="T509" i="65"/>
  <c r="U509" i="65" s="1"/>
  <c r="N371" i="67"/>
  <c r="U398" i="65"/>
  <c r="V642" i="66"/>
  <c r="N184" i="67" s="1"/>
  <c r="O184" i="67" s="1"/>
  <c r="T606" i="65"/>
  <c r="U606" i="65" s="1"/>
  <c r="V653" i="66"/>
  <c r="N190" i="67" s="1"/>
  <c r="O190" i="67" s="1"/>
  <c r="T646" i="65"/>
  <c r="U646" i="65" s="1"/>
  <c r="U650" i="66"/>
  <c r="U638" i="66" s="1"/>
  <c r="S643" i="65"/>
  <c r="S613" i="65" s="1"/>
  <c r="V646" i="66"/>
  <c r="T610" i="65"/>
  <c r="U610" i="65" s="1"/>
  <c r="W251" i="66"/>
  <c r="W528" i="66"/>
  <c r="W524" i="66"/>
  <c r="V230" i="66"/>
  <c r="T248" i="65" s="1"/>
  <c r="U248" i="65" s="1"/>
  <c r="W192" i="66"/>
  <c r="U678" i="66"/>
  <c r="U427" i="66"/>
  <c r="W447" i="66"/>
  <c r="W217" i="66"/>
  <c r="W67" i="66"/>
  <c r="W513" i="66"/>
  <c r="W231" i="66"/>
  <c r="W200" i="66"/>
  <c r="V342" i="66"/>
  <c r="W708" i="66"/>
  <c r="W141" i="66"/>
  <c r="W63" i="66"/>
  <c r="W71" i="66"/>
  <c r="V62" i="66"/>
  <c r="V391" i="66"/>
  <c r="T46" i="65" s="1"/>
  <c r="U46" i="65" s="1"/>
  <c r="W88" i="66"/>
  <c r="V83" i="66"/>
  <c r="V512" i="66"/>
  <c r="V507" i="66" s="1"/>
  <c r="W392" i="66"/>
  <c r="W352" i="66"/>
  <c r="W697" i="66"/>
  <c r="W517" i="66"/>
  <c r="W347" i="66"/>
  <c r="W343" i="66"/>
  <c r="W240" i="66"/>
  <c r="W236" i="66"/>
  <c r="V140" i="66"/>
  <c r="V702" i="66"/>
  <c r="T169" i="65"/>
  <c r="U169" i="65" s="1"/>
  <c r="V412" i="66"/>
  <c r="T121" i="65"/>
  <c r="U121" i="65" s="1"/>
  <c r="V262" i="66"/>
  <c r="N179" i="67" s="1"/>
  <c r="O179" i="67" s="1"/>
  <c r="T339" i="65"/>
  <c r="U339" i="65" s="1"/>
  <c r="V225" i="66"/>
  <c r="N161" i="67" s="1"/>
  <c r="O161" i="67" s="1"/>
  <c r="T244" i="65"/>
  <c r="U244" i="65" s="1"/>
  <c r="V49" i="66"/>
  <c r="N336" i="67" s="1"/>
  <c r="O336" i="67" s="1"/>
  <c r="T475" i="65"/>
  <c r="U475" i="65" s="1"/>
  <c r="V417" i="66"/>
  <c r="T126" i="65"/>
  <c r="U126" i="65" s="1"/>
  <c r="V122" i="66"/>
  <c r="N32" i="67" s="1"/>
  <c r="O32" i="67" s="1"/>
  <c r="T555" i="65"/>
  <c r="U555" i="65" s="1"/>
  <c r="T707" i="65"/>
  <c r="U707" i="65" s="1"/>
  <c r="V735" i="66"/>
  <c r="V581" i="66"/>
  <c r="N171" i="67" s="1"/>
  <c r="O171" i="67" s="1"/>
  <c r="T308" i="65"/>
  <c r="U308" i="65" s="1"/>
  <c r="V458" i="66"/>
  <c r="T84" i="65"/>
  <c r="U84" i="65" s="1"/>
  <c r="V361" i="66"/>
  <c r="N305" i="67" s="1"/>
  <c r="O305" i="67" s="1"/>
  <c r="T600" i="65"/>
  <c r="U600" i="65" s="1"/>
  <c r="V255" i="66"/>
  <c r="T300" i="65"/>
  <c r="U300" i="65" s="1"/>
  <c r="S499" i="65"/>
  <c r="U59" i="66"/>
  <c r="V667" i="66"/>
  <c r="N204" i="67" s="1"/>
  <c r="O204" i="67" s="1"/>
  <c r="T683" i="65"/>
  <c r="U683" i="65" s="1"/>
  <c r="V539" i="66"/>
  <c r="T220" i="65"/>
  <c r="U220" i="65" s="1"/>
  <c r="V328" i="66"/>
  <c r="N272" i="67" s="1"/>
  <c r="O272" i="67" s="1"/>
  <c r="T404" i="65"/>
  <c r="U404" i="65" s="1"/>
  <c r="W668" i="66"/>
  <c r="W628" i="66"/>
  <c r="W418" i="66"/>
  <c r="W263" i="66"/>
  <c r="W220" i="66"/>
  <c r="W114" i="66"/>
  <c r="W50" i="66"/>
  <c r="V191" i="66"/>
  <c r="N101" i="67" s="1"/>
  <c r="O101" i="67" s="1"/>
  <c r="V149" i="66"/>
  <c r="N59" i="67" s="1"/>
  <c r="O59" i="67" s="1"/>
  <c r="S693" i="65"/>
  <c r="AF734" i="66"/>
  <c r="U578" i="66"/>
  <c r="S305" i="65"/>
  <c r="V724" i="66"/>
  <c r="T696" i="65"/>
  <c r="U696" i="65" s="1"/>
  <c r="S21" i="65"/>
  <c r="V730" i="66"/>
  <c r="D21" i="57" s="1"/>
  <c r="T702" i="65"/>
  <c r="U702" i="65" s="1"/>
  <c r="V588" i="66"/>
  <c r="N140" i="67" s="1"/>
  <c r="O140" i="67" s="1"/>
  <c r="T315" i="65"/>
  <c r="U315" i="65" s="1"/>
  <c r="V244" i="66"/>
  <c r="T263" i="65"/>
  <c r="U263" i="65" s="1"/>
  <c r="V469" i="66"/>
  <c r="T136" i="65"/>
  <c r="U136" i="65" s="1"/>
  <c r="V368" i="66"/>
  <c r="N312" i="67" s="1"/>
  <c r="O312" i="67" s="1"/>
  <c r="T617" i="65"/>
  <c r="U617" i="65" s="1"/>
  <c r="V308" i="66"/>
  <c r="N252" i="67" s="1"/>
  <c r="O252" i="67" s="1"/>
  <c r="T384" i="65"/>
  <c r="U384" i="65" s="1"/>
  <c r="V612" i="66"/>
  <c r="N419" i="67" s="1"/>
  <c r="T434" i="65"/>
  <c r="U434" i="65" s="1"/>
  <c r="V290" i="66"/>
  <c r="N234" i="67" s="1"/>
  <c r="O234" i="67" s="1"/>
  <c r="T366" i="65"/>
  <c r="U366" i="65" s="1"/>
  <c r="V31" i="66"/>
  <c r="N318" i="67" s="1"/>
  <c r="O318" i="67" s="1"/>
  <c r="T457" i="65"/>
  <c r="U457" i="65" s="1"/>
  <c r="S350" i="65"/>
  <c r="U268" i="66"/>
  <c r="V407" i="66"/>
  <c r="T116" i="65"/>
  <c r="U116" i="65" s="1"/>
  <c r="V302" i="66"/>
  <c r="N246" i="67" s="1"/>
  <c r="O246" i="67" s="1"/>
  <c r="T378" i="65"/>
  <c r="U378" i="65" s="1"/>
  <c r="V37" i="66"/>
  <c r="N324" i="67" s="1"/>
  <c r="O324" i="67" s="1"/>
  <c r="T463" i="65"/>
  <c r="U463" i="65" s="1"/>
  <c r="V567" i="66"/>
  <c r="N393" i="67" s="1"/>
  <c r="T283" i="65"/>
  <c r="U283" i="65" s="1"/>
  <c r="V594" i="66"/>
  <c r="N146" i="67" s="1"/>
  <c r="O146" i="67" s="1"/>
  <c r="T321" i="65"/>
  <c r="U321" i="65" s="1"/>
  <c r="V476" i="66"/>
  <c r="N123" i="67" s="1"/>
  <c r="O123" i="67" s="1"/>
  <c r="T143" i="65"/>
  <c r="U143" i="65" s="1"/>
  <c r="V381" i="66"/>
  <c r="T37" i="65"/>
  <c r="U37" i="65" s="1"/>
  <c r="V271" i="66"/>
  <c r="N215" i="67" s="1"/>
  <c r="O215" i="67" s="1"/>
  <c r="T347" i="65"/>
  <c r="U347" i="65" s="1"/>
  <c r="W736" i="66"/>
  <c r="W623" i="66"/>
  <c r="W582" i="66"/>
  <c r="W413" i="66"/>
  <c r="W382" i="66"/>
  <c r="W362" i="66"/>
  <c r="W329" i="66"/>
  <c r="W272" i="66"/>
  <c r="W153" i="66"/>
  <c r="W117" i="66"/>
  <c r="V216" i="66"/>
  <c r="N152" i="67" s="1"/>
  <c r="O152" i="67" s="1"/>
  <c r="V113" i="66"/>
  <c r="V622" i="66"/>
  <c r="U551" i="66"/>
  <c r="S273" i="65"/>
  <c r="W558" i="66"/>
  <c r="V554" i="66"/>
  <c r="N129" i="67" s="1"/>
  <c r="O129" i="67" s="1"/>
  <c r="T270" i="65"/>
  <c r="U270" i="65" s="1"/>
  <c r="V497" i="66"/>
  <c r="T164" i="65"/>
  <c r="U164" i="65" s="1"/>
  <c r="V442" i="66"/>
  <c r="T68" i="65"/>
  <c r="U68" i="65" s="1"/>
  <c r="V335" i="66"/>
  <c r="N279" i="67" s="1"/>
  <c r="O279" i="67" s="1"/>
  <c r="T411" i="65"/>
  <c r="U411" i="65" s="1"/>
  <c r="V284" i="66"/>
  <c r="N228" i="67" s="1"/>
  <c r="O228" i="67" s="1"/>
  <c r="T360" i="65"/>
  <c r="U360" i="65" s="1"/>
  <c r="V206" i="66"/>
  <c r="N116" i="67" s="1"/>
  <c r="O116" i="67" s="1"/>
  <c r="T668" i="65"/>
  <c r="U668" i="65" s="1"/>
  <c r="V174" i="66"/>
  <c r="N84" i="67" s="1"/>
  <c r="O84" i="67" s="1"/>
  <c r="T630" i="65"/>
  <c r="U630" i="65" s="1"/>
  <c r="V534" i="66"/>
  <c r="T215" i="65"/>
  <c r="U215" i="65" s="1"/>
  <c r="V180" i="66"/>
  <c r="N90" i="67" s="1"/>
  <c r="O90" i="67" s="1"/>
  <c r="T636" i="65"/>
  <c r="U636" i="65" s="1"/>
  <c r="U23" i="66"/>
  <c r="M265" i="67" s="1"/>
  <c r="S397" i="65"/>
  <c r="S363" i="65"/>
  <c r="U281" i="66"/>
  <c r="V674" i="66"/>
  <c r="T690" i="65"/>
  <c r="U690" i="65" s="1"/>
  <c r="V600" i="66"/>
  <c r="N175" i="67" s="1"/>
  <c r="O175" i="67" s="1"/>
  <c r="T327" i="65"/>
  <c r="U327" i="65" s="1"/>
  <c r="V546" i="66"/>
  <c r="N166" i="67" s="1"/>
  <c r="O166" i="67" s="1"/>
  <c r="T227" i="65"/>
  <c r="U227" i="65" s="1"/>
  <c r="V482" i="66"/>
  <c r="N387" i="67" s="1"/>
  <c r="T149" i="65"/>
  <c r="U149" i="65" s="1"/>
  <c r="V437" i="66"/>
  <c r="N404" i="67" s="1"/>
  <c r="T63" i="65"/>
  <c r="U63" i="65" s="1"/>
  <c r="V386" i="66"/>
  <c r="T42" i="65"/>
  <c r="U42" i="65" s="1"/>
  <c r="V277" i="66"/>
  <c r="N221" i="67" s="1"/>
  <c r="O221" i="67" s="1"/>
  <c r="T353" i="65"/>
  <c r="U353" i="65" s="1"/>
  <c r="V134" i="66"/>
  <c r="N44" i="67" s="1"/>
  <c r="O44" i="67" s="1"/>
  <c r="T567" i="65"/>
  <c r="U567" i="65" s="1"/>
  <c r="V43" i="66"/>
  <c r="N330" i="67" s="1"/>
  <c r="O330" i="67" s="1"/>
  <c r="T469" i="65"/>
  <c r="U469" i="65" s="1"/>
  <c r="T95" i="65"/>
  <c r="U95" i="65" s="1"/>
  <c r="V681" i="66"/>
  <c r="V634" i="66"/>
  <c r="N209" i="67" s="1"/>
  <c r="O209" i="67" s="1"/>
  <c r="T527" i="65"/>
  <c r="U527" i="65" s="1"/>
  <c r="W312" i="66"/>
  <c r="T387" i="65"/>
  <c r="V617" i="66"/>
  <c r="N424" i="67" s="1"/>
  <c r="T439" i="65"/>
  <c r="U439" i="65" s="1"/>
  <c r="V573" i="66"/>
  <c r="N399" i="67" s="1"/>
  <c r="T289" i="65"/>
  <c r="U289" i="65" s="1"/>
  <c r="V430" i="66"/>
  <c r="T25" i="65"/>
  <c r="U25" i="65" s="1"/>
  <c r="V296" i="66"/>
  <c r="N240" i="67" s="1"/>
  <c r="O240" i="67" s="1"/>
  <c r="T372" i="65"/>
  <c r="U372" i="65" s="1"/>
  <c r="V184" i="66"/>
  <c r="N94" i="67" s="1"/>
  <c r="O94" i="67" s="1"/>
  <c r="T640" i="65"/>
  <c r="U640" i="65" s="1"/>
  <c r="W703" i="66"/>
  <c r="W568" i="66"/>
  <c r="W540" i="66"/>
  <c r="W477" i="66"/>
  <c r="W408" i="66"/>
  <c r="W369" i="66"/>
  <c r="W303" i="66"/>
  <c r="W291" i="66"/>
  <c r="W226" i="66"/>
  <c r="W159" i="66"/>
  <c r="W32" i="66"/>
  <c r="V523" i="66"/>
  <c r="V158" i="66"/>
  <c r="U188" i="66"/>
  <c r="M98" i="67" s="1"/>
  <c r="M21" i="67" s="1"/>
  <c r="S650" i="65"/>
  <c r="V55" i="66"/>
  <c r="N342" i="67" s="1"/>
  <c r="O342" i="67" s="1"/>
  <c r="T481" i="65"/>
  <c r="U481" i="65" s="1"/>
  <c r="S318" i="65"/>
  <c r="U585" i="66"/>
  <c r="S311" i="65" s="1"/>
  <c r="S408" i="65"/>
  <c r="S407" i="65" s="1"/>
  <c r="AE408" i="65" s="1"/>
  <c r="U332" i="66"/>
  <c r="M276" i="67" s="1"/>
  <c r="S466" i="65"/>
  <c r="U28" i="66"/>
  <c r="V168" i="66"/>
  <c r="N78" i="67" s="1"/>
  <c r="O78" i="67" s="1"/>
  <c r="T624" i="65"/>
  <c r="U624" i="65" s="1"/>
  <c r="V128" i="66"/>
  <c r="N38" i="67" s="1"/>
  <c r="O38" i="67" s="1"/>
  <c r="T561" i="65"/>
  <c r="U561" i="65" s="1"/>
  <c r="V661" i="66"/>
  <c r="N198" i="67" s="1"/>
  <c r="O198" i="67" s="1"/>
  <c r="T677" i="65"/>
  <c r="U677" i="65" s="1"/>
  <c r="V376" i="66"/>
  <c r="T32" i="65"/>
  <c r="U32" i="65" s="1"/>
  <c r="U211" i="66"/>
  <c r="V76" i="66"/>
  <c r="N363" i="67" s="1"/>
  <c r="T502" i="65"/>
  <c r="U502" i="65" s="1"/>
  <c r="V321" i="66"/>
  <c r="W322" i="66"/>
  <c r="E54" i="29"/>
  <c r="E55" i="29"/>
  <c r="W235" i="66" l="1"/>
  <c r="T396" i="65"/>
  <c r="N265" i="67"/>
  <c r="O265" i="67" s="1"/>
  <c r="V61" i="66"/>
  <c r="V60" i="66" s="1"/>
  <c r="N347" i="67" s="1"/>
  <c r="O347" i="67" s="1"/>
  <c r="N349" i="67"/>
  <c r="O349" i="67" s="1"/>
  <c r="U273" i="65"/>
  <c r="O266" i="67"/>
  <c r="W113" i="66"/>
  <c r="N23" i="67"/>
  <c r="O23" i="67" s="1"/>
  <c r="W140" i="66"/>
  <c r="N50" i="67"/>
  <c r="O50" i="67" s="1"/>
  <c r="U387" i="65"/>
  <c r="S356" i="65"/>
  <c r="M225" i="67"/>
  <c r="S484" i="65"/>
  <c r="M346" i="67"/>
  <c r="M316" i="67" s="1"/>
  <c r="V82" i="66"/>
  <c r="V81" i="66" s="1"/>
  <c r="N368" i="67" s="1"/>
  <c r="N370" i="67"/>
  <c r="W342" i="66"/>
  <c r="N286" i="67"/>
  <c r="O286" i="67" s="1"/>
  <c r="U397" i="65"/>
  <c r="W158" i="66"/>
  <c r="N68" i="67"/>
  <c r="O68" i="67" s="1"/>
  <c r="S223" i="65"/>
  <c r="U531" i="66"/>
  <c r="S211" i="65" s="1"/>
  <c r="T609" i="65"/>
  <c r="U609" i="65" s="1"/>
  <c r="W646" i="66"/>
  <c r="V652" i="66"/>
  <c r="N189" i="67" s="1"/>
  <c r="O189" i="67" s="1"/>
  <c r="T645" i="65"/>
  <c r="U645" i="65" s="1"/>
  <c r="W653" i="66"/>
  <c r="V641" i="66"/>
  <c r="N183" i="67" s="1"/>
  <c r="O183" i="67" s="1"/>
  <c r="T605" i="65"/>
  <c r="U605" i="65" s="1"/>
  <c r="W642" i="66"/>
  <c r="W230" i="66"/>
  <c r="W83" i="66"/>
  <c r="T508" i="65"/>
  <c r="U508" i="65" s="1"/>
  <c r="W512" i="66"/>
  <c r="T190" i="65"/>
  <c r="W62" i="66"/>
  <c r="T487" i="65"/>
  <c r="U487" i="65" s="1"/>
  <c r="T572" i="65"/>
  <c r="U572" i="65" s="1"/>
  <c r="V139" i="66"/>
  <c r="W391" i="66"/>
  <c r="T417" i="65"/>
  <c r="U417" i="65" s="1"/>
  <c r="V341" i="66"/>
  <c r="T94" i="65"/>
  <c r="U94" i="65" s="1"/>
  <c r="V680" i="66"/>
  <c r="W681" i="66"/>
  <c r="V190" i="66"/>
  <c r="N100" i="67" s="1"/>
  <c r="O100" i="67" s="1"/>
  <c r="T652" i="65"/>
  <c r="U652" i="65" s="1"/>
  <c r="V295" i="66"/>
  <c r="N239" i="67" s="1"/>
  <c r="O239" i="67" s="1"/>
  <c r="T371" i="65"/>
  <c r="U371" i="65" s="1"/>
  <c r="W296" i="66"/>
  <c r="V572" i="66"/>
  <c r="N398" i="67" s="1"/>
  <c r="T288" i="65"/>
  <c r="U288" i="65" s="1"/>
  <c r="W573" i="66"/>
  <c r="V133" i="66"/>
  <c r="N43" i="67" s="1"/>
  <c r="O43" i="67" s="1"/>
  <c r="T566" i="65"/>
  <c r="U566" i="65" s="1"/>
  <c r="W134" i="66"/>
  <c r="T41" i="65"/>
  <c r="U41" i="65" s="1"/>
  <c r="W386" i="66"/>
  <c r="V481" i="66"/>
  <c r="N386" i="67" s="1"/>
  <c r="T148" i="65"/>
  <c r="U148" i="65" s="1"/>
  <c r="W482" i="66"/>
  <c r="V599" i="66"/>
  <c r="T326" i="65"/>
  <c r="U326" i="65" s="1"/>
  <c r="W600" i="66"/>
  <c r="T635" i="65"/>
  <c r="U635" i="65" s="1"/>
  <c r="V179" i="66"/>
  <c r="N89" i="67" s="1"/>
  <c r="O89" i="67" s="1"/>
  <c r="W180" i="66"/>
  <c r="V173" i="66"/>
  <c r="N83" i="67" s="1"/>
  <c r="O83" i="67" s="1"/>
  <c r="T629" i="65"/>
  <c r="U629" i="65" s="1"/>
  <c r="W174" i="66"/>
  <c r="V283" i="66"/>
  <c r="N227" i="67" s="1"/>
  <c r="O227" i="67" s="1"/>
  <c r="T359" i="65"/>
  <c r="U359" i="65" s="1"/>
  <c r="W284" i="66"/>
  <c r="V441" i="66"/>
  <c r="T67" i="65"/>
  <c r="U67" i="65" s="1"/>
  <c r="W442" i="66"/>
  <c r="V553" i="66"/>
  <c r="N128" i="67" s="1"/>
  <c r="T269" i="65"/>
  <c r="U269" i="65" s="1"/>
  <c r="W554" i="66"/>
  <c r="V621" i="66"/>
  <c r="T443" i="65"/>
  <c r="U443" i="65" s="1"/>
  <c r="W622" i="66"/>
  <c r="W507" i="66"/>
  <c r="T36" i="65"/>
  <c r="U36" i="65" s="1"/>
  <c r="W381" i="66"/>
  <c r="V593" i="66"/>
  <c r="N145" i="67" s="1"/>
  <c r="O145" i="67" s="1"/>
  <c r="T320" i="65"/>
  <c r="U320" i="65" s="1"/>
  <c r="W594" i="66"/>
  <c r="V36" i="66"/>
  <c r="N323" i="67" s="1"/>
  <c r="O323" i="67" s="1"/>
  <c r="T462" i="65"/>
  <c r="U462" i="65" s="1"/>
  <c r="W37" i="66"/>
  <c r="T115" i="65"/>
  <c r="U115" i="65" s="1"/>
  <c r="V406" i="66"/>
  <c r="W407" i="66"/>
  <c r="V30" i="66"/>
  <c r="N317" i="67" s="1"/>
  <c r="T456" i="65"/>
  <c r="U456" i="65" s="1"/>
  <c r="W31" i="66"/>
  <c r="V611" i="66"/>
  <c r="N418" i="67" s="1"/>
  <c r="T433" i="65"/>
  <c r="U433" i="65" s="1"/>
  <c r="W612" i="66"/>
  <c r="V367" i="66"/>
  <c r="N311" i="67" s="1"/>
  <c r="O311" i="67" s="1"/>
  <c r="T616" i="65"/>
  <c r="U616" i="65" s="1"/>
  <c r="W368" i="66"/>
  <c r="V587" i="66"/>
  <c r="N139" i="67" s="1"/>
  <c r="O139" i="67" s="1"/>
  <c r="T314" i="65"/>
  <c r="U314" i="65" s="1"/>
  <c r="W588" i="66"/>
  <c r="T219" i="65"/>
  <c r="U219" i="65" s="1"/>
  <c r="W539" i="66"/>
  <c r="V360" i="66"/>
  <c r="N304" i="67" s="1"/>
  <c r="O304" i="67" s="1"/>
  <c r="T599" i="65"/>
  <c r="U599" i="65" s="1"/>
  <c r="W361" i="66"/>
  <c r="V580" i="66"/>
  <c r="N170" i="67" s="1"/>
  <c r="O170" i="67" s="1"/>
  <c r="T307" i="65"/>
  <c r="U307" i="65" s="1"/>
  <c r="W581" i="66"/>
  <c r="V121" i="66"/>
  <c r="N31" i="67" s="1"/>
  <c r="O31" i="67" s="1"/>
  <c r="T554" i="65"/>
  <c r="U554" i="65" s="1"/>
  <c r="W122" i="66"/>
  <c r="V48" i="66"/>
  <c r="N335" i="67" s="1"/>
  <c r="O335" i="67" s="1"/>
  <c r="T474" i="65"/>
  <c r="U474" i="65" s="1"/>
  <c r="W49" i="66"/>
  <c r="V261" i="66"/>
  <c r="T338" i="65"/>
  <c r="U338" i="65" s="1"/>
  <c r="W262" i="66"/>
  <c r="T168" i="65"/>
  <c r="U168" i="65" s="1"/>
  <c r="V701" i="66"/>
  <c r="W701" i="66" s="1"/>
  <c r="W702" i="66"/>
  <c r="V167" i="66"/>
  <c r="N77" i="67" s="1"/>
  <c r="O77" i="67" s="1"/>
  <c r="T623" i="65"/>
  <c r="U623" i="65" s="1"/>
  <c r="W168" i="66"/>
  <c r="V522" i="66"/>
  <c r="T201" i="65"/>
  <c r="U201" i="65" s="1"/>
  <c r="W191" i="66"/>
  <c r="W523" i="66"/>
  <c r="V75" i="66"/>
  <c r="N362" i="67" s="1"/>
  <c r="T501" i="65"/>
  <c r="U501" i="65" s="1"/>
  <c r="W76" i="66"/>
  <c r="T31" i="65"/>
  <c r="U31" i="65" s="1"/>
  <c r="W376" i="66"/>
  <c r="V127" i="66"/>
  <c r="N37" i="67" s="1"/>
  <c r="O37" i="67" s="1"/>
  <c r="T560" i="65"/>
  <c r="U560" i="65" s="1"/>
  <c r="W128" i="66"/>
  <c r="S649" i="65"/>
  <c r="S530" i="65" s="1"/>
  <c r="U109" i="66"/>
  <c r="V112" i="66"/>
  <c r="N22" i="67" s="1"/>
  <c r="T545" i="65"/>
  <c r="U545" i="65" s="1"/>
  <c r="S343" i="65"/>
  <c r="U267" i="66"/>
  <c r="U266" i="66" s="1"/>
  <c r="V723" i="66"/>
  <c r="T695" i="65"/>
  <c r="U695" i="65" s="1"/>
  <c r="W724" i="66"/>
  <c r="T706" i="65"/>
  <c r="U706" i="65" s="1"/>
  <c r="W735" i="66"/>
  <c r="V660" i="66"/>
  <c r="N197" i="67" s="1"/>
  <c r="O197" i="67" s="1"/>
  <c r="T676" i="65"/>
  <c r="U676" i="65" s="1"/>
  <c r="W661" i="66"/>
  <c r="V54" i="66"/>
  <c r="N341" i="67" s="1"/>
  <c r="O341" i="67" s="1"/>
  <c r="T480" i="65"/>
  <c r="U480" i="65" s="1"/>
  <c r="W55" i="66"/>
  <c r="U550" i="66"/>
  <c r="S266" i="65"/>
  <c r="S230" i="65" s="1"/>
  <c r="S304" i="65"/>
  <c r="U577" i="66"/>
  <c r="S303" i="65" s="1"/>
  <c r="S453" i="65"/>
  <c r="U27" i="66"/>
  <c r="V157" i="66"/>
  <c r="N67" i="67" s="1"/>
  <c r="O67" i="67" s="1"/>
  <c r="T590" i="65"/>
  <c r="U590" i="65" s="1"/>
  <c r="T639" i="65"/>
  <c r="U639" i="65" s="1"/>
  <c r="W184" i="66"/>
  <c r="V429" i="66"/>
  <c r="T24" i="65"/>
  <c r="U24" i="65" s="1"/>
  <c r="W430" i="66"/>
  <c r="V616" i="66"/>
  <c r="N423" i="67" s="1"/>
  <c r="T438" i="65"/>
  <c r="U438" i="65" s="1"/>
  <c r="W617" i="66"/>
  <c r="V633" i="66"/>
  <c r="N208" i="67" s="1"/>
  <c r="O208" i="67" s="1"/>
  <c r="T526" i="65"/>
  <c r="U526" i="65" s="1"/>
  <c r="W634" i="66"/>
  <c r="V42" i="66"/>
  <c r="N329" i="67" s="1"/>
  <c r="O329" i="67" s="1"/>
  <c r="T468" i="65"/>
  <c r="U468" i="65" s="1"/>
  <c r="W43" i="66"/>
  <c r="V276" i="66"/>
  <c r="N220" i="67" s="1"/>
  <c r="O220" i="67" s="1"/>
  <c r="T352" i="65"/>
  <c r="U352" i="65" s="1"/>
  <c r="W277" i="66"/>
  <c r="V436" i="66"/>
  <c r="N403" i="67" s="1"/>
  <c r="T62" i="65"/>
  <c r="U62" i="65" s="1"/>
  <c r="W437" i="66"/>
  <c r="V545" i="66"/>
  <c r="N165" i="67" s="1"/>
  <c r="O165" i="67" s="1"/>
  <c r="T226" i="65"/>
  <c r="U226" i="65" s="1"/>
  <c r="W546" i="66"/>
  <c r="V673" i="66"/>
  <c r="T689" i="65"/>
  <c r="U689" i="65" s="1"/>
  <c r="W674" i="66"/>
  <c r="U22" i="66"/>
  <c r="M264" i="67" s="1"/>
  <c r="S396" i="65"/>
  <c r="W23" i="66"/>
  <c r="T214" i="65"/>
  <c r="U214" i="65" s="1"/>
  <c r="W534" i="66"/>
  <c r="V533" i="66"/>
  <c r="V205" i="66"/>
  <c r="N115" i="67" s="1"/>
  <c r="O115" i="67" s="1"/>
  <c r="T667" i="65"/>
  <c r="U667" i="65" s="1"/>
  <c r="W206" i="66"/>
  <c r="V334" i="66"/>
  <c r="N278" i="67" s="1"/>
  <c r="O278" i="67" s="1"/>
  <c r="T410" i="65"/>
  <c r="U410" i="65" s="1"/>
  <c r="W335" i="66"/>
  <c r="V496" i="66"/>
  <c r="T163" i="65"/>
  <c r="U163" i="65" s="1"/>
  <c r="W497" i="66"/>
  <c r="V215" i="66"/>
  <c r="N151" i="67" s="1"/>
  <c r="T234" i="65"/>
  <c r="U234" i="65" s="1"/>
  <c r="W216" i="66"/>
  <c r="V270" i="66"/>
  <c r="N214" i="67" s="1"/>
  <c r="T346" i="65"/>
  <c r="U346" i="65" s="1"/>
  <c r="W271" i="66"/>
  <c r="V475" i="66"/>
  <c r="N122" i="67" s="1"/>
  <c r="O122" i="67" s="1"/>
  <c r="T142" i="65"/>
  <c r="U142" i="65" s="1"/>
  <c r="W476" i="66"/>
  <c r="V566" i="66"/>
  <c r="N392" i="67" s="1"/>
  <c r="T282" i="65"/>
  <c r="U282" i="65" s="1"/>
  <c r="W567" i="66"/>
  <c r="V301" i="66"/>
  <c r="N245" i="67" s="1"/>
  <c r="O245" i="67" s="1"/>
  <c r="T377" i="65"/>
  <c r="U377" i="65" s="1"/>
  <c r="W302" i="66"/>
  <c r="V289" i="66"/>
  <c r="N233" i="67" s="1"/>
  <c r="O233" i="67" s="1"/>
  <c r="T365" i="65"/>
  <c r="U365" i="65" s="1"/>
  <c r="W290" i="66"/>
  <c r="V307" i="66"/>
  <c r="N251" i="67" s="1"/>
  <c r="O251" i="67" s="1"/>
  <c r="T383" i="65"/>
  <c r="U383" i="65" s="1"/>
  <c r="W308" i="66"/>
  <c r="V468" i="66"/>
  <c r="T135" i="65"/>
  <c r="U135" i="65" s="1"/>
  <c r="W469" i="66"/>
  <c r="T262" i="65"/>
  <c r="U262" i="65" s="1"/>
  <c r="V229" i="66"/>
  <c r="W244" i="66"/>
  <c r="V729" i="66"/>
  <c r="T701" i="65"/>
  <c r="U701" i="65" s="1"/>
  <c r="W730" i="66"/>
  <c r="V148" i="66"/>
  <c r="N58" i="67" s="1"/>
  <c r="O58" i="67" s="1"/>
  <c r="T581" i="65"/>
  <c r="U581" i="65" s="1"/>
  <c r="W149" i="66"/>
  <c r="V327" i="66"/>
  <c r="N271" i="67" s="1"/>
  <c r="O271" i="67" s="1"/>
  <c r="T403" i="65"/>
  <c r="U403" i="65" s="1"/>
  <c r="W328" i="66"/>
  <c r="V666" i="66"/>
  <c r="N203" i="67" s="1"/>
  <c r="O203" i="67" s="1"/>
  <c r="T682" i="65"/>
  <c r="U682" i="65" s="1"/>
  <c r="W667" i="66"/>
  <c r="T299" i="65"/>
  <c r="U299" i="65" s="1"/>
  <c r="V250" i="66"/>
  <c r="W255" i="66"/>
  <c r="T83" i="65"/>
  <c r="U83" i="65" s="1"/>
  <c r="W458" i="66"/>
  <c r="T125" i="65"/>
  <c r="U125" i="65" s="1"/>
  <c r="W417" i="66"/>
  <c r="V224" i="66"/>
  <c r="N160" i="67" s="1"/>
  <c r="O160" i="67" s="1"/>
  <c r="T243" i="65"/>
  <c r="U243" i="65" s="1"/>
  <c r="W225" i="66"/>
  <c r="T120" i="65"/>
  <c r="U120" i="65" s="1"/>
  <c r="W412" i="66"/>
  <c r="V375" i="66"/>
  <c r="V320" i="66"/>
  <c r="W321" i="66"/>
  <c r="F52" i="29"/>
  <c r="G17" i="29"/>
  <c r="D100" i="29"/>
  <c r="C100" i="29"/>
  <c r="T486" i="65" l="1"/>
  <c r="U486" i="65" s="1"/>
  <c r="T507" i="65"/>
  <c r="U507" i="65" s="1"/>
  <c r="O214" i="67"/>
  <c r="O317" i="67"/>
  <c r="W139" i="66"/>
  <c r="N49" i="67"/>
  <c r="O49" i="67" s="1"/>
  <c r="T183" i="65"/>
  <c r="U183" i="65" s="1"/>
  <c r="U190" i="65"/>
  <c r="W61" i="66"/>
  <c r="N348" i="67"/>
  <c r="O348" i="67" s="1"/>
  <c r="T395" i="65"/>
  <c r="N264" i="67"/>
  <c r="O264" i="67" s="1"/>
  <c r="O22" i="67"/>
  <c r="V340" i="66"/>
  <c r="N284" i="67" s="1"/>
  <c r="O284" i="67" s="1"/>
  <c r="N285" i="67"/>
  <c r="O285" i="67" s="1"/>
  <c r="W82" i="66"/>
  <c r="N369" i="67"/>
  <c r="O151" i="67"/>
  <c r="O128" i="67"/>
  <c r="U396" i="65"/>
  <c r="V651" i="66"/>
  <c r="T644" i="65"/>
  <c r="U644" i="65" s="1"/>
  <c r="W652" i="66"/>
  <c r="V640" i="66"/>
  <c r="T604" i="65"/>
  <c r="U604" i="65" s="1"/>
  <c r="W641" i="66"/>
  <c r="V138" i="66"/>
  <c r="T570" i="65" s="1"/>
  <c r="U570" i="65" s="1"/>
  <c r="T571" i="65"/>
  <c r="U571" i="65" s="1"/>
  <c r="W341" i="66"/>
  <c r="T416" i="65"/>
  <c r="U416" i="65" s="1"/>
  <c r="U426" i="66"/>
  <c r="V665" i="66"/>
  <c r="N202" i="67" s="1"/>
  <c r="O202" i="67" s="1"/>
  <c r="T681" i="65"/>
  <c r="U681" i="65" s="1"/>
  <c r="W666" i="66"/>
  <c r="V300" i="66"/>
  <c r="N244" i="67" s="1"/>
  <c r="O244" i="67" s="1"/>
  <c r="T376" i="65"/>
  <c r="U376" i="65" s="1"/>
  <c r="W301" i="66"/>
  <c r="W340" i="66"/>
  <c r="V544" i="66"/>
  <c r="T225" i="65"/>
  <c r="U225" i="65" s="1"/>
  <c r="W545" i="66"/>
  <c r="T485" i="65"/>
  <c r="U485" i="65" s="1"/>
  <c r="W60" i="66"/>
  <c r="T66" i="65"/>
  <c r="U66" i="65" s="1"/>
  <c r="W441" i="66"/>
  <c r="V178" i="66"/>
  <c r="N88" i="67" s="1"/>
  <c r="O88" i="67" s="1"/>
  <c r="T634" i="65"/>
  <c r="U634" i="65" s="1"/>
  <c r="W179" i="66"/>
  <c r="V598" i="66"/>
  <c r="T325" i="65"/>
  <c r="U325" i="65" s="1"/>
  <c r="W599" i="66"/>
  <c r="V132" i="66"/>
  <c r="N42" i="67" s="1"/>
  <c r="O42" i="67" s="1"/>
  <c r="T565" i="65"/>
  <c r="U565" i="65" s="1"/>
  <c r="W133" i="66"/>
  <c r="V189" i="66"/>
  <c r="N99" i="67" s="1"/>
  <c r="O99" i="67" s="1"/>
  <c r="T651" i="65"/>
  <c r="U651" i="65" s="1"/>
  <c r="W190" i="66"/>
  <c r="V374" i="66"/>
  <c r="T30" i="65"/>
  <c r="U30" i="65" s="1"/>
  <c r="W375" i="66"/>
  <c r="T700" i="65"/>
  <c r="U700" i="65" s="1"/>
  <c r="W729" i="66"/>
  <c r="V288" i="66"/>
  <c r="N232" i="67" s="1"/>
  <c r="O232" i="67" s="1"/>
  <c r="T364" i="65"/>
  <c r="U364" i="65" s="1"/>
  <c r="W289" i="66"/>
  <c r="V269" i="66"/>
  <c r="T345" i="65"/>
  <c r="U345" i="65" s="1"/>
  <c r="W270" i="66"/>
  <c r="V333" i="66"/>
  <c r="T409" i="65"/>
  <c r="U409" i="65" s="1"/>
  <c r="W334" i="66"/>
  <c r="V532" i="66"/>
  <c r="T213" i="65"/>
  <c r="U213" i="65" s="1"/>
  <c r="W533" i="66"/>
  <c r="V672" i="66"/>
  <c r="T688" i="65"/>
  <c r="U688" i="65" s="1"/>
  <c r="W673" i="66"/>
  <c r="V41" i="66"/>
  <c r="N328" i="67" s="1"/>
  <c r="O328" i="67" s="1"/>
  <c r="T467" i="65"/>
  <c r="U467" i="65" s="1"/>
  <c r="W42" i="66"/>
  <c r="V722" i="66"/>
  <c r="V260" i="66"/>
  <c r="T337" i="65"/>
  <c r="U337" i="65" s="1"/>
  <c r="W261" i="66"/>
  <c r="V359" i="66"/>
  <c r="N303" i="67" s="1"/>
  <c r="O303" i="67" s="1"/>
  <c r="T598" i="65"/>
  <c r="U598" i="65" s="1"/>
  <c r="W360" i="66"/>
  <c r="V29" i="66"/>
  <c r="T455" i="65"/>
  <c r="U455" i="65" s="1"/>
  <c r="W30" i="66"/>
  <c r="V552" i="66"/>
  <c r="T268" i="65"/>
  <c r="U268" i="65" s="1"/>
  <c r="W553" i="66"/>
  <c r="V249" i="66"/>
  <c r="T294" i="65"/>
  <c r="U294" i="65" s="1"/>
  <c r="W250" i="66"/>
  <c r="V204" i="66"/>
  <c r="N114" i="67" s="1"/>
  <c r="O114" i="67" s="1"/>
  <c r="T666" i="65"/>
  <c r="U666" i="65" s="1"/>
  <c r="W205" i="66"/>
  <c r="V632" i="66"/>
  <c r="T525" i="65"/>
  <c r="U525" i="65" s="1"/>
  <c r="W633" i="66"/>
  <c r="V521" i="66"/>
  <c r="T200" i="65"/>
  <c r="U200" i="65" s="1"/>
  <c r="W522" i="66"/>
  <c r="V47" i="66"/>
  <c r="N334" i="67" s="1"/>
  <c r="O334" i="67" s="1"/>
  <c r="T473" i="65"/>
  <c r="U473" i="65" s="1"/>
  <c r="W48" i="66"/>
  <c r="V223" i="66"/>
  <c r="N159" i="67" s="1"/>
  <c r="O159" i="67" s="1"/>
  <c r="T242" i="65"/>
  <c r="U242" i="65" s="1"/>
  <c r="W224" i="66"/>
  <c r="V147" i="66"/>
  <c r="N57" i="67" s="1"/>
  <c r="O57" i="67" s="1"/>
  <c r="T580" i="65"/>
  <c r="U580" i="65" s="1"/>
  <c r="W148" i="66"/>
  <c r="V306" i="66"/>
  <c r="N250" i="67" s="1"/>
  <c r="O250" i="67" s="1"/>
  <c r="T382" i="65"/>
  <c r="U382" i="65" s="1"/>
  <c r="W307" i="66"/>
  <c r="V474" i="66"/>
  <c r="N121" i="67" s="1"/>
  <c r="O121" i="67" s="1"/>
  <c r="T141" i="65"/>
  <c r="U141" i="65" s="1"/>
  <c r="W475" i="66"/>
  <c r="T162" i="65"/>
  <c r="U162" i="65" s="1"/>
  <c r="W496" i="66"/>
  <c r="U21" i="66"/>
  <c r="M263" i="67" s="1"/>
  <c r="S395" i="65"/>
  <c r="W22" i="66"/>
  <c r="V275" i="66"/>
  <c r="N219" i="67" s="1"/>
  <c r="O219" i="67" s="1"/>
  <c r="T351" i="65"/>
  <c r="U351" i="65" s="1"/>
  <c r="W276" i="66"/>
  <c r="V428" i="66"/>
  <c r="T23" i="65"/>
  <c r="U23" i="65" s="1"/>
  <c r="W429" i="66"/>
  <c r="V156" i="66"/>
  <c r="N66" i="67" s="1"/>
  <c r="O66" i="67" s="1"/>
  <c r="T589" i="65"/>
  <c r="U589" i="65" s="1"/>
  <c r="W157" i="66"/>
  <c r="V659" i="66"/>
  <c r="N196" i="67" s="1"/>
  <c r="O196" i="67" s="1"/>
  <c r="T675" i="65"/>
  <c r="U675" i="65" s="1"/>
  <c r="W660" i="66"/>
  <c r="T694" i="65"/>
  <c r="U694" i="65" s="1"/>
  <c r="W723" i="66"/>
  <c r="V111" i="66"/>
  <c r="T544" i="65"/>
  <c r="U544" i="65" s="1"/>
  <c r="W112" i="66"/>
  <c r="U108" i="66"/>
  <c r="S540" i="65" s="1"/>
  <c r="S541" i="65"/>
  <c r="V126" i="66"/>
  <c r="N36" i="67" s="1"/>
  <c r="O36" i="67" s="1"/>
  <c r="T559" i="65"/>
  <c r="U559" i="65" s="1"/>
  <c r="W127" i="66"/>
  <c r="V579" i="66"/>
  <c r="T306" i="65"/>
  <c r="U306" i="65" s="1"/>
  <c r="W580" i="66"/>
  <c r="V586" i="66"/>
  <c r="T313" i="65"/>
  <c r="U313" i="65" s="1"/>
  <c r="W587" i="66"/>
  <c r="T432" i="65"/>
  <c r="U432" i="65" s="1"/>
  <c r="V610" i="66"/>
  <c r="W611" i="66"/>
  <c r="V592" i="66"/>
  <c r="N144" i="67" s="1"/>
  <c r="O144" i="67" s="1"/>
  <c r="T319" i="65"/>
  <c r="U319" i="65" s="1"/>
  <c r="W593" i="66"/>
  <c r="T442" i="65"/>
  <c r="U442" i="65" s="1"/>
  <c r="W621" i="66"/>
  <c r="V172" i="66"/>
  <c r="N82" i="67" s="1"/>
  <c r="O82" i="67" s="1"/>
  <c r="T628" i="65"/>
  <c r="U628" i="65" s="1"/>
  <c r="W173" i="66"/>
  <c r="V294" i="66"/>
  <c r="N238" i="67" s="1"/>
  <c r="O238" i="67" s="1"/>
  <c r="T370" i="65"/>
  <c r="U370" i="65" s="1"/>
  <c r="W295" i="66"/>
  <c r="V679" i="66"/>
  <c r="W680" i="66"/>
  <c r="V326" i="66"/>
  <c r="N270" i="67" s="1"/>
  <c r="O270" i="67" s="1"/>
  <c r="T402" i="65"/>
  <c r="U402" i="65" s="1"/>
  <c r="W327" i="66"/>
  <c r="W229" i="66"/>
  <c r="T247" i="65"/>
  <c r="U247" i="65" s="1"/>
  <c r="T134" i="65"/>
  <c r="U134" i="65" s="1"/>
  <c r="W468" i="66"/>
  <c r="V565" i="66"/>
  <c r="T281" i="65"/>
  <c r="U281" i="65" s="1"/>
  <c r="W566" i="66"/>
  <c r="T233" i="65"/>
  <c r="U233" i="65" s="1"/>
  <c r="W215" i="66"/>
  <c r="V214" i="66"/>
  <c r="T61" i="65"/>
  <c r="U61" i="65" s="1"/>
  <c r="V435" i="66"/>
  <c r="W436" i="66"/>
  <c r="T437" i="65"/>
  <c r="U437" i="65" s="1"/>
  <c r="W616" i="66"/>
  <c r="S452" i="65"/>
  <c r="V53" i="66"/>
  <c r="N340" i="67" s="1"/>
  <c r="O340" i="67" s="1"/>
  <c r="T479" i="65"/>
  <c r="U479" i="65" s="1"/>
  <c r="W54" i="66"/>
  <c r="W81" i="66"/>
  <c r="T506" i="65"/>
  <c r="U506" i="65" s="1"/>
  <c r="V74" i="66"/>
  <c r="N361" i="67" s="1"/>
  <c r="T500" i="65"/>
  <c r="U500" i="65" s="1"/>
  <c r="W75" i="66"/>
  <c r="V166" i="66"/>
  <c r="N76" i="67" s="1"/>
  <c r="O76" i="67" s="1"/>
  <c r="T622" i="65"/>
  <c r="U622" i="65" s="1"/>
  <c r="W167" i="66"/>
  <c r="V120" i="66"/>
  <c r="N30" i="67" s="1"/>
  <c r="O30" i="67" s="1"/>
  <c r="T553" i="65"/>
  <c r="U553" i="65" s="1"/>
  <c r="W121" i="66"/>
  <c r="V366" i="66"/>
  <c r="N310" i="67" s="1"/>
  <c r="O310" i="67" s="1"/>
  <c r="T615" i="65"/>
  <c r="U615" i="65" s="1"/>
  <c r="W367" i="66"/>
  <c r="V405" i="66"/>
  <c r="W405" i="66" s="1"/>
  <c r="T114" i="65"/>
  <c r="W406" i="66"/>
  <c r="V35" i="66"/>
  <c r="N322" i="67" s="1"/>
  <c r="O322" i="67" s="1"/>
  <c r="T461" i="65"/>
  <c r="U461" i="65" s="1"/>
  <c r="W36" i="66"/>
  <c r="V282" i="66"/>
  <c r="N226" i="67" s="1"/>
  <c r="O226" i="67" s="1"/>
  <c r="T358" i="65"/>
  <c r="U358" i="65" s="1"/>
  <c r="W283" i="66"/>
  <c r="V480" i="66"/>
  <c r="N385" i="67" s="1"/>
  <c r="T147" i="65"/>
  <c r="U147" i="65" s="1"/>
  <c r="W481" i="66"/>
  <c r="V571" i="66"/>
  <c r="N397" i="67" s="1"/>
  <c r="N391" i="67" s="1"/>
  <c r="T287" i="65"/>
  <c r="U287" i="65" s="1"/>
  <c r="W572" i="66"/>
  <c r="V319" i="66"/>
  <c r="W320" i="66"/>
  <c r="E104" i="29"/>
  <c r="E105" i="29"/>
  <c r="D42" i="29"/>
  <c r="D39" i="29"/>
  <c r="D35" i="29"/>
  <c r="D30" i="29"/>
  <c r="D26" i="29"/>
  <c r="D24" i="29"/>
  <c r="D23" i="29"/>
  <c r="D22" i="29"/>
  <c r="D21" i="29"/>
  <c r="D14" i="29"/>
  <c r="N150" i="67" l="1"/>
  <c r="O150" i="67" s="1"/>
  <c r="U395" i="65"/>
  <c r="T394" i="65"/>
  <c r="N263" i="67"/>
  <c r="O263" i="67" s="1"/>
  <c r="V332" i="66"/>
  <c r="N277" i="67"/>
  <c r="O277" i="67" s="1"/>
  <c r="T415" i="65"/>
  <c r="U415" i="65" s="1"/>
  <c r="N127" i="67"/>
  <c r="O127" i="67" s="1"/>
  <c r="W138" i="66"/>
  <c r="N48" i="67"/>
  <c r="O48" i="67" s="1"/>
  <c r="T93" i="65"/>
  <c r="U93" i="65" s="1"/>
  <c r="U114" i="65"/>
  <c r="T603" i="65"/>
  <c r="U603" i="65" s="1"/>
  <c r="W640" i="66"/>
  <c r="V639" i="66"/>
  <c r="V650" i="66"/>
  <c r="W650" i="66" s="1"/>
  <c r="T643" i="65"/>
  <c r="U643" i="65" s="1"/>
  <c r="W651" i="66"/>
  <c r="T579" i="65"/>
  <c r="U579" i="65" s="1"/>
  <c r="W147" i="66"/>
  <c r="V631" i="66"/>
  <c r="T524" i="65"/>
  <c r="U524" i="65" s="1"/>
  <c r="W632" i="66"/>
  <c r="T29" i="65"/>
  <c r="U29" i="65" s="1"/>
  <c r="V373" i="66"/>
  <c r="W374" i="66"/>
  <c r="V165" i="66"/>
  <c r="N75" i="67" s="1"/>
  <c r="O75" i="67" s="1"/>
  <c r="T633" i="65"/>
  <c r="U633" i="65" s="1"/>
  <c r="W178" i="66"/>
  <c r="V609" i="66"/>
  <c r="W609" i="66" s="1"/>
  <c r="W610" i="66"/>
  <c r="T312" i="65"/>
  <c r="U312" i="65" s="1"/>
  <c r="V585" i="66"/>
  <c r="W586" i="66"/>
  <c r="T674" i="65"/>
  <c r="U674" i="65" s="1"/>
  <c r="W659" i="66"/>
  <c r="V658" i="66"/>
  <c r="N195" i="67" s="1"/>
  <c r="O195" i="67" s="1"/>
  <c r="U20" i="66"/>
  <c r="M262" i="67" s="1"/>
  <c r="M213" i="67" s="1"/>
  <c r="M20" i="67" s="1"/>
  <c r="S394" i="65"/>
  <c r="W21" i="66"/>
  <c r="T381" i="65"/>
  <c r="U381" i="65" s="1"/>
  <c r="W306" i="66"/>
  <c r="V520" i="66"/>
  <c r="W520" i="66" s="1"/>
  <c r="T199" i="65"/>
  <c r="W521" i="66"/>
  <c r="V551" i="66"/>
  <c r="T267" i="65"/>
  <c r="U267" i="65" s="1"/>
  <c r="W552" i="66"/>
  <c r="T693" i="65"/>
  <c r="U693" i="65" s="1"/>
  <c r="W722" i="66"/>
  <c r="T408" i="65"/>
  <c r="W333" i="66"/>
  <c r="T324" i="65"/>
  <c r="U324" i="65" s="1"/>
  <c r="W598" i="66"/>
  <c r="V543" i="66"/>
  <c r="V531" i="66" s="1"/>
  <c r="T224" i="65"/>
  <c r="U224" i="65" s="1"/>
  <c r="W544" i="66"/>
  <c r="V365" i="66"/>
  <c r="T614" i="65"/>
  <c r="U614" i="65" s="1"/>
  <c r="W366" i="66"/>
  <c r="AF436" i="66"/>
  <c r="T60" i="65"/>
  <c r="U60" i="65" s="1"/>
  <c r="W435" i="66"/>
  <c r="T466" i="65"/>
  <c r="U466" i="65" s="1"/>
  <c r="W41" i="66"/>
  <c r="T344" i="65"/>
  <c r="U344" i="65" s="1"/>
  <c r="V268" i="66"/>
  <c r="W269" i="66"/>
  <c r="T286" i="65"/>
  <c r="U286" i="65" s="1"/>
  <c r="W571" i="66"/>
  <c r="T499" i="65"/>
  <c r="U499" i="65" s="1"/>
  <c r="W74" i="66"/>
  <c r="T460" i="65"/>
  <c r="U460" i="65" s="1"/>
  <c r="W35" i="66"/>
  <c r="T621" i="65"/>
  <c r="U621" i="65" s="1"/>
  <c r="W166" i="66"/>
  <c r="T478" i="65"/>
  <c r="U478" i="65" s="1"/>
  <c r="W53" i="66"/>
  <c r="W214" i="66"/>
  <c r="T232" i="65"/>
  <c r="U232" i="65" s="1"/>
  <c r="V213" i="66"/>
  <c r="V325" i="66"/>
  <c r="N269" i="67" s="1"/>
  <c r="O269" i="67" s="1"/>
  <c r="T401" i="65"/>
  <c r="U401" i="65" s="1"/>
  <c r="W326" i="66"/>
  <c r="T627" i="65"/>
  <c r="U627" i="65" s="1"/>
  <c r="W172" i="66"/>
  <c r="T350" i="65"/>
  <c r="U350" i="65" s="1"/>
  <c r="W275" i="66"/>
  <c r="T140" i="65"/>
  <c r="U140" i="65" s="1"/>
  <c r="W474" i="66"/>
  <c r="V473" i="66"/>
  <c r="V427" i="66" s="1"/>
  <c r="T472" i="65"/>
  <c r="U472" i="65" s="1"/>
  <c r="W47" i="66"/>
  <c r="V248" i="66"/>
  <c r="T293" i="65"/>
  <c r="U293" i="65" s="1"/>
  <c r="W249" i="66"/>
  <c r="V259" i="66"/>
  <c r="T336" i="65"/>
  <c r="U336" i="65" s="1"/>
  <c r="W260" i="66"/>
  <c r="T212" i="65"/>
  <c r="U212" i="65" s="1"/>
  <c r="W532" i="66"/>
  <c r="T564" i="65"/>
  <c r="U564" i="65" s="1"/>
  <c r="W132" i="66"/>
  <c r="T680" i="65"/>
  <c r="U680" i="65" s="1"/>
  <c r="W665" i="66"/>
  <c r="T146" i="65"/>
  <c r="U146" i="65" s="1"/>
  <c r="W480" i="66"/>
  <c r="W679" i="66"/>
  <c r="V678" i="66"/>
  <c r="V578" i="66"/>
  <c r="T305" i="65"/>
  <c r="U305" i="65" s="1"/>
  <c r="W579" i="66"/>
  <c r="T543" i="65"/>
  <c r="U543" i="65" s="1"/>
  <c r="W111" i="66"/>
  <c r="V110" i="66"/>
  <c r="W156" i="66"/>
  <c r="T588" i="65"/>
  <c r="U588" i="65" s="1"/>
  <c r="T454" i="65"/>
  <c r="U454" i="65" s="1"/>
  <c r="V28" i="66"/>
  <c r="W29" i="66"/>
  <c r="T357" i="65"/>
  <c r="U357" i="65" s="1"/>
  <c r="V281" i="66"/>
  <c r="N225" i="67" s="1"/>
  <c r="O225" i="67" s="1"/>
  <c r="W282" i="66"/>
  <c r="T552" i="65"/>
  <c r="U552" i="65" s="1"/>
  <c r="W120" i="66"/>
  <c r="T280" i="65"/>
  <c r="U280" i="65" s="1"/>
  <c r="W565" i="66"/>
  <c r="V564" i="66"/>
  <c r="T369" i="65"/>
  <c r="U369" i="65" s="1"/>
  <c r="W294" i="66"/>
  <c r="T318" i="65"/>
  <c r="U318" i="65" s="1"/>
  <c r="W592" i="66"/>
  <c r="T558" i="65"/>
  <c r="U558" i="65" s="1"/>
  <c r="W126" i="66"/>
  <c r="T22" i="65"/>
  <c r="U22" i="65" s="1"/>
  <c r="W428" i="66"/>
  <c r="T241" i="65"/>
  <c r="U241" i="65" s="1"/>
  <c r="W223" i="66"/>
  <c r="T665" i="65"/>
  <c r="U665" i="65" s="1"/>
  <c r="W204" i="66"/>
  <c r="V358" i="66"/>
  <c r="N302" i="67" s="1"/>
  <c r="O302" i="67" s="1"/>
  <c r="T597" i="65"/>
  <c r="U597" i="65" s="1"/>
  <c r="W359" i="66"/>
  <c r="V671" i="66"/>
  <c r="T687" i="65"/>
  <c r="U687" i="65" s="1"/>
  <c r="W672" i="66"/>
  <c r="T363" i="65"/>
  <c r="U363" i="65" s="1"/>
  <c r="W288" i="66"/>
  <c r="V188" i="66"/>
  <c r="N98" i="67" s="1"/>
  <c r="O98" i="67" s="1"/>
  <c r="T650" i="65"/>
  <c r="U650" i="65" s="1"/>
  <c r="W189" i="66"/>
  <c r="V59" i="66"/>
  <c r="N346" i="67" s="1"/>
  <c r="O346" i="67" s="1"/>
  <c r="T375" i="65"/>
  <c r="U375" i="65" s="1"/>
  <c r="W300" i="66"/>
  <c r="V318" i="66"/>
  <c r="W319" i="66"/>
  <c r="C101" i="29"/>
  <c r="T407" i="65" l="1"/>
  <c r="U408" i="65"/>
  <c r="N21" i="67"/>
  <c r="W365" i="66"/>
  <c r="N309" i="67"/>
  <c r="O309" i="67" s="1"/>
  <c r="N316" i="67"/>
  <c r="O316" i="67" s="1"/>
  <c r="W332" i="66"/>
  <c r="N276" i="67"/>
  <c r="O276" i="67" s="1"/>
  <c r="T393" i="65"/>
  <c r="N262" i="67"/>
  <c r="O262" i="67" s="1"/>
  <c r="T198" i="65"/>
  <c r="U198" i="65" s="1"/>
  <c r="U199" i="65"/>
  <c r="U394" i="65"/>
  <c r="V638" i="66"/>
  <c r="W638" i="66" s="1"/>
  <c r="W639" i="66"/>
  <c r="T231" i="65"/>
  <c r="U231" i="65" s="1"/>
  <c r="W59" i="66"/>
  <c r="T484" i="65"/>
  <c r="U484" i="65" s="1"/>
  <c r="T686" i="65"/>
  <c r="U686" i="65" s="1"/>
  <c r="W671" i="66"/>
  <c r="AF679" i="66"/>
  <c r="W678" i="66"/>
  <c r="V550" i="66"/>
  <c r="W550" i="66" s="1"/>
  <c r="W564" i="66"/>
  <c r="T335" i="65"/>
  <c r="U335" i="65" s="1"/>
  <c r="W259" i="66"/>
  <c r="T139" i="65"/>
  <c r="W213" i="66"/>
  <c r="V212" i="66"/>
  <c r="V657" i="66"/>
  <c r="N194" i="67" s="1"/>
  <c r="T673" i="65"/>
  <c r="U673" i="65" s="1"/>
  <c r="W658" i="66"/>
  <c r="T311" i="65"/>
  <c r="U311" i="65" s="1"/>
  <c r="W585" i="66"/>
  <c r="V372" i="66"/>
  <c r="W373" i="66"/>
  <c r="T523" i="65"/>
  <c r="U523" i="65" s="1"/>
  <c r="W631" i="66"/>
  <c r="W427" i="66"/>
  <c r="AF429" i="66"/>
  <c r="T453" i="65"/>
  <c r="U453" i="65" s="1"/>
  <c r="W28" i="66"/>
  <c r="V27" i="66"/>
  <c r="W110" i="66"/>
  <c r="T542" i="65"/>
  <c r="V109" i="66"/>
  <c r="W531" i="66"/>
  <c r="T211" i="65"/>
  <c r="U211" i="65" s="1"/>
  <c r="T292" i="65"/>
  <c r="W248" i="66"/>
  <c r="T400" i="65"/>
  <c r="U400" i="65" s="1"/>
  <c r="W325" i="66"/>
  <c r="T266" i="65"/>
  <c r="U266" i="65" s="1"/>
  <c r="W551" i="66"/>
  <c r="U19" i="66"/>
  <c r="S393" i="65"/>
  <c r="S342" i="65" s="1"/>
  <c r="W20" i="66"/>
  <c r="W188" i="66"/>
  <c r="T649" i="65"/>
  <c r="U649" i="65" s="1"/>
  <c r="V357" i="66"/>
  <c r="W358" i="66"/>
  <c r="T356" i="65"/>
  <c r="U356" i="65" s="1"/>
  <c r="W281" i="66"/>
  <c r="T304" i="65"/>
  <c r="U304" i="65" s="1"/>
  <c r="W578" i="66"/>
  <c r="V577" i="66"/>
  <c r="AF474" i="66"/>
  <c r="W473" i="66"/>
  <c r="T343" i="65"/>
  <c r="U343" i="65" s="1"/>
  <c r="W268" i="66"/>
  <c r="T223" i="65"/>
  <c r="U223" i="65" s="1"/>
  <c r="W543" i="66"/>
  <c r="W165" i="66"/>
  <c r="T620" i="65"/>
  <c r="W318" i="66"/>
  <c r="V267" i="66"/>
  <c r="D32" i="63"/>
  <c r="D19" i="63"/>
  <c r="D14" i="63"/>
  <c r="E107" i="63" s="1"/>
  <c r="E31" i="63"/>
  <c r="E43" i="63"/>
  <c r="E42" i="63"/>
  <c r="C41" i="63"/>
  <c r="E40" i="63"/>
  <c r="E39" i="63"/>
  <c r="E38" i="63"/>
  <c r="C38" i="63"/>
  <c r="E37" i="63"/>
  <c r="E36" i="63"/>
  <c r="E35" i="63"/>
  <c r="C35" i="63"/>
  <c r="E34" i="63"/>
  <c r="E33" i="63"/>
  <c r="E26" i="63"/>
  <c r="E23" i="63"/>
  <c r="C19" i="63"/>
  <c r="E21" i="63"/>
  <c r="E20" i="63"/>
  <c r="F20" i="64"/>
  <c r="F19" i="64"/>
  <c r="F15" i="64"/>
  <c r="H15" i="64" s="1"/>
  <c r="E45" i="63"/>
  <c r="C44" i="63"/>
  <c r="C32" i="63"/>
  <c r="E30" i="63"/>
  <c r="E29" i="63"/>
  <c r="D28" i="63"/>
  <c r="E28" i="63" s="1"/>
  <c r="C28" i="63"/>
  <c r="E27" i="63"/>
  <c r="E25" i="63"/>
  <c r="C24" i="63"/>
  <c r="E22" i="63"/>
  <c r="E18" i="63"/>
  <c r="E17" i="63"/>
  <c r="E16" i="63"/>
  <c r="E15" i="63"/>
  <c r="C14" i="63"/>
  <c r="E13" i="63"/>
  <c r="C12" i="63" l="1"/>
  <c r="W357" i="66"/>
  <c r="N301" i="67"/>
  <c r="U393" i="65"/>
  <c r="AF408" i="65"/>
  <c r="U407" i="65"/>
  <c r="T21" i="65"/>
  <c r="U21" i="65" s="1"/>
  <c r="U139" i="65"/>
  <c r="T613" i="65"/>
  <c r="U613" i="65" s="1"/>
  <c r="U620" i="65"/>
  <c r="N188" i="67"/>
  <c r="O188" i="67" s="1"/>
  <c r="O194" i="67"/>
  <c r="O21" i="67"/>
  <c r="T279" i="65"/>
  <c r="U279" i="65" s="1"/>
  <c r="U292" i="65"/>
  <c r="T531" i="65"/>
  <c r="U531" i="65" s="1"/>
  <c r="U542" i="65"/>
  <c r="T230" i="65"/>
  <c r="U230" i="65" s="1"/>
  <c r="T342" i="65"/>
  <c r="V108" i="66"/>
  <c r="T541" i="65"/>
  <c r="U541" i="65" s="1"/>
  <c r="W109" i="66"/>
  <c r="W657" i="66"/>
  <c r="T672" i="65"/>
  <c r="U672" i="65" s="1"/>
  <c r="AF373" i="66"/>
  <c r="W372" i="66"/>
  <c r="AD343" i="65"/>
  <c r="S18" i="65"/>
  <c r="V211" i="66"/>
  <c r="W212" i="66"/>
  <c r="W577" i="66"/>
  <c r="T303" i="65"/>
  <c r="U303" i="65" s="1"/>
  <c r="W19" i="66"/>
  <c r="U18" i="66"/>
  <c r="U750" i="66" s="1"/>
  <c r="W27" i="66"/>
  <c r="T452" i="65"/>
  <c r="U452" i="65" s="1"/>
  <c r="V18" i="66"/>
  <c r="V426" i="66"/>
  <c r="V266" i="66"/>
  <c r="W267" i="66"/>
  <c r="D12" i="63"/>
  <c r="F13" i="63" s="1"/>
  <c r="E41" i="63"/>
  <c r="E44" i="63"/>
  <c r="E32" i="63"/>
  <c r="E24" i="63"/>
  <c r="E19" i="63"/>
  <c r="E14" i="63"/>
  <c r="AE343" i="65" l="1"/>
  <c r="U342" i="65"/>
  <c r="T530" i="65"/>
  <c r="U530" i="65" s="1"/>
  <c r="O301" i="67"/>
  <c r="N213" i="67"/>
  <c r="AD18" i="65"/>
  <c r="T18" i="65"/>
  <c r="U18" i="65" s="1"/>
  <c r="W18" i="66"/>
  <c r="AF19" i="66"/>
  <c r="W211" i="66"/>
  <c r="AF212" i="66"/>
  <c r="W426" i="66"/>
  <c r="AF427" i="66"/>
  <c r="T540" i="65"/>
  <c r="U540" i="65" s="1"/>
  <c r="W108" i="66"/>
  <c r="AF109" i="66"/>
  <c r="W266" i="66"/>
  <c r="AF267" i="66"/>
  <c r="V750" i="66"/>
  <c r="E12" i="63"/>
  <c r="O213" i="67" l="1"/>
  <c r="N20" i="67"/>
  <c r="AF753" i="66"/>
  <c r="AE18" i="65"/>
  <c r="V752" i="66"/>
  <c r="W750" i="66"/>
  <c r="D122" i="63"/>
  <c r="D121" i="63"/>
  <c r="G121" i="63" s="1"/>
  <c r="D120" i="63"/>
  <c r="D119" i="63"/>
  <c r="D118" i="63"/>
  <c r="D117" i="63"/>
  <c r="D116" i="63"/>
  <c r="C109" i="63"/>
  <c r="C113" i="63" s="1"/>
  <c r="E15" i="35"/>
  <c r="E14" i="35"/>
  <c r="E13" i="35"/>
  <c r="E12" i="35"/>
  <c r="E16" i="34"/>
  <c r="E15" i="34"/>
  <c r="E14" i="34"/>
  <c r="E13" i="34"/>
  <c r="E12" i="34"/>
  <c r="E16" i="37"/>
  <c r="E15" i="37"/>
  <c r="E14" i="37"/>
  <c r="E13" i="37"/>
  <c r="E12" i="37"/>
  <c r="E13" i="36"/>
  <c r="E14" i="36"/>
  <c r="E15" i="36"/>
  <c r="E16" i="36"/>
  <c r="E17" i="36"/>
  <c r="E12" i="36"/>
  <c r="E16" i="57"/>
  <c r="E15" i="57"/>
  <c r="E14" i="57"/>
  <c r="E13" i="57"/>
  <c r="E12" i="57"/>
  <c r="E13" i="33"/>
  <c r="E14" i="33"/>
  <c r="E15" i="33"/>
  <c r="E16" i="33"/>
  <c r="E12" i="33"/>
  <c r="C110" i="63" l="1"/>
  <c r="O20" i="67"/>
  <c r="D123" i="63"/>
  <c r="D125" i="63" s="1"/>
  <c r="E51" i="29" l="1"/>
  <c r="E22" i="29"/>
  <c r="D20" i="29"/>
  <c r="C20" i="29"/>
  <c r="E14" i="29"/>
  <c r="E16" i="29"/>
  <c r="E17" i="29"/>
  <c r="E18" i="29"/>
  <c r="E19" i="29"/>
  <c r="E21" i="29"/>
  <c r="E23" i="29"/>
  <c r="E24" i="29"/>
  <c r="E26" i="29"/>
  <c r="E27" i="29"/>
  <c r="E28" i="29"/>
  <c r="E29" i="29"/>
  <c r="E30" i="29"/>
  <c r="E32" i="29"/>
  <c r="E33" i="29"/>
  <c r="E35" i="29"/>
  <c r="E36" i="29"/>
  <c r="E38" i="29"/>
  <c r="E39" i="29"/>
  <c r="E41" i="29"/>
  <c r="E42" i="29"/>
  <c r="E44" i="29"/>
  <c r="E48" i="29"/>
  <c r="E49" i="29"/>
  <c r="E52" i="29"/>
  <c r="E53" i="29"/>
  <c r="E56" i="29"/>
  <c r="E57" i="29"/>
  <c r="E58" i="29"/>
  <c r="E59" i="29"/>
  <c r="E60" i="29"/>
  <c r="E61" i="29"/>
  <c r="E62" i="29"/>
  <c r="E63" i="29"/>
  <c r="E64" i="29"/>
  <c r="E65" i="29"/>
  <c r="E66" i="29"/>
  <c r="E67" i="29"/>
  <c r="E68" i="29"/>
  <c r="E69" i="29"/>
  <c r="E71" i="29"/>
  <c r="E73" i="29"/>
  <c r="E74" i="29"/>
  <c r="E75" i="29"/>
  <c r="E76" i="29"/>
  <c r="E77" i="29"/>
  <c r="E78" i="29"/>
  <c r="E79" i="29"/>
  <c r="E80" i="29"/>
  <c r="E81" i="29"/>
  <c r="E82" i="29"/>
  <c r="E83" i="29"/>
  <c r="E84" i="29"/>
  <c r="E85" i="29"/>
  <c r="E86" i="29"/>
  <c r="E87" i="29"/>
  <c r="E88" i="29"/>
  <c r="E89" i="29"/>
  <c r="E90" i="29"/>
  <c r="E91" i="29"/>
  <c r="E92" i="29"/>
  <c r="E93" i="29"/>
  <c r="E94" i="29"/>
  <c r="E95" i="29"/>
  <c r="E96" i="29"/>
  <c r="E97" i="29"/>
  <c r="E98" i="29"/>
  <c r="E99" i="29"/>
  <c r="E101" i="29"/>
  <c r="E102" i="29"/>
  <c r="E103" i="29"/>
  <c r="D15" i="29"/>
  <c r="D25" i="29"/>
  <c r="E25" i="29" s="1"/>
  <c r="D27" i="29"/>
  <c r="D31" i="29"/>
  <c r="E31" i="29" s="1"/>
  <c r="D34" i="29"/>
  <c r="E34" i="29" s="1"/>
  <c r="D37" i="29"/>
  <c r="E37" i="29" s="1"/>
  <c r="D40" i="29"/>
  <c r="E40" i="29" s="1"/>
  <c r="D43" i="29"/>
  <c r="E43" i="29" s="1"/>
  <c r="D47" i="29"/>
  <c r="D72" i="29"/>
  <c r="D70" i="29" s="1"/>
  <c r="D11" i="27"/>
  <c r="D26" i="27" s="1"/>
  <c r="D14" i="27"/>
  <c r="D22" i="27"/>
  <c r="E20" i="29" l="1"/>
  <c r="D46" i="29"/>
  <c r="E50" i="29"/>
  <c r="D13" i="29"/>
  <c r="E15" i="29"/>
  <c r="D45" i="29" l="1"/>
  <c r="D106" i="29" l="1"/>
  <c r="D109" i="29" s="1"/>
  <c r="G124" i="29"/>
  <c r="D110" i="29" l="1"/>
  <c r="C116" i="29"/>
  <c r="D124" i="29" l="1"/>
  <c r="D123" i="29" l="1"/>
  <c r="D125" i="29" l="1"/>
  <c r="D121" i="29" l="1"/>
  <c r="D119" i="29"/>
  <c r="D122" i="29"/>
  <c r="D120" i="29" l="1"/>
  <c r="D126" i="29" l="1"/>
  <c r="D128" i="29" s="1"/>
  <c r="C20" i="35" l="1"/>
  <c r="C112" i="29" l="1"/>
  <c r="C47" i="29"/>
  <c r="C72" i="29"/>
  <c r="E72" i="29" s="1"/>
  <c r="C70" i="29" l="1"/>
  <c r="E70" i="29" s="1"/>
  <c r="E47" i="29"/>
  <c r="E100" i="29"/>
  <c r="D16" i="35"/>
  <c r="E16" i="35" s="1"/>
  <c r="D17" i="34"/>
  <c r="C21" i="37"/>
  <c r="E20" i="37"/>
  <c r="C20" i="37"/>
  <c r="E17" i="34" l="1"/>
  <c r="D20" i="34"/>
  <c r="C46" i="29"/>
  <c r="C45" i="29" s="1"/>
  <c r="K107" i="29"/>
  <c r="E46" i="29" l="1"/>
  <c r="D17" i="57"/>
  <c r="C17" i="57"/>
  <c r="D23" i="57" l="1"/>
  <c r="E17" i="57"/>
  <c r="D17" i="37"/>
  <c r="C17" i="37"/>
  <c r="D17" i="36"/>
  <c r="C17" i="36"/>
  <c r="C16" i="35"/>
  <c r="C17" i="34"/>
  <c r="D17" i="33"/>
  <c r="E17" i="33" s="1"/>
  <c r="C17" i="33"/>
  <c r="C43" i="29"/>
  <c r="C40" i="29"/>
  <c r="C37" i="29"/>
  <c r="C34" i="29"/>
  <c r="C31" i="29"/>
  <c r="C27" i="29"/>
  <c r="C25" i="29"/>
  <c r="C15" i="29"/>
  <c r="C22" i="27"/>
  <c r="C14" i="27"/>
  <c r="C11" i="27"/>
  <c r="E17" i="37" l="1"/>
  <c r="D21" i="37"/>
  <c r="E20" i="35"/>
  <c r="D22" i="33"/>
  <c r="E45" i="29"/>
  <c r="C26" i="27"/>
  <c r="C13" i="29"/>
  <c r="E21" i="37" l="1"/>
  <c r="E22" i="68"/>
  <c r="E13" i="29"/>
  <c r="C106" i="29"/>
  <c r="C113" i="29"/>
  <c r="E106" i="29" l="1"/>
</calcChain>
</file>

<file path=xl/sharedStrings.xml><?xml version="1.0" encoding="utf-8"?>
<sst xmlns="http://schemas.openxmlformats.org/spreadsheetml/2006/main" count="2568" uniqueCount="717">
  <si>
    <t>Наименование</t>
  </si>
  <si>
    <t>РЗ</t>
  </si>
  <si>
    <t>ПР</t>
  </si>
  <si>
    <t>ЦСР</t>
  </si>
  <si>
    <t>ВР</t>
  </si>
  <si>
    <t>ОБРАЗОВАНИЕ</t>
  </si>
  <si>
    <t>Обеспечение деятельности муниципальных учреждений (оказание услуг) - средства местного бюджета</t>
  </si>
  <si>
    <t>Предоставление субсидий государственным (муниципальным) бюджетным, автономным учреждениям и иным некоммерческим организациям</t>
  </si>
  <si>
    <t>600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</si>
  <si>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</si>
  <si>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</si>
  <si>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</si>
  <si>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</si>
  <si>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Культура</t>
  </si>
  <si>
    <t>Обеспечение деятельности муниципальных учреждений (оказание услуг) - средства местного бджета</t>
  </si>
  <si>
    <t>Обеспечение деятельности муниципальных учреждений (оказание услуг)</t>
  </si>
  <si>
    <t>Обеспечение деятельности подведомственных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</si>
  <si>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</si>
  <si>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</si>
  <si>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казенных учреждений</t>
  </si>
  <si>
    <t>110</t>
  </si>
  <si>
    <t>111</t>
  </si>
  <si>
    <t>112</t>
  </si>
  <si>
    <t>119</t>
  </si>
  <si>
    <t>200</t>
  </si>
  <si>
    <t>Иные закупки товаров, работ и услуг для государственных (муниципальных) нужд</t>
  </si>
  <si>
    <t>240</t>
  </si>
  <si>
    <t>242</t>
  </si>
  <si>
    <t>244</t>
  </si>
  <si>
    <t>Иные бюджетные ассигнования</t>
  </si>
  <si>
    <t>800</t>
  </si>
  <si>
    <t>850</t>
  </si>
  <si>
    <t>Уплата налога на имущество организаций и земельного налога</t>
  </si>
  <si>
    <t>851</t>
  </si>
  <si>
    <t>852</t>
  </si>
  <si>
    <t>Другие вопросы в области культуры, кинематографии</t>
  </si>
  <si>
    <t>подпрограмма "Обеспечение реализации муниципальной программы и прочие мероприятия в сфере культуры"</t>
  </si>
  <si>
    <t>Расходы на выплаты персоналу государственных (муниципальных) органов</t>
  </si>
  <si>
    <t>120</t>
  </si>
  <si>
    <t>121</t>
  </si>
  <si>
    <t>122</t>
  </si>
  <si>
    <t>129</t>
  </si>
  <si>
    <t>подпрограмма "Развитие мер социальной поддержки отдельным категориям граждан"</t>
  </si>
  <si>
    <t>300</t>
  </si>
  <si>
    <t>310</t>
  </si>
  <si>
    <t>Обеспечение мер социальной поддержки ветеранов труда и тружеников тыла</t>
  </si>
  <si>
    <t>Социальное обеспечение и иные выплаты населению</t>
  </si>
  <si>
    <t>Публичные нормативные социальные выплаты гражданам</t>
  </si>
  <si>
    <t>313</t>
  </si>
  <si>
    <t>Обеспечение равной доступности услуг общественного транспорта на территории Республики Тыва  для отдельных категорий граждан, оказание мер социальной поддержки которым относится к ведению Российской Федерации и Республики Тыва</t>
  </si>
  <si>
    <t>Федеральный Закон от 12 января 1996 года № 8-ФЗ  "О погребении и похоронном деле"</t>
  </si>
  <si>
    <t>Создание условий для реализации муниципальной программы</t>
  </si>
  <si>
    <t>Социальное обеспечение населения</t>
  </si>
  <si>
    <t>подпрограмма "Социальная поддержка семьи и детей"</t>
  </si>
  <si>
    <t>Выплата ежемесячного пособия на ребенка</t>
  </si>
  <si>
    <t>подпрограмма "Обеспечение социальной поддержки граждан на оплату жилого помещения и коммунальных услуг"</t>
  </si>
  <si>
    <t>Предоставление гражданам субсидий на оплату жилого помещения и коммунальных услуг</t>
  </si>
  <si>
    <t>Другие вопросы в области социальной политики</t>
  </si>
  <si>
    <t>Подпрограмма "Обеспечение реализации муниципальной программы и прочие мероприятия"</t>
  </si>
  <si>
    <t>Обеспечение деятельности органов местного самоуправления</t>
  </si>
  <si>
    <t>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t>
  </si>
  <si>
    <t>Межбюджетные трансферты</t>
  </si>
  <si>
    <t>Сельское хозяйство и рыболовство</t>
  </si>
  <si>
    <t>Руководство и управление в сфере установленных функций органов государственной власти Республики Тыва</t>
  </si>
  <si>
    <t>Муниципальная программа "Развитие сельского хозяйства"</t>
  </si>
  <si>
    <t>Подпрограмма "Устойчивое развитие сельских территорий"</t>
  </si>
  <si>
    <t>810</t>
  </si>
  <si>
    <t>Подпрограмма "Реализация мероприятий по развитию сельского хозяйства и расшение рынка сельскохозяйственной продукции"</t>
  </si>
  <si>
    <t>Дошкольное образование</t>
  </si>
  <si>
    <t xml:space="preserve">Обеспечение деятельности муниципальных учреждений (оказание услуг) - средства местного бюджета </t>
  </si>
  <si>
    <t xml:space="preserve">Обеспечение деятельности муниципальных тучреждений (оказание услуг) - средства республиканского бюджета </t>
  </si>
  <si>
    <t>Общее образование</t>
  </si>
  <si>
    <t>подпрограмма "Развитие общего образования"</t>
  </si>
  <si>
    <t>Подпрограмма "Отдых и оздоровление детей"</t>
  </si>
  <si>
    <t>Мероприятия по оздоровлению детей</t>
  </si>
  <si>
    <t>Другие вопросы в области образования</t>
  </si>
  <si>
    <t>Компенсация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</si>
  <si>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</si>
  <si>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</si>
  <si>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Функционирование высшего должностного лица субъекта Российской Федерации и муниципального образования</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</si>
  <si>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</si>
  <si>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Уплата иных платежей</t>
  </si>
  <si>
    <t>853</t>
  </si>
  <si>
    <t>Резервные средства</t>
  </si>
  <si>
    <t>Резервные фонды</t>
  </si>
  <si>
    <t>Другие общегосударственные вопросы</t>
  </si>
  <si>
    <t xml:space="preserve">Программа "Создание благоприятных условий для ведения бизнеса" </t>
  </si>
  <si>
    <t>Субсидии гражданам на приобретение жилья</t>
  </si>
  <si>
    <t>Реализация мероприятий направленных на создание условий для оказания медицинской помощи населению, профилактика заболеваний и формирование здорового образа жизни</t>
  </si>
  <si>
    <t>Мобилизационная и вневойсковая подготовка</t>
  </si>
  <si>
    <t>Дорожное хозяйство (дорожные фонды)</t>
  </si>
  <si>
    <t>Программа "Содержание и развитие муниципального хозяйства"</t>
  </si>
  <si>
    <t>Строительство, модернизация, ремонт и содержание автомобильных дорог общего пользования, в том числе дорог в поселениях (за исключением дорог федерального значения)</t>
  </si>
  <si>
    <t>Программа "Развитие земельно-имущественных отношений и градостроительства на территории Овюрского кожууна Республики Тыва на 2016 - 2018 годы"</t>
  </si>
  <si>
    <t>Подпрограмма "Развитие землеустройства и градостроительства</t>
  </si>
  <si>
    <t>Мероприятия по подготовке документов территориального планирования</t>
  </si>
  <si>
    <t>Благоустройство</t>
  </si>
  <si>
    <t>Подпрограмма "Благоустройство"</t>
  </si>
  <si>
    <t>Благоустройство территории поселения</t>
  </si>
  <si>
    <t>Другие вопросы в области физической культуры и спорта</t>
  </si>
  <si>
    <t>Мероприятия в области поддержки молодых талантов</t>
  </si>
  <si>
    <t>Периодическая печать и издательства</t>
  </si>
  <si>
    <t>Финансовое управление Администрации Овюрского кожууна Республики Тыва</t>
  </si>
  <si>
    <t>500</t>
  </si>
  <si>
    <t>Субвенции</t>
  </si>
  <si>
    <t>530</t>
  </si>
  <si>
    <t>Дотации на выравнивание бюджетной обеспеченности субъектов Российской Федерации и муниципальных образований</t>
  </si>
  <si>
    <t>Дотации</t>
  </si>
  <si>
    <t>510</t>
  </si>
  <si>
    <t>511</t>
  </si>
  <si>
    <t>Прочие межбюджетные трансферты общего характера</t>
  </si>
  <si>
    <t>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</si>
  <si>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Субсидии на закупку и доставку угля бюджетным учреждениям, расположенным в труднодоступных местностях с ограниченными сроками завоза грузов</t>
  </si>
  <si>
    <t xml:space="preserve">Сумма </t>
  </si>
  <si>
    <t>Подпрограмма "Молодежная политика Овюрского кожууна"</t>
  </si>
  <si>
    <t>(тыс. рублей)</t>
  </si>
  <si>
    <t>Код</t>
  </si>
  <si>
    <t xml:space="preserve"> 01 02 00 00 00 0000 000</t>
  </si>
  <si>
    <t>Кредиты кредитных организаций в валюте Российской Федерации</t>
  </si>
  <si>
    <t>01 02 00 00 05 0000 710</t>
  </si>
  <si>
    <t>Получение кредитов от кредитных организаций бюджетами муниципальных районов в валюте Российской Федерации</t>
  </si>
  <si>
    <t xml:space="preserve"> 01 03 00 00 00 0000 000</t>
  </si>
  <si>
    <t xml:space="preserve">Бюджетные кредиты от других бюджетов бюджетной системы Российской Федерации </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</si>
  <si>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</si>
  <si>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01 05 00 00 00 0000 000</t>
  </si>
  <si>
    <t>Изменение остатков средств на счетах по учету средств бюджета</t>
  </si>
  <si>
    <t>01 06 00 00 00 0000 000</t>
  </si>
  <si>
    <t>Всего</t>
  </si>
  <si>
    <t>к Решению Хурала представителей</t>
  </si>
  <si>
    <t>2</t>
  </si>
  <si>
    <t>1 00 00000 00 0000 000</t>
  </si>
  <si>
    <t>НАЛОГОВЫЕ И НЕНАЛОГОВЫЕ ДОХОДЫ</t>
  </si>
  <si>
    <t>1 03 00000 00 0000 000</t>
  </si>
  <si>
    <t>НАЛОГИ НА СОВОКУПНЫЙ ДОХОД</t>
  </si>
  <si>
    <t>Единый сельскохозяйственный налог</t>
  </si>
  <si>
    <t>Налог, взимаемый в связи с применением патентной системы налогообложения</t>
  </si>
  <si>
    <t>НАЛОГИ НА ИМУЩЕСТВО</t>
  </si>
  <si>
    <t>Налог на имущество организаций</t>
  </si>
  <si>
    <t>ГОСУДАРСТВЕННАЯ ПОШЛИНА</t>
  </si>
  <si>
    <t>ДОХОДЫ ОТ ИСПОЛЬЗОВАНИЯ ИМУЩЕСТВА, НАХОДЯЩЕГОСЯ В ГОСУДАРСТВЕННОЙ И МУНИЦИПАЛЬНОЙ СОБСТВЕННОСТИ</t>
  </si>
  <si>
    <t>1 14 00000 00 0000 000</t>
  </si>
  <si>
    <t>ДОХОДЫ ОТ ПРОДАЖИ МАТЕРИАЛЬНЫХ И НЕМАТЕРИАЛЬНЫХ АКТИВОВ</t>
  </si>
  <si>
    <t>ШТРАФЫ, САНКЦИИ, ВОЗМЕЩЕНИЕ УЩЕРБА</t>
  </si>
  <si>
    <t>1 17 00000 00 0000 000</t>
  </si>
  <si>
    <t>ПРОЧИЕ НЕНАЛОГОВЫЕ ДОХОДЫ</t>
  </si>
  <si>
    <t>БЕЗВОЗМЕЗДНЫЕ ПОСТУПЛЕНИЯ</t>
  </si>
  <si>
    <t>Дотации бюджетам муниципальных районов на выравнивание бюджетной обеспеченности</t>
  </si>
  <si>
    <t xml:space="preserve">Субсидии на закупку и доставку угля для казенных, бюджетных и автономных учреждений расположенных в труднодоступных населенных пунктах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</si>
  <si>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</si>
  <si>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СОЦИАЛЬНАЯ ПОЛИТИКА</t>
  </si>
  <si>
    <t>612</t>
  </si>
  <si>
    <t>Субсидии бюджетным учреждениям на иные цели</t>
  </si>
  <si>
    <t>Субвенции бюджетам муниципальных районов на оплату жилищно-коммунальных услуг отдельным категориям граждан</t>
  </si>
  <si>
    <t>Субвенции бюджетам муниципальных районов на осуществление первичного воинского учета на территориях, где отсутствуют военные комиссариаты</t>
  </si>
  <si>
    <t>Муниципальная программа "Социальная поддержка граждан в Овюрском кожууне"</t>
  </si>
  <si>
    <t>Программа "Развитие муниципальной службы муниципального района "Овюрский кожуун"Республики Тыва на 2018-2020 гг"</t>
  </si>
  <si>
    <t>Субсидии бюджетам бюджетной системы Российской Федерации (межбюджетные субсидии)</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</si>
  <si>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</si>
  <si>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Субвенции бюджетам бюджетной системы Российской Федерации</t>
  </si>
  <si>
    <t>Иные межбюджетные трансферты</t>
  </si>
  <si>
    <t>540</t>
  </si>
  <si>
    <t>01 05 02 01 05 0000 510</t>
  </si>
  <si>
    <t>Приложение 5</t>
  </si>
  <si>
    <t>создание в общеобразовательных организациях, расположенных в сельской местности, условий для занятия физической культурой и спортом в рамках государственной программы Российской Федерации "Развитие образования" на 2013-2020 годы за счет ФБ</t>
  </si>
  <si>
    <t xml:space="preserve">Приложение 1 </t>
  </si>
  <si>
    <t xml:space="preserve">Сумма                     </t>
  </si>
  <si>
    <t>Иные источники внутреннего финансирования дефицита бюджета</t>
  </si>
  <si>
    <t>муниципального района "Овюрский кожуун Республики Тыва"</t>
  </si>
  <si>
    <t xml:space="preserve">"О  бюджете муниципального района "Овюрский кожуун" Республики Тыва </t>
  </si>
  <si>
    <t>01 02 00 00 05 0000 810</t>
  </si>
  <si>
    <t>Погашение бюджетами муниципальных районов кредитов от кредитных организаций в валюте Российской Федерации</t>
  </si>
  <si>
    <t>01 03 01 00 05 0000 710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</si>
  <si>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</si>
  <si>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 (на пополнение остатков средств на счетах кожуунного бюджета Республики Тыва)</t>
  </si>
  <si>
    <t>01 03 01 00 05 0000 810</t>
  </si>
  <si>
    <t>Погашение бюджетами муниципальных районов кредитов от других бюджетов бюджетной системы Российской Федерации в валюте Российской Федерации (на пополнение остатков средств на счетах кожуунного бюджета Республики Тыва)</t>
  </si>
  <si>
    <t>01 05 02 01 05 0000 610</t>
  </si>
  <si>
    <t>Уменьшение прочих остатков денежных средств бюджетов муниципальных районов</t>
  </si>
  <si>
    <t>01 06 05 02 05 0000 640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</si>
  <si>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</si>
  <si>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01 06 05 02 05 0000 540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</si>
  <si>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</si>
  <si>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 05 - бюджет муниципального района</t>
  </si>
  <si>
    <t>* 04 - бюджет городского округа</t>
  </si>
  <si>
    <t xml:space="preserve">ПОСТУПЛЕНИЯ ДОХОДОВ В БЮДЖЕТ МУНИЦИПАЛЬНОГО РАЙОНА </t>
  </si>
  <si>
    <t xml:space="preserve">Коды бюджетной классификации  </t>
  </si>
  <si>
    <t xml:space="preserve">      Наименование доходов </t>
  </si>
  <si>
    <t>1  01 02000 01 0000 110</t>
  </si>
  <si>
    <t>НАЛОГ НА ДОХОДЫ ФИЗИЧЕСКИХ ЛИЦ</t>
  </si>
  <si>
    <t>НАЛОГИ НА ТОВАРЫ (РАБОТЫ,  УСЛУГИ), РЕАЛИЗУЕМЫЕ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</si>
  <si>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</si>
  <si>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</si>
  <si>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</si>
  <si>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</si>
  <si>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</si>
  <si>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</si>
  <si>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</si>
  <si>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</si>
  <si>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1 05 00000 00 0000 000</t>
  </si>
  <si>
    <t>10503000010000110</t>
  </si>
  <si>
    <t>10504000020000110</t>
  </si>
  <si>
    <t>10600000000000000</t>
  </si>
  <si>
    <t>10602000020000110</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</si>
  <si>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</si>
  <si>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</si>
  <si>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</si>
  <si>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</si>
  <si>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 xml:space="preserve"> 1 07 04000 01 0000 110</t>
  </si>
  <si>
    <t xml:space="preserve">Сборы за пользование объектами животного мира и за пользование объектами водных биологических ресурсов </t>
  </si>
  <si>
    <t>10800000000000000</t>
  </si>
  <si>
    <t xml:space="preserve"> 1 11 00000 00 0000 000</t>
  </si>
  <si>
    <t xml:space="preserve"> 1 12 00000 00 0000 000</t>
  </si>
  <si>
    <t xml:space="preserve">ПЛАТЕЖИ ПРИ ПОЛЬЗОВАНИИ ПРИРОДНЫМИ РЕСУРСАМИ </t>
  </si>
  <si>
    <t>1 12 01010 01 0000 120</t>
  </si>
  <si>
    <t>Плата за выбросы загрязняющих веществ в атмосферный воздух стационарными объектами</t>
  </si>
  <si>
    <t>1 12 01041 01 0000 120</t>
  </si>
  <si>
    <t>Плата за размещение отходов производства</t>
  </si>
  <si>
    <t xml:space="preserve"> 1 13 00000 00 0000 000</t>
  </si>
  <si>
    <t>1 13 01995 10 0000 130</t>
  </si>
  <si>
    <t>Прочие доходы от оказания платных услуг (работ) получателями средств бюджетов сельских поселений</t>
  </si>
  <si>
    <t>1 13 02995 05 0000 130</t>
  </si>
  <si>
    <t>Прочие доходы от компенсации затрат бюджетов муниципальных районов</t>
  </si>
  <si>
    <t>Доходы от продажи земельных участков, находящихся в государственной и муниципальной собственности</t>
  </si>
  <si>
    <t xml:space="preserve"> 1 16 00000 00 0000 000</t>
  </si>
  <si>
    <t>1 17 05050 05 0000 180</t>
  </si>
  <si>
    <t>Прочие неналоговые доходы бюджетов муниципальных районов</t>
  </si>
  <si>
    <t>2 00 00000 00 0000 000</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</si>
  <si>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</si>
  <si>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</si>
  <si>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</si>
  <si>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</si>
  <si>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2 02 15001 05 0000 150</t>
  </si>
  <si>
    <t>2 02 15002 05 0000 150</t>
  </si>
  <si>
    <t>Дотации бюджетам муниципальных районов на поддержку мер по обеспечению сбалансированности бюджетов</t>
  </si>
  <si>
    <t>2 02 20000 00 0000 150</t>
  </si>
  <si>
    <t>2 02 25097 05 0000 150</t>
  </si>
  <si>
    <t>2 02 25497 05 0000 150</t>
  </si>
  <si>
    <t>2 02 25516 05 0000 150</t>
  </si>
  <si>
    <t>Субсидии бюджетам муниципальных районов на реализацию мероприятий по укреплению единства российской нации и этнокультурному развитию народов России</t>
  </si>
  <si>
    <t>2 02 25519 05 0000 150</t>
  </si>
  <si>
    <t>Субсидия бюджетам муниципальных районов на поддержку отрасли культуры</t>
  </si>
  <si>
    <t>2 02 25555 05 0000 150</t>
  </si>
  <si>
    <t>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t>
  </si>
  <si>
    <t>2 02 25560 05 0000 150</t>
  </si>
  <si>
    <t>Субсидии бюджетам муниципальных районов на поддержку обустройства мест массового отдыха населения (городских парков)</t>
  </si>
  <si>
    <t>2 02 25567 05 0000 150</t>
  </si>
  <si>
    <t>Субсидии бюджетам муниципальных районов на реализацию мероприятий по устойчивому развитию сельских территорий</t>
  </si>
  <si>
    <t>2 02 29999 05 0000 150</t>
  </si>
  <si>
    <t>Прочие субсидии бюджетам муниципальных районов</t>
  </si>
  <si>
    <t>2 02 30000 00 0000 150</t>
  </si>
  <si>
    <t>2 02 30022 05 0000 150</t>
  </si>
  <si>
    <t>2 02 30013 05 0000 150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</si>
  <si>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</si>
  <si>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2 02 35118 05 0000 150</t>
  </si>
  <si>
    <t>2 02 35120 05 0000 150</t>
  </si>
  <si>
    <t xml:space="preserve">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</si>
  <si>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</si>
  <si>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2 02 35250 05 0000 150</t>
  </si>
  <si>
    <t>2 02 35380 05 0000 150</t>
  </si>
  <si>
    <t>Субвенции бюджетам муниципальных районов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</si>
  <si>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2 02 35573 05 0000 150</t>
  </si>
  <si>
    <t>2 02 40000 00 0000 150</t>
  </si>
  <si>
    <t>2 02 40014 05 0000 150</t>
  </si>
  <si>
    <t xml:space="preserve">ИТОГО ДОХОДОВ </t>
  </si>
  <si>
    <t xml:space="preserve">                 "О  бюджете муниципального района "Овюрский кожуун" Республики Тыва </t>
  </si>
  <si>
    <t>Код главы</t>
  </si>
  <si>
    <t>Увеличение прочих остатков денежных средств бюджетов муниципальных районов</t>
  </si>
  <si>
    <t>№ п/п</t>
  </si>
  <si>
    <t>1.</t>
  </si>
  <si>
    <t>муниципальногорайона "Овюрский кожуун  Республики Тыва"</t>
  </si>
  <si>
    <t>Наименование поселения</t>
  </si>
  <si>
    <t>Солчур</t>
  </si>
  <si>
    <t>Саглы</t>
  </si>
  <si>
    <t>3</t>
  </si>
  <si>
    <t>Дус-Даг</t>
  </si>
  <si>
    <t>4</t>
  </si>
  <si>
    <t>Чаа-Суур</t>
  </si>
  <si>
    <t>5</t>
  </si>
  <si>
    <t>Сарыг-Холь</t>
  </si>
  <si>
    <t xml:space="preserve">ИТОГО </t>
  </si>
  <si>
    <t>муниципального района "Овюрский кожуун  Республики Тыва"</t>
  </si>
  <si>
    <t>2 02 30024 05 0000 150</t>
  </si>
  <si>
    <t>Субвенции на реализацию Закона Республики Тыва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</si>
  <si>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Субвенции на осуществление государственных полномочий по установлению запрета на розничную продажу алкогольной продукции в Республике Тыва</t>
  </si>
  <si>
    <t>Субвенции на реализацию Закона Республики Тыва "О мерах социальной поддержки ветеранов труда и труженников тыла"</t>
  </si>
  <si>
    <t>Субвенции на реализацию полномочий по назначению и выплате ежемесячного пособия на ребенка</t>
  </si>
  <si>
    <t>Субвенции на реализацию Закона Республики Тыва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</si>
  <si>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 xml:space="preserve">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t>
  </si>
  <si>
    <t xml:space="preserve">Субвенции на обеспечение равной доступности услуг общественного транспорта  для отдельных категорий граждан </t>
  </si>
  <si>
    <t xml:space="preserve">Субвенции на осуществление переданных полномочий по образованию и организации деятельности комиссий по делам несовершеннолетних </t>
  </si>
  <si>
    <t xml:space="preserve">Субвенции на осуществление государственных полномочий по созданию, организации и обеспечению деятельности административных комиссий </t>
  </si>
  <si>
    <t xml:space="preserve">Субвенции на реализацию Закона Республики Тыва «О погребении и похоронном деле в Республике Тыва» </t>
  </si>
  <si>
    <t xml:space="preserve">Субвенции на компенсацию расходов на оплату жилых помещений, отопления и освещения педагогическим работникам, проживающими и работающим в сельской местности </t>
  </si>
  <si>
    <t>Субвенции на оплату части затрат на транспортировку угля граждан, проживающих в труднодоступных населенных пунктах</t>
  </si>
  <si>
    <t>Подпрограмма "Обеспечение организаций жилищно-коммунального хозяйства специализированной техникой"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</si>
  <si>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</si>
  <si>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Прочие поступления от использования имущества, в собственности муниципальных районов (за исключением имущества муниципальных бюджетных и автономных учреждений, а также имущества муницпальных унитарных приедприятий, в том числе казенных)</t>
  </si>
  <si>
    <t>111 05010 00 0000 120</t>
  </si>
  <si>
    <t>111 09000 00 0000 120</t>
  </si>
  <si>
    <t xml:space="preserve"> </t>
  </si>
  <si>
    <t>Субвенции бюджетам муниципальных районов на предоставление гражданам субсидий на оплату жилого помещения и коммунальных услуг</t>
  </si>
  <si>
    <t>Приложение 9</t>
  </si>
  <si>
    <t>Приложение 13</t>
  </si>
  <si>
    <t>Финансовый орган: Финансовое управление Администрации Овюрского кожууна Республики Тыва</t>
  </si>
  <si>
    <t xml:space="preserve">Единица измерения:  тыс руб </t>
  </si>
  <si>
    <t>КЭСР1</t>
  </si>
  <si>
    <t>КЭСР2</t>
  </si>
  <si>
    <t>операции сектора государст-венного управления</t>
  </si>
  <si>
    <t>ОБЩЕГОСУДАРСТВЕННЫЕ ВОПРОСЫ</t>
  </si>
  <si>
    <t>Функционирование Главы муниципального райлна, высшего должностного лица муниципального образования, его заместителей, местных администраций</t>
  </si>
  <si>
    <t>7800000000</t>
  </si>
  <si>
    <t>Обеспечение функционирования Главы муниципального района</t>
  </si>
  <si>
    <t>7800000111</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</si>
  <si>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</si>
  <si>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</si>
  <si>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Функционирование представительного органа муниципального района Республики Тыва </t>
  </si>
  <si>
    <t>7900000000</t>
  </si>
  <si>
    <t>Обеспечение функционирования председателя представительного органа муниципального образования</t>
  </si>
  <si>
    <t>7900000111</t>
  </si>
  <si>
    <t>Обеспечение функционирования депутатов представительного органа муниципального района</t>
  </si>
  <si>
    <t>7900000112</t>
  </si>
  <si>
    <t>Обеспечение деятельности представительного органа местного самоуправления  (Расходы на выплаты персоналу в целях обеспечения выполнения функций муниципальными органами)</t>
  </si>
  <si>
    <t>7900000113</t>
  </si>
  <si>
    <t>Обеспечение деятельности представительного органа местного самоуправления (Закупка товаров, работ и услуг для обеспечения муниципальных нужд)</t>
  </si>
  <si>
    <t>7900000191</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</si>
  <si>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</si>
  <si>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</si>
  <si>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Закупка товаров, работ, услуг в сфере информационно-коммуникационных технологий</t>
  </si>
  <si>
    <t>Прочая закупка товаров, работ и услуг</t>
  </si>
  <si>
    <t>Уплата налогов, сборов и иных платежей</t>
  </si>
  <si>
    <t>Уплата прочих налогов, сборов</t>
  </si>
  <si>
    <t>Иные выплаты персоналу государственных (муниципальных) органов, за исключением фонда оплаты труда</t>
  </si>
  <si>
    <t>Обеспечение функционирования высшего должностного лица муниципального района</t>
  </si>
  <si>
    <t>7800000112</t>
  </si>
  <si>
    <t>Обеспечение функционирования местной администрации (Закупка товаров, работ и услуг для обеспечения муниципальных нужд)</t>
  </si>
  <si>
    <t>7800000194</t>
  </si>
  <si>
    <t>Судебная система</t>
  </si>
  <si>
    <t>Непрограммные расходы на реализацию переданных полномочий Российской Федерации и субъекта Российской Федерации</t>
  </si>
  <si>
    <t>9900000000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</si>
  <si>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</si>
  <si>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9900051200</t>
  </si>
  <si>
    <t>8900000000</t>
  </si>
  <si>
    <t>Обеспечение деятельности органов местного самоуправления  (Расходы на выплаты персоналу в целях обеспечения выполнения функций муниципальными органами)</t>
  </si>
  <si>
    <t>8900000110</t>
  </si>
  <si>
    <t>8900000190</t>
  </si>
  <si>
    <t>Обеспечение деятельности органов местного самоуправления (Иные выплаты персоналу муниципальных органов, за исключением фонда оплаты труда)</t>
  </si>
  <si>
    <t>8900000870</t>
  </si>
  <si>
    <t>Обеспечение деятельности органов местного самоуправления, осуществляющих функции финансового (финансово-бюджетного) надзора (контроля)</t>
  </si>
  <si>
    <t>9300000000</t>
  </si>
  <si>
    <t>Функционирование контрольно-счетных органов (Расходы на выплаты персоналу в целях обеспечения выполнения функций муниципальными органами)</t>
  </si>
  <si>
    <t>9300000110</t>
  </si>
  <si>
    <t>Функционирование контрольно-счетных органов (Расходы на выплаты персоналу в целях обеспечения выполнения функций муниципальными органами ИНСПЕКТОР)</t>
  </si>
  <si>
    <t>9300000120</t>
  </si>
  <si>
    <t>Функционирование контрольно-счетных органов (Закупка товаров, работ и услуг для обеспечения муниципальных нужд)</t>
  </si>
  <si>
    <t>9300000190</t>
  </si>
  <si>
    <t>Непрограммные расходы по предоставлению межбюджетных трансфертов и резервные фонды</t>
  </si>
  <si>
    <t>9700000000</t>
  </si>
  <si>
    <t>Резервный фонд администрации Овюрского кожууна</t>
  </si>
  <si>
    <t>9700004000</t>
  </si>
  <si>
    <t>870</t>
  </si>
  <si>
    <t>Муниципальная программа "Безопасность Овюрского кожууна на 2016-2018 годы"</t>
  </si>
  <si>
    <t>0200000000</t>
  </si>
  <si>
    <t>подпрограмма "Профилактика правонарушений"</t>
  </si>
  <si>
    <t>0220000000</t>
  </si>
  <si>
    <t>Основное мероприятие: "Осуществление отдельных государственных полномочий по профилактике безнадзорности и правонарушений несовершеннолетних"</t>
  </si>
  <si>
    <t>0220104016</t>
  </si>
  <si>
    <t>Муниципальная программа "Профилактика социально-значимых заболеваний, вакцинопрофилактика в Овюрском кожууне на 2016-2018 годы"</t>
  </si>
  <si>
    <t>0600000000</t>
  </si>
  <si>
    <t>0600104008</t>
  </si>
  <si>
    <t>Обеспечение хозяйственного обслуживания в целях функционирования органов местного самоуправления</t>
  </si>
  <si>
    <t>7800000114</t>
  </si>
  <si>
    <t>Обеспечение хозяйственного обслуживания в целях функционированияорганов местного самоуправления</t>
  </si>
  <si>
    <t>8900000140</t>
  </si>
  <si>
    <t>Осуществление государственных полномочий по установлению запрета на розничную продажу алкогольной продукции в Республике Тыва</t>
  </si>
  <si>
    <t>9900076050</t>
  </si>
  <si>
    <t>Осуществление государственных полномочий по созданию, организации и обеспечению деятельности административных комиссий</t>
  </si>
  <si>
    <t>9900076130</t>
  </si>
  <si>
    <t>НАЦИОНАЛЬНАЯ ОБОРОНА</t>
  </si>
  <si>
    <t>Субвенции на осуществление первичного воинского учета на территориях, где отсутствуют военные комиссариаты</t>
  </si>
  <si>
    <t>9900051180</t>
  </si>
  <si>
    <t>Фонд оплаты труда учреждений</t>
  </si>
  <si>
    <t>Иные выплаты персоналу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</si>
  <si>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</si>
  <si>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</si>
  <si>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</si>
  <si>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Обеспечение деятельности единой дежурной диспетчерской службы (ЕДДС)</t>
  </si>
  <si>
    <t>9500000000</t>
  </si>
  <si>
    <t>Расходы на выплаты по оплате труда работников</t>
  </si>
  <si>
    <t>9500000110</t>
  </si>
  <si>
    <t xml:space="preserve">Расходы на обеспечение функций </t>
  </si>
  <si>
    <t>9500000190</t>
  </si>
  <si>
    <t>НАЦИОНАЛЬНАЯ ЭКОНОМИКА</t>
  </si>
  <si>
    <t>0400000000</t>
  </si>
  <si>
    <t>0420000000</t>
  </si>
  <si>
    <t>Поддержка предприятий</t>
  </si>
  <si>
    <t>0420170060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</si>
  <si>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</si>
  <si>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0300000000</t>
  </si>
  <si>
    <t>0320000000</t>
  </si>
  <si>
    <t>0320107505</t>
  </si>
  <si>
    <t>Другие вопросы в области национальной экономики</t>
  </si>
  <si>
    <t>1000000000</t>
  </si>
  <si>
    <t>1010000000</t>
  </si>
  <si>
    <t>1010175030</t>
  </si>
  <si>
    <t>ЖИЛИЩНО-КОММУНАЛЬНОЕ ХОЗЯЙСТВО</t>
  </si>
  <si>
    <t>0310000000</t>
  </si>
  <si>
    <t>0310107011</t>
  </si>
  <si>
    <t xml:space="preserve">Муниципальная программа "Развитие образования Овюрского кожууна </t>
  </si>
  <si>
    <t>0700000000</t>
  </si>
  <si>
    <t>подпрограмма "Развитие дошкольного образования"</t>
  </si>
  <si>
    <t>0710000000</t>
  </si>
  <si>
    <t>0710100059</t>
  </si>
  <si>
    <t>Предоставление субсидий бюджетным, автономным учреждениям и иным некоммерческим организациям</t>
  </si>
  <si>
    <t>0710276020</t>
  </si>
  <si>
    <t>0720000000</t>
  </si>
  <si>
    <t>0720100059</t>
  </si>
  <si>
    <t>0720276020</t>
  </si>
  <si>
    <t>Дополнительное образование детей</t>
  </si>
  <si>
    <t>подпрограмма "Развитие дополнительного образования"</t>
  </si>
  <si>
    <t>0730000000</t>
  </si>
  <si>
    <t>0730100059</t>
  </si>
  <si>
    <t>1100000000</t>
  </si>
  <si>
    <t>1100200020</t>
  </si>
  <si>
    <t>Молодежная политика</t>
  </si>
  <si>
    <t>0740000000</t>
  </si>
  <si>
    <t>0740175040</t>
  </si>
  <si>
    <t>подпрограмма "Обеспечение реализации муниципальной программы и прочие мероприятия в сфере образования"</t>
  </si>
  <si>
    <t>0760000000</t>
  </si>
  <si>
    <t>0760120419</t>
  </si>
  <si>
    <t>0760200019</t>
  </si>
  <si>
    <t>Осуществление государственных полномочий по образованию и организации деятельности комиссий по делам несовершеннолетних</t>
  </si>
  <si>
    <t>9900076100</t>
  </si>
  <si>
    <t>КУЛЬТУРА, КИНЕМАТОГРАФИЯ</t>
  </si>
  <si>
    <t>Муниципальная программа "Развитие культуры Овюрского кожууна</t>
  </si>
  <si>
    <t>0800000000</t>
  </si>
  <si>
    <t>подпрограмма "Библиотечное обслуживание населения"</t>
  </si>
  <si>
    <t>0810000000</t>
  </si>
  <si>
    <t>0810100059</t>
  </si>
  <si>
    <t>подпрограмма "Организация досуга и предоставление услуг организаций культуры"</t>
  </si>
  <si>
    <t>0820000000</t>
  </si>
  <si>
    <t>0820100059</t>
  </si>
  <si>
    <t>0820299190</t>
  </si>
  <si>
    <t>Льготы сельским специалистам по жилищно-коммунальным услугам</t>
  </si>
  <si>
    <t>9900076040</t>
  </si>
  <si>
    <t>0830000000</t>
  </si>
  <si>
    <t>Разработка нормативно-правовых, методических и иных документов, направленных на эффективное решение задач</t>
  </si>
  <si>
    <t>0830120419</t>
  </si>
  <si>
    <t xml:space="preserve">Обеспечение организационных, информационных и методических условий </t>
  </si>
  <si>
    <t>0830200019</t>
  </si>
  <si>
    <t>0100000000</t>
  </si>
  <si>
    <t>0110000000</t>
  </si>
  <si>
    <t>Пособия, компенсации, меры социальной поддержки по публичным нормативным обязательствам</t>
  </si>
  <si>
    <t>0110176060</t>
  </si>
  <si>
    <t>0110376110</t>
  </si>
  <si>
    <t>0110476120</t>
  </si>
  <si>
    <t>0110607020</t>
  </si>
  <si>
    <t>0120000000</t>
  </si>
  <si>
    <t>0120176070</t>
  </si>
  <si>
    <t>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</si>
  <si>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0120253800</t>
  </si>
  <si>
    <t>0130000000</t>
  </si>
  <si>
    <t>Субвенции на оплату жилищно-коммунальных услуг отдельным категориям граждан</t>
  </si>
  <si>
    <t>0130152500</t>
  </si>
  <si>
    <t>0130276030</t>
  </si>
  <si>
    <t>0410000000</t>
  </si>
  <si>
    <t>Расходы на обеспечение мероприятий по улучшению жилищных условий граждан, молодых семей и молодых специалистов, проживающих и работающих в сельской местности</t>
  </si>
  <si>
    <t>0410172000</t>
  </si>
  <si>
    <t>Социальные выплаты гражданам, кроме публичных нормативных социальных выплат</t>
  </si>
  <si>
    <t>320</t>
  </si>
  <si>
    <t>322</t>
  </si>
  <si>
    <t>Муниципальная программа "Совершенствование молодежной политики  и развитие физической культуры и спорта Овюрского кожууна на 2016-2018 годы"</t>
  </si>
  <si>
    <t>0500000000</t>
  </si>
  <si>
    <t>подпрограмма "Развитие физической культуры и спорта"</t>
  </si>
  <si>
    <t>0520000000</t>
  </si>
  <si>
    <t>подпрограмма "Социальная поддержка по оплате коммунальных услуг педагогическим работникам работающим и проживающим в сельской местности"</t>
  </si>
  <si>
    <t>0770000000</t>
  </si>
  <si>
    <t>0770176140</t>
  </si>
  <si>
    <t>Охрана семьи и детства</t>
  </si>
  <si>
    <t>0710376090</t>
  </si>
  <si>
    <t>0140000000</t>
  </si>
  <si>
    <t>0140100019</t>
  </si>
  <si>
    <t>0140276040</t>
  </si>
  <si>
    <t>ФИЗИЧЕСКАЯ КУЛЬТУРА И СПОРТ</t>
  </si>
  <si>
    <t>0510000000</t>
  </si>
  <si>
    <t>0510107020</t>
  </si>
  <si>
    <t>0520107250</t>
  </si>
  <si>
    <t>СРЕДСТВА МАССОВОЙ ИНФОРМАЦИИ</t>
  </si>
  <si>
    <t>Обеспечение деятельности (оказание услуг)  учреждений средств массовой информации</t>
  </si>
  <si>
    <t>7800040060</t>
  </si>
  <si>
    <t>МЕЖБЮДЖЕТНЫЕ ТРАНСФЕРТЫ ОБЩЕГО ХАРАКТЕРА БЮДЖЕТАМ БЮДЖЕТНОЙ СИСТЕМЫ РОССИЙСКОЙ ФЕДЕРАЦИИ</t>
  </si>
  <si>
    <t>Дотации на выравнивание бюджетной обеспеченности</t>
  </si>
  <si>
    <t>9700020010</t>
  </si>
  <si>
    <t>9900070020</t>
  </si>
  <si>
    <t>9900070060</t>
  </si>
  <si>
    <t xml:space="preserve">                                                                                                                             ИТОГО:</t>
  </si>
  <si>
    <t xml:space="preserve">ВЕДОМСТВЕННАЯ СТРУКТУРА РАСХОДОВ		</t>
  </si>
  <si>
    <t>Код по бюджетной классификации</t>
  </si>
  <si>
    <t>ГЛАВА</t>
  </si>
  <si>
    <t>Муниципальное учреждение Отдел культуры и по делам национальностей Овюрского кожууна Республики Тыва</t>
  </si>
  <si>
    <t>Управление труда и социального развития Овюрского кожууна Республики Тыва</t>
  </si>
  <si>
    <t>Овюрское управление сельского хозяйства и продовольствия Республики Тыва</t>
  </si>
  <si>
    <t>Муниципальное учреждение Управление образованием Овюрского кожууна</t>
  </si>
  <si>
    <t>Хурал представителей Овюрского кожууна Республики Тыва</t>
  </si>
  <si>
    <t>Администрация Овюрского кожууна Республики Тыва</t>
  </si>
  <si>
    <t xml:space="preserve">РАСПРЕДЕЛЕНИЕ БЮДЖЕТНЫХ АССИГНОВАНИЙ ПО ЦЕЛЕВЫМ									</t>
  </si>
  <si>
    <t xml:space="preserve">СТАТЬЯМ (МУНИЦИПАЛЬНЫМ ПРОГРАММАМ),					</t>
  </si>
  <si>
    <t xml:space="preserve">ГРУППАМ ВИДОВ РАСХОДОВ, РАЗДЕЛАМ, ПОДРАЗДЕЛАМ КЛАССИФИКАЦИИ РАСХОДОВ					</t>
  </si>
  <si>
    <t xml:space="preserve">                 "О  бюджете муниципального района "Овюрский кожуун" Республики Тыва</t>
  </si>
  <si>
    <t>Приложение 11</t>
  </si>
  <si>
    <t>Субвенции бюджетам муниципальных районов на осуществление ежемесячной выплаты в связи с рождением (усыновлением) первого ребенка</t>
  </si>
  <si>
    <t>2 02 25466 05 0000 150</t>
  </si>
  <si>
    <t>Субсидии бюджетам муниципальных районов на поддержку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t>
  </si>
  <si>
    <t>2 02 25576 05 0000 150</t>
  </si>
  <si>
    <t>Субсидии бюджетам муниципальных районов на обеспечение комплексного развития сельских территорий</t>
  </si>
  <si>
    <t>Субсидии бюджетам муниципального района на реализацию мероприятий по обеспечению жильем молодых семей</t>
  </si>
  <si>
    <t>Субвенции на организацию отдыха и оздоровления детей</t>
  </si>
  <si>
    <t>Сумма</t>
  </si>
  <si>
    <t>0900000000</t>
  </si>
  <si>
    <t>Реализация мероприятий направленных на создание условий для развития предпринимательства</t>
  </si>
  <si>
    <t>0910000000</t>
  </si>
  <si>
    <t>0910104014</t>
  </si>
  <si>
    <t>Муниципальная программа "Профилактика терроризма и экстремизма, улучшение общественной безопасности последствий проявления терроризма на территории муниципального района "Овюрский кожуун" РТ на 2020-2022 годы"</t>
  </si>
  <si>
    <t>1200000000</t>
  </si>
  <si>
    <t>Муниципальная программа " 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района "Овюрский кожуун" РТ на 2020-2022 г"</t>
  </si>
  <si>
    <t>1400000000</t>
  </si>
  <si>
    <t>Основное направление "Обеспечение безопасности населения и территорий муниципального района "Овюрский кожуун"РТ"</t>
  </si>
  <si>
    <t>1400004000</t>
  </si>
  <si>
    <t>Другие вопросы в области национальной безопасности и правоохранительной деятельности</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</si>
  <si>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</si>
  <si>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813</t>
  </si>
  <si>
    <t>Создание в общеобразовательных организациях, расположенных в сельской местности, условий для занятий физической культурой и спортом</t>
  </si>
  <si>
    <t>072E250970</t>
  </si>
  <si>
    <t>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t>
  </si>
  <si>
    <t>08201L4660</t>
  </si>
  <si>
    <t>ЗДРАВООХРАНЕНИЕ</t>
  </si>
  <si>
    <t>Другие вопросы в области здравоохранения</t>
  </si>
  <si>
    <t>Пособия, компенсации и иные социальные выплаты гражданам, кроме публичных нормативных обязательств</t>
  </si>
  <si>
    <t>321</t>
  </si>
  <si>
    <t>Обеспечение комплексного развития сельских территорий</t>
  </si>
  <si>
    <t>0430000000</t>
  </si>
  <si>
    <t>04301L5760</t>
  </si>
  <si>
    <t>"Обеспечение жильем молодых семей"</t>
  </si>
  <si>
    <t>05201L4970</t>
  </si>
  <si>
    <t>Осуществление ежемесячной выплаты в связи с рождением (усыновлением) первого ребенка</t>
  </si>
  <si>
    <t>012P155730</t>
  </si>
  <si>
    <t>Иные дотации</t>
  </si>
  <si>
    <t>Дотации на поддержку мер по обеспечению сбалансированности бюджетов</t>
  </si>
  <si>
    <t>9700020020</t>
  </si>
  <si>
    <t>512</t>
  </si>
  <si>
    <t xml:space="preserve">ПО РАЗДЕЛАМ, ПОДРАЗДЕЛАМ, ЦЕЛЕВЫМ СТАТЬЯМ (ГОСУДАРСТВЕННЫМ ПРОГРАММАМ РЕСПУБЛИКИ ТЫВА И НЕПРОГРАММНЫМ НАПРАВЛЕНИЯМ ДЕЯТЕЛЬНОСТИ), ГРУППАМ ВИДОВ РАСХОДОВ КЛАССИФИКАЦИИ РАСХОДОВ бюджета муниципального района "Овюрский кожуун" Республики Тыва </t>
  </si>
  <si>
    <t>ВидПлана</t>
  </si>
  <si>
    <t>ИТОГО:</t>
  </si>
  <si>
    <t>на 2021 год и на плановый период 2022 и 2023 годов"</t>
  </si>
  <si>
    <t>Субсидии бюджетам муниципальных районов на реализацию программ формирования современной городской среды</t>
  </si>
  <si>
    <t>2 02 35084 05 0000 150</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</si>
  <si>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</si>
  <si>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2 02 35302 05 0000 150</t>
  </si>
  <si>
    <t>Субвенции бюджетам муниципальных районов на осуществление ежемесячных выплат на детей в возрасте от трех до семи лет включительно</t>
  </si>
  <si>
    <t>2 02 45303 05 0000 150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</si>
  <si>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t>
  </si>
  <si>
    <t>2 02 49999 05 0000 150</t>
  </si>
  <si>
    <t>10501011011000110.</t>
  </si>
  <si>
    <t>Единый налог при упрощенке с доходов</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</si>
  <si>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</si>
  <si>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Субвенции бюджетам муниципальных районов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за счет средств резервного фонда Правительства РФ</t>
  </si>
  <si>
    <t>2 02 35469 050000 150</t>
  </si>
  <si>
    <t>Субвенции бюджетам муниципальных районов на проведение Всероссийской переписи населения 2020 года</t>
  </si>
  <si>
    <t>Субвенции бюджетам муниципальных районов на осуществление ежемесячных выплат на детей в возрасте от трех до семи лет включительно, за счет средств резервного фонда Правительства РФ</t>
  </si>
  <si>
    <t>Субвенции на реализацию Закона Республики Тыва "О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t>
  </si>
  <si>
    <t>Субвенции на реализацию дошкольных образовательных учреждений</t>
  </si>
  <si>
    <t>фп-</t>
  </si>
  <si>
    <t>Субсидии бюджетам муниципальных районов на корректировку генеральных планов муниципальных образований</t>
  </si>
  <si>
    <t>РзПр1</t>
  </si>
  <si>
    <t>РзПр2</t>
  </si>
  <si>
    <t>Обеспечение деятельности представительного органа местного самоуправления (Иные выплаты персоналу муниципальных органов, за исключением фонда оплаты труда)</t>
  </si>
  <si>
    <t>7900000870</t>
  </si>
  <si>
    <t>Функционирование контрольно-счетных органов (Иные выплаты персоналу муниципальных органов, за исключением фонда оплаты труда)</t>
  </si>
  <si>
    <t>9300000870</t>
  </si>
  <si>
    <t>Профилактика терроризма и экстремизма, улучшение общественной безопасности последствий проявления терроризма на территории муниципального района "Овюрский кожуун" РТ</t>
  </si>
  <si>
    <t>1200003150</t>
  </si>
  <si>
    <t>Субвенции на проведение Всероссийской переписи населения 2020 года</t>
  </si>
  <si>
    <t>9900054690</t>
  </si>
  <si>
    <t>0430176140</t>
  </si>
  <si>
    <t>Жилищное хозяйство</t>
  </si>
  <si>
    <t>Капитальные вложения в объекты государственной (муниципальной) собственности</t>
  </si>
  <si>
    <t>400</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</si>
  <si>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</si>
  <si>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</si>
  <si>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</si>
  <si>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</si>
  <si>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Реализация программ формирования современной городской среды</t>
  </si>
  <si>
    <t>031F255550</t>
  </si>
  <si>
    <t>Муниципальная программа "Профилактика безнадзорности и правонарушений несовершеннолетних в Овюрском кожууне на 2021-2023 годы"</t>
  </si>
  <si>
    <t>1500000000</t>
  </si>
  <si>
    <t>Принятие мер по совершенствованию нормативно- правового регулирования в сфере профилактики безнадзорности и правонарушений несовершеннолетних</t>
  </si>
  <si>
    <t>1500103010</t>
  </si>
  <si>
    <t>Муниципальная программа "Реализация государственной национальной политики РФ в Овюрском кожууте Республики Тыва  на 2021-2023 годы"</t>
  </si>
  <si>
    <t>1600000000</t>
  </si>
  <si>
    <t>Организация мероприятий в сфере государственной национальной политики</t>
  </si>
  <si>
    <t>1600002000</t>
  </si>
  <si>
    <t>Подпрограмма "Развитие туризма на территории Овюрского кожууна"</t>
  </si>
  <si>
    <t>0840000000</t>
  </si>
  <si>
    <t>Реализация мер по развитию турризма на ерритории Овюрского кожууна РТ</t>
  </si>
  <si>
    <t>0840047000</t>
  </si>
  <si>
    <t>подпрограмма "Народный театр" Овюрского кожууна</t>
  </si>
  <si>
    <t>0850000000</t>
  </si>
  <si>
    <t>0850000110</t>
  </si>
  <si>
    <t>01202L3020</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</si>
  <si>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</si>
  <si>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012P150840</t>
  </si>
  <si>
    <t>Исполнено</t>
  </si>
  <si>
    <t>% исполения</t>
  </si>
  <si>
    <t>10502010020000110.</t>
  </si>
  <si>
    <t>Единый налог на вмененный доход</t>
  </si>
  <si>
    <t>2 02 2530405 0000 150</t>
  </si>
  <si>
    <t>Субсидии бюджетам муниципальных районов наорганизацию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</si>
  <si>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ДОХОДЫ ОТ ОКАЗАНИЯ ПЛАТНЫХ УСЛУГ  И КОМПЕНСАЦИИ ЗАТРАТ ГОСУДАРСТВА</t>
  </si>
  <si>
    <t xml:space="preserve">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</si>
  <si>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07203L3030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</si>
  <si>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</si>
  <si>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07701L3040</t>
  </si>
  <si>
    <t>Расходы по коммунальным услугам</t>
  </si>
  <si>
    <t>247</t>
  </si>
  <si>
    <t>Иные выплаты населению</t>
  </si>
  <si>
    <t>360</t>
  </si>
  <si>
    <t>Приложение 2</t>
  </si>
  <si>
    <t>Приложение 3</t>
  </si>
  <si>
    <t>Приложение 4</t>
  </si>
  <si>
    <t>Приложение 6</t>
  </si>
  <si>
    <t>Приложение 7</t>
  </si>
  <si>
    <t>Приложение 8</t>
  </si>
  <si>
    <t>Приложение 10</t>
  </si>
  <si>
    <t>Приложение 12</t>
  </si>
  <si>
    <t>10601000020000110</t>
  </si>
  <si>
    <t>Налог на имущество с физичексих лиц</t>
  </si>
  <si>
    <t>10606000020000110</t>
  </si>
  <si>
    <t>Земельный налог</t>
  </si>
  <si>
    <t>,</t>
  </si>
  <si>
    <t>ИСПОЛНЕНИЕ</t>
  </si>
  <si>
    <t>(тыс.рублей)</t>
  </si>
  <si>
    <t>Основание</t>
  </si>
  <si>
    <t>КОСГУ</t>
  </si>
  <si>
    <t>Кому направлено</t>
  </si>
  <si>
    <t>Наименование мероприятий</t>
  </si>
  <si>
    <t>Профинансировано</t>
  </si>
  <si>
    <t xml:space="preserve"> Распоряжение Администрации № 38 от 09.02 2018 г</t>
  </si>
  <si>
    <t>Администрация Овюрского кожууна</t>
  </si>
  <si>
    <t xml:space="preserve">Приобретение ГСМ </t>
  </si>
  <si>
    <t>Распоряжение Администрации № 164 от 30.05 2018 г</t>
  </si>
  <si>
    <t>Приобретение ГСМ 600 литр (дизельное топливо)</t>
  </si>
  <si>
    <t>Распоряжение Администрации № 168 "б" от 01.06 2018 г</t>
  </si>
  <si>
    <t>ООО "ДРСУч"</t>
  </si>
  <si>
    <t>Приобретение ГСМ 1140 литр (дизельное топливо)</t>
  </si>
  <si>
    <t>Распоряжение Администрации № 239 "а" от 25.07 2018 г</t>
  </si>
  <si>
    <t>Приобретение ГСМ 576 литр (дизельное топливо)</t>
  </si>
  <si>
    <t>Материальная помощь</t>
  </si>
  <si>
    <t>ВСЕГО</t>
  </si>
  <si>
    <t>Распоряжение Администрации № 8 от 19.01.2021 г</t>
  </si>
  <si>
    <t>материальная помощь Тюлюш Д-Х.А. на лечение сына Тюлюш С.Ш.</t>
  </si>
  <si>
    <t>Распоряжение Администрации № 38 от 018.02.2021 г</t>
  </si>
  <si>
    <t>материальная помощь Ооржак Ч.В. На лечение дочери Ооржак У-Ч. В. В г. Москва</t>
  </si>
  <si>
    <t>Распоряжение Администрации № 63 от 17.03.2021 г</t>
  </si>
  <si>
    <t>материальная помощь Ховалыг А.А. на лечение сына Ховалыг А-С. А. в медицинском учреждении за пределами Республики Тыва</t>
  </si>
  <si>
    <t>"ОВЮРСКИЙ КОЖУУН" РЕСПУБЛИКИ ТЫВА ЗА 1 полугодие 2021 ГОДА</t>
  </si>
  <si>
    <t>2 19 35573 05 0000 150</t>
  </si>
  <si>
    <t>Возврат остатков субвенций на выполнение полномочий РФ по осуществлению ежемесячной выплаты в связи с рождением (усыновлением) первого ребенка из бюджетов муниципальных районов</t>
  </si>
  <si>
    <t>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</si>
  <si>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учреждениях Республики Тыва</t>
  </si>
  <si>
    <t xml:space="preserve">Субсидии на софинансирование капитального строительства Народногй инициативы "Капитальный ремонт бани с. Солчур" </t>
  </si>
  <si>
    <t>Субсидии на реализацию губернаторского проекта "Сорунза" (Притяжение)</t>
  </si>
  <si>
    <t>в том числе:</t>
  </si>
  <si>
    <t>на 2012</t>
  </si>
  <si>
    <t>на 2013</t>
  </si>
  <si>
    <t>Бюджетные средства</t>
  </si>
  <si>
    <t>За счет доходов от оказания платных услуг</t>
  </si>
  <si>
    <t>ПОФ</t>
  </si>
  <si>
    <t>Расход</t>
  </si>
  <si>
    <t>Неуказанная целевая статья</t>
  </si>
  <si>
    <t>0000000000</t>
  </si>
  <si>
    <t>Неуказанный вид расходов</t>
  </si>
  <si>
    <t>000</t>
  </si>
  <si>
    <t>Обеспечение функционирования местной администрации (Иные выплаты персоналу муниципальных органов, за исключением фонда оплаты труда)</t>
  </si>
  <si>
    <t>7800000870</t>
  </si>
  <si>
    <t xml:space="preserve">Субсидии на оказание финансовой поддержки при исполнении расходных обязательств, связанных с реализацией губернаторского проекта "Новая жизнь" ("Чаа сорук") </t>
  </si>
  <si>
    <t>04201L5030</t>
  </si>
  <si>
    <t>Проведение комплексных кадастровых работ</t>
  </si>
  <si>
    <t>10101L5110</t>
  </si>
  <si>
    <t>ОХРАНА ОКРУЖАЮЩЕЙ СРЕДЫ</t>
  </si>
  <si>
    <t>Охрана объектов растительного и животного мира и среды их обитания</t>
  </si>
  <si>
    <t>0820173450</t>
  </si>
  <si>
    <t>Иные межбюджетные трансферты сельским поселениям</t>
  </si>
  <si>
    <t>9900007011</t>
  </si>
  <si>
    <t xml:space="preserve">Реализация мероприятий проекта народной инициативы «Капитальный ремонт бани» с. Солчур Овюрского кожууна </t>
  </si>
  <si>
    <t>9900075140</t>
  </si>
  <si>
    <t>0770275150</t>
  </si>
  <si>
    <t>2 02 20041 05 0000 150</t>
  </si>
  <si>
    <t>Субсидии бюджетам муниципальных районов на капитальный ремонт и ремонт автомобильных дорог общего пользования населенных пунктов за счет средств Дорожного фонда РТ</t>
  </si>
  <si>
    <t>Субсидии на оказание финансовой поддержки при исполнении расходных обязательств, связанных с реализацией губернаторского проекта "Новая жизь" ("Чаа сорук")</t>
  </si>
  <si>
    <t>Субсидии на капитальный ремонт и ремонт автомобильных дорог общего пользования населенных пунктов за счет средств Дорожного фонда Республики Тыва</t>
  </si>
  <si>
    <t>0320175050</t>
  </si>
  <si>
    <t>РАСПРЕДЕЛЕНИЕ БЮДЖЕТНЫХ АССИГНОВАНИЙ ЗА 1 полугодие 2021 ГОДА</t>
  </si>
  <si>
    <t xml:space="preserve"> бюджета муниципального района "Овюрский кожуун" Республики Тыва за 1 полугодие 2021 года</t>
  </si>
  <si>
    <t xml:space="preserve"> бюджета муниципального района "Овюрский кожуун" Республики Тыва ЗА 1 полугодие 2021 ГОД										А</t>
  </si>
  <si>
    <t>дотации бюджетам сельских поселений на поддержку мер по обеспечению сбалансированности бюджетов за  1 полгодие 2021 года</t>
  </si>
  <si>
    <t>дотации на выравнивание бюджетной обеспеченности бюджетам поселений за 1 полгодие 2021 года</t>
  </si>
  <si>
    <t xml:space="preserve">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за 1 полгодие 2021 года</t>
  </si>
  <si>
    <t xml:space="preserve"> субвенций на осуществление первичного воинского учета на территориях, где отсутствуют военные комиссариаты бюджетам поселений за 1 полгодие 2021 года</t>
  </si>
  <si>
    <t>иные межбюджетные трансферты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 бюджетам поселений за 1 полгодие 2021 года</t>
  </si>
  <si>
    <t>иные межбюджетные трансферты на закупку и доставку угля для казенных, бюджетных и автономных учреждений расположенных в труднодоступных населенных пунктах бюджетам поселений за 1 полгодие 2021 года</t>
  </si>
  <si>
    <t xml:space="preserve">иных межбюджетных трансфертов за 1 полгодие 2021 года из республиканского бюджета Республики Тыва бюджетам сельских поселений на поощрение муниципальных управленческих команд за содействие достижению показателей деятельности органов исполнительной власти Республики Тыва </t>
  </si>
  <si>
    <t>Хандагайты</t>
  </si>
  <si>
    <t>6</t>
  </si>
  <si>
    <t xml:space="preserve">иных межбюджетных трансфертов за 1 полгодие 2021 года  бюджетам сельских поселений на софинансирование капитального строительства Народногй инициативы "Капитальный ремонт бани с. Солчур" </t>
  </si>
  <si>
    <t>Источники внутреннего финансирования дефицита  бюджета муниципального района             "Овюрский кожуун" Республики Тыва за 1 полугодие 2021 года</t>
  </si>
  <si>
    <t>Приложение 14</t>
  </si>
  <si>
    <t>Приложение 15</t>
  </si>
  <si>
    <t>средств резервного фонда за 1 полугодие  2021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</si>
</sst>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_-* #,##0.00&quot;р.&quot;_-;\-* #,##0.00&quot;р.&quot;_-;_-* &quot;-&quot;??&quot;р.&quot;_-;_-@_-"/>
    <numFmt numFmtId="165" formatCode="_-* #,##0.00_р_._-;\-* #,##0.00_р_._-;_-* &quot;-&quot;??_р_._-;_-@_-"/>
    <numFmt numFmtId="166" formatCode="&quot;Да&quot;;&quot;Да&quot;;&quot;Нет&quot;"/>
    <numFmt numFmtId="167" formatCode="_(* #,##0.00_);_(* \(#,##0.00\);_(* &quot;-&quot;??_);_(@_)"/>
    <numFmt numFmtId="168" formatCode="#,##0.0"/>
    <numFmt numFmtId="169" formatCode="#,##0.0_ ;[Red]\-#,##0.0\ "/>
    <numFmt numFmtId="170" formatCode="#,##0.00_ ;[Red]\-#,##0.00\ "/>
    <numFmt numFmtId="171" formatCode="[$-F800]dddd\,\ mmmm\ dd\,\ yyyy"/>
    <numFmt numFmtId="172" formatCode="#,##0.000_ ;[Red]\-#,##0.000\ "/>
    <numFmt numFmtId="173" formatCode="0.0"/>
    <numFmt numFmtId="174" formatCode="0000"/>
    <numFmt numFmtId="175" formatCode="0000000000"/>
    <numFmt numFmtId="176" formatCode="000"/>
    <numFmt numFmtId="177" formatCode="00;[Red]\-00;&quot;&quot;"/>
    <numFmt numFmtId="178" formatCode="0000000;[Red]\-0000000;&quot;&quot;"/>
    <numFmt numFmtId="179" formatCode="000;[Red]\-000;&quot;&quot;"/>
    <numFmt numFmtId="180" formatCode="##0.0;[Red]\-##0.0;0.0"/>
    <numFmt numFmtId="181" formatCode="#,##0.00;[Red]\-#,##0.00;0.00"/>
    <numFmt numFmtId="182" formatCode="#,##0.00000"/>
    <numFmt numFmtId="183" formatCode="0.00000"/>
    <numFmt numFmtId="184" formatCode="#,##0.0000000_ ;[Red]\-#,##0.0000000\ "/>
    <numFmt numFmtId="185" formatCode="0.0000000"/>
    <numFmt numFmtId="186" formatCode="#,##0_ ;[Red]\-#,##0\ "/>
    <numFmt numFmtId="187" formatCode="00\.00\.00"/>
    <numFmt numFmtId="188" formatCode="0.000_ ;[Red]\-0.000\ "/>
    <numFmt numFmtId="189" formatCode="0.0_ ;[Red]\-0.0\ "/>
  </numFmts>
  <fonts count="66" x14ac:knownFonts="1">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b/>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family val="2"/>
      <charset val="204"/>
    </font>
    <font>
      <b/>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8"/>
      <name val="Arial Cyr"/>
      <charset val="204"/>
    </font>
    <font>
      <sz val="11"/>
      <color indexed="20"/>
      <name val="Calibri"/>
      <family val="2"/>
      <charset val="204"/>
    </font>
    <font>
      <i/>
      <sz val="11"/>
      <color indexed="23"/>
      <name val="Calibri"/>
      <family val="2"/>
      <charset val="204"/>
    </font>
    <font>
      <sz val="10"/>
      <color indexed="62"/>
      <name val="Arial"/>
      <family val="2"/>
      <charset val="204"/>
    </font>
    <font>
      <sz val="11"/>
      <color indexed="52"/>
      <name val="Calibri"/>
      <family val="2"/>
      <charset val="204"/>
    </font>
    <font>
      <sz val="11"/>
      <color indexed="10"/>
      <name val="Calibri"/>
      <family val="2"/>
      <charset val="204"/>
    </font>
    <font>
      <sz val="10"/>
      <color indexed="8"/>
      <name val="Arial"/>
      <family val="2"/>
      <charset val="204"/>
    </font>
    <font>
      <sz val="11"/>
      <color indexed="17"/>
      <name val="Calibri"/>
      <family val="2"/>
      <charset val="204"/>
    </font>
    <font>
      <sz val="10"/>
      <name val="Times New Roman"/>
      <family val="1"/>
      <charset val="204"/>
    </font>
    <font>
      <b/>
      <sz val="11"/>
      <name val="Times New Roman"/>
      <family val="1"/>
      <charset val="204"/>
    </font>
    <font>
      <sz val="11"/>
      <name val="Times New Roman"/>
      <family val="1"/>
      <charset val="204"/>
    </font>
    <font>
      <i/>
      <sz val="11"/>
      <name val="Times New Roman"/>
      <family val="1"/>
      <charset val="204"/>
    </font>
    <font>
      <b/>
      <sz val="10"/>
      <name val="Times New Roman"/>
      <family val="1"/>
      <charset val="204"/>
    </font>
    <font>
      <b/>
      <sz val="12"/>
      <color indexed="8"/>
      <name val="Times New Roman"/>
      <family val="1"/>
      <charset val="204"/>
    </font>
    <font>
      <sz val="12"/>
      <color indexed="8"/>
      <name val="Times New Roman"/>
      <family val="1"/>
      <charset val="204"/>
    </font>
    <font>
      <i/>
      <sz val="10"/>
      <name val="Times New Roman"/>
      <family val="1"/>
      <charset val="204"/>
    </font>
    <font>
      <sz val="10"/>
      <name val="Arial"/>
      <family val="2"/>
      <charset val="204"/>
    </font>
    <font>
      <sz val="11"/>
      <name val="Times New Roman Cyr"/>
      <family val="1"/>
      <charset val="204"/>
    </font>
    <font>
      <b/>
      <sz val="10"/>
      <name val="Arial Cyr"/>
      <charset val="204"/>
    </font>
    <font>
      <sz val="12"/>
      <name val="Times New Roman CYR"/>
      <family val="1"/>
      <charset val="204"/>
    </font>
    <font>
      <b/>
      <sz val="12"/>
      <name val="Times New Roman Cyr"/>
      <family val="1"/>
      <charset val="204"/>
    </font>
    <font>
      <b/>
      <sz val="11"/>
      <name val="Times New Roman Cyr"/>
      <family val="1"/>
      <charset val="204"/>
    </font>
    <font>
      <b/>
      <sz val="10"/>
      <name val="Times New Roman CYR"/>
      <family val="1"/>
      <charset val="204"/>
    </font>
    <font>
      <sz val="11"/>
      <name val="Arial Cyr"/>
      <charset val="204"/>
    </font>
    <font>
      <b/>
      <sz val="11"/>
      <color indexed="8"/>
      <name val="Times New Roman"/>
      <family val="1"/>
      <charset val="204"/>
    </font>
    <font>
      <sz val="10"/>
      <name val="Arial"/>
      <family val="2"/>
      <charset val="204"/>
    </font>
    <font>
      <b/>
      <i/>
      <sz val="10"/>
      <name val="Times New Roman"/>
      <family val="1"/>
      <charset val="204"/>
    </font>
    <font>
      <sz val="10"/>
      <name val="Arial"/>
      <family val="2"/>
      <charset val="204"/>
    </font>
    <font>
      <sz val="11"/>
      <color rgb="FFFF0000"/>
      <name val="Times New Roman"/>
      <family val="1"/>
      <charset val="204"/>
    </font>
    <font>
      <sz val="10"/>
      <name val="Arial"/>
      <charset val="204"/>
    </font>
    <font>
      <sz val="10"/>
      <color indexed="8"/>
      <name val="Times New Roman"/>
      <family val="1"/>
      <charset val="204"/>
    </font>
    <font>
      <b/>
      <sz val="10"/>
      <color indexed="8"/>
      <name val="Times New Roman"/>
      <family val="1"/>
      <charset val="204"/>
    </font>
    <font>
      <i/>
      <sz val="10"/>
      <color indexed="8"/>
      <name val="Times New Roman"/>
      <family val="1"/>
      <charset val="204"/>
    </font>
    <font>
      <sz val="11"/>
      <color indexed="8"/>
      <name val="Times New Roman"/>
      <family val="1"/>
      <charset val="204"/>
    </font>
    <font>
      <sz val="12"/>
      <color rgb="FFFF0000"/>
      <name val="Times New Roman"/>
      <family val="1"/>
      <charset val="204"/>
    </font>
    <font>
      <sz val="10"/>
      <color rgb="FFFF0000"/>
      <name val="Arial Cyr"/>
      <charset val="204"/>
    </font>
    <font>
      <sz val="10"/>
      <color rgb="FFFF0000"/>
      <name val="Times New Roman"/>
      <family val="1"/>
      <charset val="204"/>
    </font>
    <font>
      <b/>
      <sz val="10"/>
      <color rgb="FFFF0000"/>
      <name val="Arial Cyr"/>
      <charset val="204"/>
    </font>
    <font>
      <i/>
      <sz val="11"/>
      <color indexed="8"/>
      <name val="Times New Roman"/>
      <family val="1"/>
      <charset val="204"/>
    </font>
    <font>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8"/>
      <name val="Arial"/>
      <charset val="204"/>
    </font>
    <font>
      <sz val="8"/>
      <name val="Arial"/>
      <family val="2"/>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darkDown">
        <fgColor indexed="10"/>
      </patternFill>
    </fill>
    <fill>
      <patternFill patternType="solid">
        <fgColor indexed="15"/>
      </patternFill>
    </fill>
    <fill>
      <patternFill patternType="solid">
        <fgColor indexed="13"/>
      </patternFill>
    </fill>
    <fill>
      <patternFill patternType="solid">
        <fgColor indexed="41"/>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7" borderId="2" applyNumberFormat="0" applyAlignment="0" applyProtection="0"/>
    <xf numFmtId="0" fontId="9" fillId="20" borderId="3" applyNumberFormat="0" applyAlignment="0" applyProtection="0"/>
    <xf numFmtId="0" fontId="10" fillId="20" borderId="2" applyNumberFormat="0" applyAlignment="0" applyProtection="0"/>
    <xf numFmtId="0" fontId="11" fillId="0" borderId="4" applyNumberFormat="0">
      <alignment horizontal="right" vertical="top"/>
    </xf>
    <xf numFmtId="0" fontId="11" fillId="0" borderId="4" applyNumberFormat="0">
      <alignment horizontal="right" vertical="top"/>
    </xf>
    <xf numFmtId="0" fontId="11" fillId="21" borderId="4" applyNumberFormat="0">
      <alignment horizontal="right" vertical="top"/>
    </xf>
    <xf numFmtId="164" fontId="3" fillId="0" borderId="0" applyFont="0" applyFill="0" applyBorder="0" applyAlignment="0" applyProtection="0"/>
    <xf numFmtId="49" fontId="11" fillId="20" borderId="4">
      <alignment horizontal="left" vertical="top"/>
    </xf>
    <xf numFmtId="49" fontId="12" fillId="0" borderId="4">
      <alignment horizontal="left" vertical="top"/>
    </xf>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1" fillId="11" borderId="4">
      <alignment horizontal="left" vertical="top" wrapText="1"/>
    </xf>
    <xf numFmtId="0" fontId="12" fillId="0" borderId="4">
      <alignment horizontal="left" vertical="top" wrapText="1"/>
    </xf>
    <xf numFmtId="0" fontId="11" fillId="2" borderId="4">
      <alignment horizontal="left" vertical="top" wrapText="1"/>
    </xf>
    <xf numFmtId="0" fontId="11" fillId="22" borderId="4">
      <alignment horizontal="left" vertical="top" wrapText="1"/>
    </xf>
    <xf numFmtId="0" fontId="11" fillId="23" borderId="4">
      <alignment horizontal="left" vertical="top" wrapText="1"/>
    </xf>
    <xf numFmtId="0" fontId="11" fillId="24" borderId="4">
      <alignment horizontal="left" vertical="top" wrapText="1"/>
    </xf>
    <xf numFmtId="0" fontId="11" fillId="0" borderId="4">
      <alignment horizontal="left" vertical="top" wrapText="1"/>
    </xf>
    <xf numFmtId="0" fontId="16" fillId="0" borderId="0">
      <alignment horizontal="left" vertical="top"/>
    </xf>
    <xf numFmtId="0" fontId="17" fillId="0" borderId="8" applyNumberFormat="0" applyFill="0" applyAlignment="0" applyProtection="0"/>
    <xf numFmtId="0" fontId="18" fillId="25" borderId="9" applyNumberFormat="0" applyAlignment="0" applyProtection="0"/>
    <xf numFmtId="0" fontId="19" fillId="0" borderId="0" applyNumberFormat="0" applyFill="0" applyBorder="0" applyAlignment="0" applyProtection="0"/>
    <xf numFmtId="0" fontId="20" fillId="26" borderId="0" applyNumberFormat="0" applyBorder="0" applyAlignment="0" applyProtection="0"/>
    <xf numFmtId="0" fontId="11" fillId="0" borderId="0"/>
    <xf numFmtId="0" fontId="21" fillId="0" borderId="0"/>
    <xf numFmtId="0" fontId="11" fillId="0" borderId="0"/>
    <xf numFmtId="0" fontId="11" fillId="0" borderId="0"/>
    <xf numFmtId="0" fontId="11" fillId="0" borderId="0"/>
    <xf numFmtId="0" fontId="11" fillId="0" borderId="0"/>
    <xf numFmtId="0" fontId="11" fillId="11" borderId="10" applyNumberFormat="0">
      <alignment horizontal="right" vertical="top"/>
    </xf>
    <xf numFmtId="0" fontId="11" fillId="2" borderId="10" applyNumberFormat="0">
      <alignment horizontal="right" vertical="top"/>
    </xf>
    <xf numFmtId="0" fontId="11" fillId="0" borderId="4" applyNumberFormat="0">
      <alignment horizontal="right" vertical="top"/>
    </xf>
    <xf numFmtId="0" fontId="11" fillId="0" borderId="4" applyNumberFormat="0">
      <alignment horizontal="right" vertical="top"/>
    </xf>
    <xf numFmtId="0" fontId="11" fillId="22" borderId="10" applyNumberFormat="0">
      <alignment horizontal="right" vertical="top"/>
    </xf>
    <xf numFmtId="0" fontId="11" fillId="0" borderId="4" applyNumberFormat="0">
      <alignment horizontal="right" vertical="top"/>
    </xf>
    <xf numFmtId="0" fontId="22" fillId="3" borderId="0" applyNumberFormat="0" applyBorder="0" applyAlignment="0" applyProtection="0"/>
    <xf numFmtId="0" fontId="23" fillId="0" borderId="0" applyNumberFormat="0" applyFill="0" applyBorder="0" applyAlignment="0" applyProtection="0"/>
    <xf numFmtId="0" fontId="11" fillId="27" borderId="11" applyNumberFormat="0" applyFont="0" applyAlignment="0" applyProtection="0"/>
    <xf numFmtId="0" fontId="11" fillId="27" borderId="11" applyNumberFormat="0" applyFont="0" applyAlignment="0" applyProtection="0"/>
    <xf numFmtId="9" fontId="3" fillId="0" borderId="0" applyFont="0" applyFill="0" applyBorder="0" applyAlignment="0" applyProtection="0"/>
    <xf numFmtId="49" fontId="24" fillId="26" borderId="4">
      <alignment horizontal="left" vertical="top" wrapText="1"/>
    </xf>
    <xf numFmtId="49" fontId="11" fillId="0" borderId="4">
      <alignment horizontal="left" vertical="top" wrapText="1"/>
    </xf>
    <xf numFmtId="0" fontId="25" fillId="0" borderId="12" applyNumberFormat="0" applyFill="0" applyAlignment="0" applyProtection="0"/>
    <xf numFmtId="0" fontId="26" fillId="0" borderId="0" applyNumberForma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5" fontId="2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28" fillId="4" borderId="0" applyNumberFormat="0" applyBorder="0" applyAlignment="0" applyProtection="0"/>
    <xf numFmtId="0" fontId="11" fillId="24" borderId="4">
      <alignment horizontal="left" vertical="top" wrapText="1"/>
    </xf>
    <xf numFmtId="0" fontId="11" fillId="0" borderId="4">
      <alignment horizontal="left" vertical="top" wrapText="1"/>
    </xf>
    <xf numFmtId="0" fontId="3" fillId="0" borderId="0"/>
    <xf numFmtId="0" fontId="3" fillId="0" borderId="0"/>
    <xf numFmtId="0" fontId="37" fillId="0" borderId="0"/>
    <xf numFmtId="0" fontId="27" fillId="0" borderId="0"/>
    <xf numFmtId="0" fontId="11" fillId="0" borderId="0"/>
    <xf numFmtId="0" fontId="11" fillId="0" borderId="0"/>
    <xf numFmtId="0" fontId="2" fillId="0" borderId="0"/>
    <xf numFmtId="0" fontId="3" fillId="0" borderId="0"/>
    <xf numFmtId="165" fontId="27" fillId="0" borderId="0" applyFont="0" applyFill="0" applyBorder="0" applyAlignment="0" applyProtection="0"/>
    <xf numFmtId="165" fontId="11" fillId="0" borderId="0" applyFont="0" applyFill="0" applyBorder="0" applyAlignment="0" applyProtection="0"/>
    <xf numFmtId="0" fontId="46" fillId="0" borderId="0"/>
    <xf numFmtId="0" fontId="48" fillId="0" borderId="0"/>
    <xf numFmtId="0" fontId="50" fillId="0" borderId="0"/>
    <xf numFmtId="0" fontId="11" fillId="0" borderId="0"/>
    <xf numFmtId="0" fontId="11" fillId="0" borderId="0"/>
    <xf numFmtId="0" fontId="11" fillId="0" borderId="0"/>
    <xf numFmtId="0" fontId="1" fillId="0" borderId="0"/>
  </cellStyleXfs>
  <cellXfs count="516">
    <xf numFmtId="0" fontId="0" fillId="0" borderId="0" xfId="0"/>
    <xf numFmtId="0" fontId="3" fillId="0" borderId="0" xfId="81"/>
    <xf numFmtId="0" fontId="4" fillId="0" borderId="0" xfId="82" applyFont="1" applyFill="1" applyAlignment="1">
      <alignment horizontal="right"/>
    </xf>
    <xf numFmtId="0" fontId="5" fillId="0" borderId="0" xfId="81" applyFont="1" applyAlignment="1">
      <alignment horizontal="center" wrapText="1"/>
    </xf>
    <xf numFmtId="0" fontId="38" fillId="0" borderId="0" xfId="81" applyFont="1" applyAlignment="1">
      <alignment horizontal="right"/>
    </xf>
    <xf numFmtId="0" fontId="30" fillId="0" borderId="1" xfId="80" applyFont="1" applyFill="1" applyBorder="1" applyAlignment="1">
      <alignment horizontal="center" vertical="center" wrapText="1"/>
    </xf>
    <xf numFmtId="169" fontId="3" fillId="0" borderId="0" xfId="81" applyNumberFormat="1"/>
    <xf numFmtId="169" fontId="3" fillId="0" borderId="0" xfId="81" applyNumberFormat="1" applyAlignment="1">
      <alignment vertical="center"/>
    </xf>
    <xf numFmtId="170" fontId="3" fillId="0" borderId="0" xfId="81" applyNumberFormat="1"/>
    <xf numFmtId="0" fontId="39" fillId="0" borderId="0" xfId="81" applyFont="1"/>
    <xf numFmtId="0" fontId="43" fillId="0" borderId="0" xfId="81" applyFont="1" applyBorder="1" applyAlignment="1">
      <alignment vertical="top"/>
    </xf>
    <xf numFmtId="0" fontId="43" fillId="0" borderId="0" xfId="81" applyFont="1" applyBorder="1" applyAlignment="1">
      <alignment horizontal="justify" vertical="top" wrapText="1"/>
    </xf>
    <xf numFmtId="0" fontId="3" fillId="0" borderId="0" xfId="81" applyBorder="1"/>
    <xf numFmtId="0" fontId="3" fillId="0" borderId="0" xfId="81" applyBorder="1" applyAlignment="1">
      <alignment horizontal="right" vertical="center"/>
    </xf>
    <xf numFmtId="0" fontId="3" fillId="0" borderId="0" xfId="81" applyFont="1" applyBorder="1" applyAlignment="1">
      <alignment horizontal="right" vertical="center"/>
    </xf>
    <xf numFmtId="169" fontId="39" fillId="0" borderId="0" xfId="81" applyNumberFormat="1" applyFont="1"/>
    <xf numFmtId="0" fontId="4" fillId="0" borderId="0" xfId="81" applyFont="1" applyBorder="1"/>
    <xf numFmtId="0" fontId="4" fillId="0" borderId="0" xfId="81" applyFont="1" applyBorder="1" applyAlignment="1">
      <alignment horizontal="right" vertical="center"/>
    </xf>
    <xf numFmtId="0" fontId="31" fillId="0" borderId="0" xfId="80" applyFont="1" applyFill="1"/>
    <xf numFmtId="171" fontId="31" fillId="0" borderId="0" xfId="80" applyNumberFormat="1" applyFont="1" applyFill="1"/>
    <xf numFmtId="0" fontId="30" fillId="0" borderId="0" xfId="80" applyFont="1" applyFill="1"/>
    <xf numFmtId="0" fontId="31" fillId="0" borderId="0" xfId="80" applyFont="1" applyFill="1" applyAlignment="1">
      <alignment horizontal="right"/>
    </xf>
    <xf numFmtId="169" fontId="44" fillId="0" borderId="0" xfId="80" applyNumberFormat="1" applyFont="1" applyFill="1" applyAlignment="1">
      <alignment horizontal="left" vertical="center"/>
    </xf>
    <xf numFmtId="0" fontId="44" fillId="0" borderId="0" xfId="80" applyFont="1" applyFill="1"/>
    <xf numFmtId="0" fontId="30" fillId="0" borderId="0" xfId="50" applyFont="1" applyFill="1"/>
    <xf numFmtId="0" fontId="31" fillId="0" borderId="0" xfId="50" applyFont="1" applyFill="1"/>
    <xf numFmtId="0" fontId="32" fillId="0" borderId="0" xfId="50" applyFont="1" applyFill="1"/>
    <xf numFmtId="0" fontId="31" fillId="0" borderId="0" xfId="80" applyFont="1" applyFill="1" applyAlignment="1">
      <alignment horizontal="justify"/>
    </xf>
    <xf numFmtId="0" fontId="4" fillId="0" borderId="0" xfId="81" applyFont="1"/>
    <xf numFmtId="0" fontId="4" fillId="0" borderId="0" xfId="82" applyFont="1" applyFill="1" applyAlignment="1"/>
    <xf numFmtId="0" fontId="4" fillId="0" borderId="0" xfId="81" applyFont="1" applyAlignment="1">
      <alignment horizontal="right"/>
    </xf>
    <xf numFmtId="0" fontId="4" fillId="0" borderId="0" xfId="81" applyFont="1" applyAlignment="1">
      <alignment horizontal="right" vertical="center"/>
    </xf>
    <xf numFmtId="0" fontId="5" fillId="0" borderId="13" xfId="81" applyFont="1" applyBorder="1" applyAlignment="1">
      <alignment horizontal="center" vertical="center" wrapText="1"/>
    </xf>
    <xf numFmtId="173" fontId="4" fillId="0" borderId="0" xfId="81" applyNumberFormat="1" applyFont="1"/>
    <xf numFmtId="0" fontId="5" fillId="0" borderId="0" xfId="81" applyFont="1" applyAlignment="1">
      <alignment vertical="center" wrapText="1"/>
    </xf>
    <xf numFmtId="0" fontId="4" fillId="0" borderId="1" xfId="81" applyFont="1" applyBorder="1" applyAlignment="1">
      <alignment horizontal="center" vertical="center"/>
    </xf>
    <xf numFmtId="0" fontId="35" fillId="0" borderId="1" xfId="81" applyFont="1" applyBorder="1" applyAlignment="1">
      <alignment horizontal="left" vertical="center" wrapText="1"/>
    </xf>
    <xf numFmtId="168" fontId="4" fillId="0" borderId="1" xfId="81" applyNumberFormat="1" applyFont="1" applyBorder="1" applyAlignment="1">
      <alignment horizontal="center" vertical="center"/>
    </xf>
    <xf numFmtId="49" fontId="4" fillId="0" borderId="1" xfId="81" applyNumberFormat="1" applyFont="1" applyBorder="1" applyAlignment="1">
      <alignment horizontal="center" vertical="center"/>
    </xf>
    <xf numFmtId="0" fontId="4" fillId="0" borderId="1" xfId="81" applyFont="1" applyBorder="1" applyAlignment="1">
      <alignment horizontal="justify" vertical="center"/>
    </xf>
    <xf numFmtId="0" fontId="35" fillId="0" borderId="1" xfId="81" applyFont="1" applyBorder="1" applyAlignment="1">
      <alignment horizontal="justify" vertical="center" wrapText="1"/>
    </xf>
    <xf numFmtId="168" fontId="4" fillId="0" borderId="1" xfId="81" applyNumberFormat="1" applyFont="1" applyFill="1" applyBorder="1" applyAlignment="1">
      <alignment horizontal="center" vertical="center"/>
    </xf>
    <xf numFmtId="0" fontId="5" fillId="0" borderId="1" xfId="81" applyFont="1" applyBorder="1" applyAlignment="1">
      <alignment vertical="center"/>
    </xf>
    <xf numFmtId="0" fontId="45" fillId="0" borderId="1" xfId="80" applyFont="1" applyFill="1" applyBorder="1" applyAlignment="1">
      <alignment horizontal="justify" vertical="top" wrapText="1"/>
    </xf>
    <xf numFmtId="168" fontId="5" fillId="0" borderId="1" xfId="81" applyNumberFormat="1" applyFont="1" applyBorder="1" applyAlignment="1">
      <alignment horizontal="center" vertical="center"/>
    </xf>
    <xf numFmtId="0" fontId="5" fillId="0" borderId="0" xfId="81" applyFont="1"/>
    <xf numFmtId="0" fontId="4" fillId="0" borderId="1" xfId="81" applyFont="1" applyBorder="1" applyAlignment="1">
      <alignment vertical="center"/>
    </xf>
    <xf numFmtId="0" fontId="4" fillId="0" borderId="0" xfId="82" applyFont="1" applyFill="1" applyAlignment="1">
      <alignment horizontal="right"/>
    </xf>
    <xf numFmtId="0" fontId="3" fillId="0" borderId="0" xfId="81" applyFill="1"/>
    <xf numFmtId="0" fontId="4" fillId="0" borderId="0" xfId="82" applyFont="1" applyFill="1" applyAlignment="1">
      <alignment horizontal="right"/>
    </xf>
    <xf numFmtId="0" fontId="29" fillId="0" borderId="0" xfId="50" applyFont="1"/>
    <xf numFmtId="0" fontId="29" fillId="0" borderId="24" xfId="50" applyNumberFormat="1" applyFont="1" applyFill="1" applyBorder="1" applyAlignment="1" applyProtection="1">
      <protection hidden="1"/>
    </xf>
    <xf numFmtId="0" fontId="29" fillId="0" borderId="32" xfId="50" applyNumberFormat="1" applyFont="1" applyFill="1" applyBorder="1" applyAlignment="1" applyProtection="1">
      <protection hidden="1"/>
    </xf>
    <xf numFmtId="178" fontId="29" fillId="0" borderId="22" xfId="50" applyNumberFormat="1" applyFont="1" applyFill="1" applyBorder="1" applyAlignment="1" applyProtection="1">
      <protection hidden="1"/>
    </xf>
    <xf numFmtId="179" fontId="29" fillId="0" borderId="22" xfId="50" applyNumberFormat="1" applyFont="1" applyFill="1" applyBorder="1" applyAlignment="1" applyProtection="1">
      <protection hidden="1"/>
    </xf>
    <xf numFmtId="0" fontId="29" fillId="0" borderId="0" xfId="50" applyFont="1" applyProtection="1">
      <protection hidden="1"/>
    </xf>
    <xf numFmtId="0" fontId="29" fillId="0" borderId="0" xfId="50" applyNumberFormat="1" applyFont="1" applyFill="1" applyAlignment="1" applyProtection="1">
      <alignment vertical="top" wrapText="1"/>
      <protection hidden="1"/>
    </xf>
    <xf numFmtId="0" fontId="33" fillId="0" borderId="24" xfId="50" applyNumberFormat="1" applyFont="1" applyFill="1" applyBorder="1" applyAlignment="1" applyProtection="1">
      <protection hidden="1"/>
    </xf>
    <xf numFmtId="0" fontId="33" fillId="0" borderId="20" xfId="50" applyNumberFormat="1" applyFont="1" applyFill="1" applyBorder="1" applyAlignment="1" applyProtection="1">
      <alignment horizontal="center" vertical="center" wrapText="1"/>
      <protection hidden="1"/>
    </xf>
    <xf numFmtId="0" fontId="33" fillId="0" borderId="19" xfId="50" applyNumberFormat="1" applyFont="1" applyFill="1" applyBorder="1" applyAlignment="1" applyProtection="1">
      <alignment horizontal="center" vertical="center" wrapText="1"/>
      <protection hidden="1"/>
    </xf>
    <xf numFmtId="0" fontId="33" fillId="0" borderId="47" xfId="50" applyNumberFormat="1" applyFont="1" applyFill="1" applyBorder="1" applyAlignment="1" applyProtection="1">
      <alignment horizontal="center" vertical="center" wrapText="1"/>
      <protection hidden="1"/>
    </xf>
    <xf numFmtId="0" fontId="33" fillId="0" borderId="15" xfId="50" applyNumberFormat="1" applyFont="1" applyFill="1" applyBorder="1" applyAlignment="1" applyProtection="1">
      <alignment horizontal="center" vertical="center" wrapText="1"/>
      <protection hidden="1"/>
    </xf>
    <xf numFmtId="0" fontId="33" fillId="0" borderId="1" xfId="50" applyNumberFormat="1" applyFont="1" applyFill="1" applyBorder="1" applyAlignment="1" applyProtection="1">
      <alignment horizontal="center" vertical="center" wrapText="1"/>
      <protection hidden="1"/>
    </xf>
    <xf numFmtId="0" fontId="33" fillId="0" borderId="21" xfId="50" applyNumberFormat="1" applyFont="1" applyFill="1" applyBorder="1" applyAlignment="1" applyProtection="1">
      <alignment horizontal="center"/>
      <protection hidden="1"/>
    </xf>
    <xf numFmtId="0" fontId="33" fillId="0" borderId="32" xfId="50" applyNumberFormat="1" applyFont="1" applyFill="1" applyBorder="1" applyAlignment="1" applyProtection="1">
      <alignment horizontal="center"/>
      <protection hidden="1"/>
    </xf>
    <xf numFmtId="0" fontId="33" fillId="0" borderId="37" xfId="50" applyNumberFormat="1" applyFont="1" applyFill="1" applyBorder="1" applyAlignment="1" applyProtection="1">
      <alignment horizontal="center"/>
      <protection hidden="1"/>
    </xf>
    <xf numFmtId="0" fontId="33" fillId="0" borderId="39" xfId="50" applyNumberFormat="1" applyFont="1" applyFill="1" applyBorder="1" applyAlignment="1" applyProtection="1">
      <alignment horizontal="center"/>
      <protection hidden="1"/>
    </xf>
    <xf numFmtId="0" fontId="33" fillId="0" borderId="13" xfId="50" applyNumberFormat="1" applyFont="1" applyFill="1" applyBorder="1" applyAlignment="1" applyProtection="1">
      <alignment horizontal="center"/>
      <protection hidden="1"/>
    </xf>
    <xf numFmtId="178" fontId="29" fillId="0" borderId="44" xfId="50" applyNumberFormat="1" applyFont="1" applyFill="1" applyBorder="1" applyAlignment="1" applyProtection="1">
      <protection hidden="1"/>
    </xf>
    <xf numFmtId="179" fontId="29" fillId="0" borderId="44" xfId="50" applyNumberFormat="1" applyFont="1" applyFill="1" applyBorder="1" applyAlignment="1" applyProtection="1">
      <protection hidden="1"/>
    </xf>
    <xf numFmtId="176" fontId="33" fillId="0" borderId="37" xfId="50" applyNumberFormat="1" applyFont="1" applyFill="1" applyBorder="1" applyAlignment="1" applyProtection="1">
      <protection hidden="1"/>
    </xf>
    <xf numFmtId="0" fontId="29" fillId="0" borderId="26" xfId="50" applyNumberFormat="1" applyFont="1" applyFill="1" applyBorder="1" applyAlignment="1" applyProtection="1">
      <alignment vertical="top" wrapText="1"/>
      <protection hidden="1"/>
    </xf>
    <xf numFmtId="0" fontId="29" fillId="0" borderId="27" xfId="50" applyNumberFormat="1" applyFont="1" applyFill="1" applyBorder="1" applyAlignment="1" applyProtection="1">
      <alignment horizontal="center" vertical="top"/>
      <protection hidden="1"/>
    </xf>
    <xf numFmtId="0" fontId="29" fillId="0" borderId="28" xfId="50" applyNumberFormat="1" applyFont="1" applyFill="1" applyBorder="1" applyAlignment="1" applyProtection="1">
      <alignment horizontal="center" vertical="top"/>
      <protection hidden="1"/>
    </xf>
    <xf numFmtId="0" fontId="33" fillId="0" borderId="31" xfId="50" applyNumberFormat="1" applyFont="1" applyFill="1" applyBorder="1" applyAlignment="1" applyProtection="1">
      <alignment horizontal="center" vertical="center" wrapText="1"/>
      <protection hidden="1"/>
    </xf>
    <xf numFmtId="0" fontId="33" fillId="0" borderId="18" xfId="50" applyNumberFormat="1" applyFont="1" applyFill="1" applyBorder="1" applyAlignment="1" applyProtection="1">
      <alignment horizontal="center" vertical="center" wrapText="1"/>
      <protection hidden="1"/>
    </xf>
    <xf numFmtId="0" fontId="33" fillId="0" borderId="17" xfId="50" applyNumberFormat="1" applyFont="1" applyFill="1" applyBorder="1" applyAlignment="1" applyProtection="1">
      <alignment horizontal="center" vertical="center" wrapText="1"/>
      <protection hidden="1"/>
    </xf>
    <xf numFmtId="0" fontId="33" fillId="0" borderId="33" xfId="50" applyNumberFormat="1" applyFont="1" applyFill="1" applyBorder="1" applyAlignment="1" applyProtection="1">
      <alignment horizontal="center"/>
      <protection hidden="1"/>
    </xf>
    <xf numFmtId="0" fontId="33" fillId="0" borderId="14" xfId="50" applyNumberFormat="1" applyFont="1" applyFill="1" applyBorder="1" applyAlignment="1" applyProtection="1">
      <alignment horizontal="center"/>
      <protection hidden="1"/>
    </xf>
    <xf numFmtId="0" fontId="33" fillId="0" borderId="1" xfId="50" applyNumberFormat="1" applyFont="1" applyFill="1" applyBorder="1" applyAlignment="1" applyProtection="1">
      <alignment horizontal="center"/>
      <protection hidden="1"/>
    </xf>
    <xf numFmtId="175" fontId="29" fillId="0" borderId="13" xfId="50" applyNumberFormat="1" applyFont="1" applyFill="1" applyBorder="1" applyAlignment="1" applyProtection="1">
      <protection hidden="1"/>
    </xf>
    <xf numFmtId="175" fontId="29" fillId="0" borderId="35" xfId="50" applyNumberFormat="1" applyFont="1" applyFill="1" applyBorder="1" applyAlignment="1" applyProtection="1">
      <protection hidden="1"/>
    </xf>
    <xf numFmtId="176" fontId="29" fillId="0" borderId="36" xfId="50" applyNumberFormat="1" applyFont="1" applyFill="1" applyBorder="1" applyAlignment="1" applyProtection="1">
      <protection hidden="1"/>
    </xf>
    <xf numFmtId="176" fontId="29" fillId="0" borderId="34" xfId="50" applyNumberFormat="1" applyFont="1" applyFill="1" applyBorder="1" applyAlignment="1" applyProtection="1">
      <protection hidden="1"/>
    </xf>
    <xf numFmtId="177" fontId="29" fillId="0" borderId="38" xfId="50" applyNumberFormat="1" applyFont="1" applyFill="1" applyBorder="1" applyAlignment="1" applyProtection="1">
      <protection hidden="1"/>
    </xf>
    <xf numFmtId="178" fontId="29" fillId="0" borderId="39" xfId="50" applyNumberFormat="1" applyFont="1" applyFill="1" applyBorder="1" applyAlignment="1" applyProtection="1">
      <protection hidden="1"/>
    </xf>
    <xf numFmtId="179" fontId="29" fillId="0" borderId="39" xfId="50" applyNumberFormat="1" applyFont="1" applyFill="1" applyBorder="1" applyAlignment="1" applyProtection="1">
      <protection hidden="1"/>
    </xf>
    <xf numFmtId="177" fontId="29" fillId="0" borderId="34" xfId="50" applyNumberFormat="1" applyFont="1" applyFill="1" applyBorder="1" applyAlignment="1" applyProtection="1">
      <protection hidden="1"/>
    </xf>
    <xf numFmtId="0" fontId="29" fillId="0" borderId="0" xfId="50" applyNumberFormat="1" applyFont="1" applyFill="1" applyAlignment="1" applyProtection="1">
      <protection hidden="1"/>
    </xf>
    <xf numFmtId="0" fontId="29" fillId="0" borderId="29" xfId="50" applyNumberFormat="1" applyFont="1" applyFill="1" applyBorder="1" applyAlignment="1" applyProtection="1">
      <alignment horizontal="center" vertical="top"/>
      <protection hidden="1"/>
    </xf>
    <xf numFmtId="0" fontId="4" fillId="0" borderId="0" xfId="82" applyFont="1" applyFill="1" applyAlignment="1">
      <alignment horizontal="right"/>
    </xf>
    <xf numFmtId="0" fontId="4" fillId="0" borderId="0" xfId="82" applyFont="1" applyFill="1" applyAlignment="1">
      <alignment horizontal="right"/>
    </xf>
    <xf numFmtId="0" fontId="29" fillId="0" borderId="0" xfId="50" applyNumberFormat="1" applyFont="1" applyFill="1" applyAlignment="1" applyProtection="1">
      <alignment vertical="top"/>
      <protection hidden="1"/>
    </xf>
    <xf numFmtId="0" fontId="33" fillId="0" borderId="0" xfId="50" applyNumberFormat="1" applyFont="1" applyFill="1" applyAlignment="1" applyProtection="1">
      <alignment vertical="top"/>
      <protection hidden="1"/>
    </xf>
    <xf numFmtId="0" fontId="29" fillId="0" borderId="26" xfId="50" applyNumberFormat="1" applyFont="1" applyFill="1" applyBorder="1" applyAlignment="1" applyProtection="1">
      <alignment horizontal="centerContinuous" vertical="top" wrapText="1"/>
      <protection hidden="1"/>
    </xf>
    <xf numFmtId="0" fontId="29" fillId="0" borderId="30" xfId="50" applyNumberFormat="1" applyFont="1" applyFill="1" applyBorder="1" applyAlignment="1" applyProtection="1">
      <alignment horizontal="centerContinuous" vertical="top"/>
      <protection hidden="1"/>
    </xf>
    <xf numFmtId="0" fontId="29" fillId="0" borderId="29" xfId="50" applyNumberFormat="1" applyFont="1" applyFill="1" applyBorder="1" applyAlignment="1" applyProtection="1">
      <alignment horizontal="centerContinuous" vertical="top"/>
      <protection hidden="1"/>
    </xf>
    <xf numFmtId="0" fontId="29" fillId="0" borderId="25" xfId="50" applyNumberFormat="1" applyFont="1" applyFill="1" applyBorder="1" applyAlignment="1" applyProtection="1">
      <alignment horizontal="centerContinuous" vertical="top"/>
      <protection hidden="1"/>
    </xf>
    <xf numFmtId="0" fontId="29" fillId="0" borderId="48" xfId="50" applyNumberFormat="1" applyFont="1" applyFill="1" applyBorder="1" applyAlignment="1" applyProtection="1">
      <alignment horizontal="center" vertical="top"/>
      <protection hidden="1"/>
    </xf>
    <xf numFmtId="0" fontId="29" fillId="0" borderId="48" xfId="50" applyNumberFormat="1" applyFont="1" applyFill="1" applyBorder="1" applyAlignment="1" applyProtection="1">
      <alignment horizontal="center" vertical="center"/>
      <protection hidden="1"/>
    </xf>
    <xf numFmtId="0" fontId="33" fillId="0" borderId="23" xfId="50" applyNumberFormat="1" applyFont="1" applyFill="1" applyBorder="1" applyAlignment="1" applyProtection="1">
      <alignment horizontal="center" vertical="center" wrapText="1"/>
      <protection hidden="1"/>
    </xf>
    <xf numFmtId="0" fontId="33" fillId="0" borderId="50" xfId="50" applyNumberFormat="1" applyFont="1" applyFill="1" applyBorder="1" applyAlignment="1" applyProtection="1">
      <alignment horizontal="center"/>
      <protection hidden="1"/>
    </xf>
    <xf numFmtId="0" fontId="29" fillId="0" borderId="0" xfId="50" applyNumberFormat="1" applyFont="1" applyFill="1" applyAlignment="1" applyProtection="1">
      <alignment horizontal="right"/>
      <protection hidden="1"/>
    </xf>
    <xf numFmtId="182" fontId="4" fillId="0" borderId="0" xfId="81" applyNumberFormat="1" applyFont="1"/>
    <xf numFmtId="0" fontId="29" fillId="0" borderId="1" xfId="80" applyFont="1" applyFill="1" applyBorder="1" applyAlignment="1">
      <alignment horizontal="center" vertical="center" wrapText="1"/>
    </xf>
    <xf numFmtId="169" fontId="44" fillId="0" borderId="0" xfId="80" applyNumberFormat="1" applyFont="1" applyFill="1" applyAlignment="1">
      <alignment horizontal="center" vertical="center"/>
    </xf>
    <xf numFmtId="0" fontId="32" fillId="0" borderId="0" xfId="50" applyFont="1" applyFill="1" applyAlignment="1">
      <alignment horizontal="center" vertical="center"/>
    </xf>
    <xf numFmtId="0" fontId="31" fillId="0" borderId="0" xfId="50" applyFont="1" applyFill="1" applyAlignment="1">
      <alignment horizontal="center" vertical="center"/>
    </xf>
    <xf numFmtId="169" fontId="31" fillId="0" borderId="0" xfId="50" applyNumberFormat="1" applyFont="1" applyFill="1" applyAlignment="1">
      <alignment horizontal="center" vertical="center"/>
    </xf>
    <xf numFmtId="0" fontId="36" fillId="0" borderId="1" xfId="80" applyFont="1" applyFill="1" applyBorder="1" applyAlignment="1">
      <alignment horizontal="center" vertical="center" wrapText="1"/>
    </xf>
    <xf numFmtId="0" fontId="29" fillId="0" borderId="1" xfId="80" applyFont="1" applyFill="1" applyBorder="1" applyAlignment="1" applyProtection="1">
      <alignment horizontal="center" vertical="center" wrapText="1"/>
      <protection locked="0"/>
    </xf>
    <xf numFmtId="0" fontId="30" fillId="0" borderId="0" xfId="80" applyFont="1" applyFill="1" applyAlignment="1">
      <alignment horizontal="center" vertical="center"/>
    </xf>
    <xf numFmtId="0" fontId="29" fillId="28" borderId="1" xfId="0" applyNumberFormat="1" applyFont="1" applyFill="1" applyBorder="1" applyAlignment="1">
      <alignment horizontal="justify" vertical="center" wrapText="1"/>
    </xf>
    <xf numFmtId="4" fontId="4" fillId="0" borderId="0" xfId="81" applyNumberFormat="1" applyFont="1"/>
    <xf numFmtId="0" fontId="49" fillId="0" borderId="0" xfId="80" applyFont="1" applyFill="1"/>
    <xf numFmtId="0" fontId="49" fillId="29" borderId="0" xfId="80" applyFont="1" applyFill="1"/>
    <xf numFmtId="2" fontId="49" fillId="0" borderId="0" xfId="80" applyNumberFormat="1" applyFont="1" applyFill="1"/>
    <xf numFmtId="2" fontId="31" fillId="0" borderId="0" xfId="80" applyNumberFormat="1" applyFont="1" applyFill="1"/>
    <xf numFmtId="0" fontId="31" fillId="0" borderId="0" xfId="80" applyFont="1" applyFill="1" applyAlignment="1">
      <alignment horizontal="center"/>
    </xf>
    <xf numFmtId="183" fontId="31" fillId="0" borderId="0" xfId="80" applyNumberFormat="1" applyFont="1" applyFill="1" applyAlignment="1">
      <alignment horizontal="center"/>
    </xf>
    <xf numFmtId="169" fontId="31" fillId="0" borderId="0" xfId="80" applyNumberFormat="1" applyFont="1" applyFill="1" applyAlignment="1">
      <alignment horizontal="center"/>
    </xf>
    <xf numFmtId="0" fontId="49" fillId="0" borderId="0" xfId="80" applyFont="1" applyFill="1" applyAlignment="1">
      <alignment horizontal="center"/>
    </xf>
    <xf numFmtId="0" fontId="49" fillId="29" borderId="0" xfId="80" applyFont="1" applyFill="1" applyAlignment="1">
      <alignment horizontal="center"/>
    </xf>
    <xf numFmtId="0" fontId="29" fillId="0" borderId="28" xfId="50" applyNumberFormat="1" applyFont="1" applyFill="1" applyBorder="1" applyAlignment="1" applyProtection="1">
      <alignment horizontal="center" vertical="center"/>
      <protection hidden="1"/>
    </xf>
    <xf numFmtId="0" fontId="3" fillId="0" borderId="0" xfId="81" applyAlignment="1">
      <alignment horizontal="right"/>
    </xf>
    <xf numFmtId="169" fontId="4" fillId="0" borderId="1" xfId="81" applyNumberFormat="1" applyFont="1" applyBorder="1"/>
    <xf numFmtId="0" fontId="30" fillId="0" borderId="1" xfId="81" applyFont="1" applyBorder="1" applyAlignment="1">
      <alignment horizontal="center" vertical="center"/>
    </xf>
    <xf numFmtId="0" fontId="34" fillId="0" borderId="1" xfId="81" applyFont="1" applyBorder="1" applyAlignment="1">
      <alignment horizontal="left" vertical="center" wrapText="1"/>
    </xf>
    <xf numFmtId="168" fontId="30" fillId="0" borderId="1" xfId="80" applyNumberFormat="1" applyFont="1" applyFill="1" applyBorder="1" applyAlignment="1">
      <alignment horizontal="center" vertical="center" wrapText="1"/>
    </xf>
    <xf numFmtId="0" fontId="31" fillId="0" borderId="1" xfId="81" applyFont="1" applyBorder="1" applyAlignment="1">
      <alignment horizontal="center" vertical="center"/>
    </xf>
    <xf numFmtId="168" fontId="31" fillId="0" borderId="1" xfId="81" applyNumberFormat="1" applyFont="1" applyFill="1" applyBorder="1" applyAlignment="1">
      <alignment horizontal="center" vertical="center"/>
    </xf>
    <xf numFmtId="168" fontId="30" fillId="0" borderId="1" xfId="81" applyNumberFormat="1" applyFont="1" applyBorder="1" applyAlignment="1">
      <alignment horizontal="center" vertical="center"/>
    </xf>
    <xf numFmtId="0" fontId="31" fillId="0" borderId="1" xfId="81" applyFont="1" applyFill="1" applyBorder="1" applyAlignment="1">
      <alignment horizontal="center" vertical="center"/>
    </xf>
    <xf numFmtId="0" fontId="30" fillId="0" borderId="1" xfId="81" applyFont="1" applyFill="1" applyBorder="1" applyAlignment="1">
      <alignment horizontal="center" vertical="center"/>
    </xf>
    <xf numFmtId="0" fontId="34" fillId="0" borderId="1" xfId="81" applyFont="1" applyFill="1" applyBorder="1" applyAlignment="1">
      <alignment horizontal="left" vertical="center" wrapText="1"/>
    </xf>
    <xf numFmtId="0" fontId="35" fillId="0" borderId="1" xfId="81" applyFont="1" applyFill="1" applyBorder="1" applyAlignment="1">
      <alignment horizontal="left" vertical="center" wrapText="1"/>
    </xf>
    <xf numFmtId="168" fontId="31" fillId="0" borderId="1" xfId="81" applyNumberFormat="1" applyFont="1" applyBorder="1" applyAlignment="1">
      <alignment horizontal="center" vertical="center"/>
    </xf>
    <xf numFmtId="0" fontId="34" fillId="0" borderId="1" xfId="81" applyFont="1" applyBorder="1" applyAlignment="1">
      <alignment vertical="top" wrapText="1"/>
    </xf>
    <xf numFmtId="0" fontId="4" fillId="0" borderId="1" xfId="81" applyFont="1" applyFill="1" applyBorder="1" applyAlignment="1">
      <alignment vertical="center" wrapText="1"/>
    </xf>
    <xf numFmtId="0" fontId="4" fillId="0" borderId="1" xfId="81" applyFont="1" applyBorder="1" applyAlignment="1">
      <alignment horizontal="center"/>
    </xf>
    <xf numFmtId="0" fontId="4" fillId="0" borderId="1" xfId="81" applyFont="1" applyBorder="1" applyAlignment="1">
      <alignment horizontal="justify"/>
    </xf>
    <xf numFmtId="168" fontId="38" fillId="0" borderId="1" xfId="81" applyNumberFormat="1" applyFont="1" applyBorder="1" applyAlignment="1">
      <alignment horizontal="center" vertical="center"/>
    </xf>
    <xf numFmtId="49" fontId="40" fillId="0" borderId="1" xfId="81" applyNumberFormat="1" applyFont="1" applyBorder="1" applyAlignment="1">
      <alignment horizontal="center" vertical="top"/>
    </xf>
    <xf numFmtId="0" fontId="41" fillId="0" borderId="1" xfId="81" applyFont="1" applyBorder="1" applyAlignment="1">
      <alignment horizontal="center" vertical="top" wrapText="1"/>
    </xf>
    <xf numFmtId="168" fontId="42" fillId="0" borderId="1" xfId="81" applyNumberFormat="1" applyFont="1" applyBorder="1" applyAlignment="1">
      <alignment horizontal="center" vertical="center"/>
    </xf>
    <xf numFmtId="0" fontId="5" fillId="0" borderId="1" xfId="81" applyFont="1" applyBorder="1"/>
    <xf numFmtId="184" fontId="31" fillId="0" borderId="0" xfId="80" applyNumberFormat="1" applyFont="1" applyFill="1"/>
    <xf numFmtId="0" fontId="33" fillId="0" borderId="1" xfId="80" applyFont="1" applyFill="1" applyBorder="1" applyAlignment="1">
      <alignment horizontal="center" vertical="top" wrapText="1"/>
    </xf>
    <xf numFmtId="0" fontId="29" fillId="0" borderId="1" xfId="80" applyFont="1" applyFill="1" applyBorder="1" applyAlignment="1">
      <alignment horizontal="center" vertical="top" wrapText="1"/>
    </xf>
    <xf numFmtId="1" fontId="29" fillId="0" borderId="1" xfId="80" applyNumberFormat="1" applyFont="1" applyFill="1" applyBorder="1" applyAlignment="1">
      <alignment horizontal="center" vertical="top" wrapText="1"/>
    </xf>
    <xf numFmtId="0" fontId="36" fillId="0" borderId="1" xfId="80" applyFont="1" applyFill="1" applyBorder="1" applyAlignment="1">
      <alignment horizontal="center" vertical="top" wrapText="1"/>
    </xf>
    <xf numFmtId="0" fontId="29" fillId="0" borderId="1" xfId="80" applyFont="1" applyFill="1" applyBorder="1" applyAlignment="1" applyProtection="1">
      <alignment horizontal="center" vertical="top" wrapText="1"/>
      <protection locked="0"/>
    </xf>
    <xf numFmtId="0" fontId="33" fillId="0" borderId="1" xfId="80" applyFont="1" applyFill="1" applyBorder="1" applyAlignment="1">
      <alignment horizontal="center" vertical="center" wrapText="1"/>
    </xf>
    <xf numFmtId="0" fontId="29" fillId="0" borderId="1" xfId="80" applyFont="1" applyFill="1" applyBorder="1" applyAlignment="1">
      <alignment horizontal="center"/>
    </xf>
    <xf numFmtId="0" fontId="29" fillId="0" borderId="1" xfId="80" applyFont="1" applyFill="1" applyBorder="1" applyAlignment="1">
      <alignment vertical="top" wrapText="1"/>
    </xf>
    <xf numFmtId="0" fontId="29" fillId="0" borderId="1" xfId="80" applyFont="1" applyFill="1" applyBorder="1"/>
    <xf numFmtId="172" fontId="29" fillId="0" borderId="1" xfId="80" applyNumberFormat="1" applyFont="1" applyFill="1" applyBorder="1" applyAlignment="1">
      <alignment horizontal="center"/>
    </xf>
    <xf numFmtId="169" fontId="29" fillId="0" borderId="1" xfId="80" applyNumberFormat="1" applyFont="1" applyFill="1" applyBorder="1" applyAlignment="1">
      <alignment horizontal="left" vertical="center"/>
    </xf>
    <xf numFmtId="169" fontId="29" fillId="0" borderId="1" xfId="80" applyNumberFormat="1" applyFont="1" applyFill="1" applyBorder="1" applyAlignment="1">
      <alignment horizontal="center" vertical="center"/>
    </xf>
    <xf numFmtId="0" fontId="33" fillId="0" borderId="1" xfId="80" applyFont="1" applyFill="1" applyBorder="1" applyAlignment="1">
      <alignment vertical="top" wrapText="1"/>
    </xf>
    <xf numFmtId="169" fontId="33" fillId="0" borderId="1" xfId="75" applyNumberFormat="1" applyFont="1" applyFill="1" applyBorder="1" applyAlignment="1">
      <alignment horizontal="center" vertical="center" wrapText="1"/>
    </xf>
    <xf numFmtId="169" fontId="29" fillId="0" borderId="1" xfId="75" applyNumberFormat="1" applyFont="1" applyFill="1" applyBorder="1" applyAlignment="1">
      <alignment horizontal="center" vertical="center" wrapText="1"/>
    </xf>
    <xf numFmtId="0" fontId="51" fillId="0" borderId="1" xfId="80" applyFont="1" applyFill="1" applyBorder="1" applyAlignment="1">
      <alignment vertical="top" wrapText="1"/>
    </xf>
    <xf numFmtId="0" fontId="52" fillId="0" borderId="1" xfId="80" applyFont="1" applyFill="1" applyBorder="1" applyAlignment="1">
      <alignment vertical="top" wrapText="1"/>
    </xf>
    <xf numFmtId="169" fontId="51" fillId="0" borderId="1" xfId="75" applyNumberFormat="1" applyFont="1" applyFill="1" applyBorder="1" applyAlignment="1">
      <alignment horizontal="center" vertical="center" wrapText="1"/>
    </xf>
    <xf numFmtId="169" fontId="52" fillId="0" borderId="1" xfId="75" applyNumberFormat="1" applyFont="1" applyFill="1" applyBorder="1" applyAlignment="1">
      <alignment horizontal="center" vertical="center" wrapText="1"/>
    </xf>
    <xf numFmtId="0" fontId="52" fillId="0" borderId="1" xfId="80" applyFont="1" applyFill="1" applyBorder="1" applyAlignment="1">
      <alignment horizontal="justify" vertical="top"/>
    </xf>
    <xf numFmtId="0" fontId="51" fillId="0" borderId="1" xfId="80" applyFont="1" applyFill="1" applyBorder="1" applyAlignment="1">
      <alignment horizontal="justify" vertical="top"/>
    </xf>
    <xf numFmtId="0" fontId="52" fillId="0" borderId="1" xfId="50" applyFont="1" applyFill="1" applyBorder="1" applyAlignment="1">
      <alignment horizontal="justify" vertical="top" wrapText="1"/>
    </xf>
    <xf numFmtId="169" fontId="33" fillId="0" borderId="1" xfId="50" applyNumberFormat="1" applyFont="1" applyFill="1" applyBorder="1" applyAlignment="1">
      <alignment horizontal="center" vertical="center"/>
    </xf>
    <xf numFmtId="0" fontId="51" fillId="0" borderId="1" xfId="50" applyFont="1" applyFill="1" applyBorder="1" applyAlignment="1">
      <alignment vertical="top" wrapText="1"/>
    </xf>
    <xf numFmtId="169" fontId="29" fillId="0" borderId="1" xfId="50" applyNumberFormat="1" applyFont="1" applyFill="1" applyBorder="1" applyAlignment="1">
      <alignment horizontal="center" vertical="center"/>
    </xf>
    <xf numFmtId="0" fontId="53" fillId="0" borderId="1" xfId="50" applyFont="1" applyFill="1" applyBorder="1" applyAlignment="1">
      <alignment vertical="top" wrapText="1"/>
    </xf>
    <xf numFmtId="0" fontId="51" fillId="0" borderId="1" xfId="50" applyFont="1" applyFill="1" applyBorder="1" applyAlignment="1">
      <alignment vertical="center" wrapText="1"/>
    </xf>
    <xf numFmtId="0" fontId="29" fillId="0" borderId="1" xfId="50" applyFont="1" applyFill="1" applyBorder="1" applyAlignment="1" applyProtection="1">
      <alignment vertical="top" wrapText="1"/>
      <protection locked="0"/>
    </xf>
    <xf numFmtId="0" fontId="29" fillId="0" borderId="1" xfId="50" applyFont="1" applyFill="1" applyBorder="1" applyAlignment="1">
      <alignment vertical="top" wrapText="1"/>
    </xf>
    <xf numFmtId="0" fontId="51" fillId="0" borderId="1" xfId="50" applyFont="1" applyFill="1" applyBorder="1" applyAlignment="1">
      <alignment horizontal="left" vertical="center" wrapText="1"/>
    </xf>
    <xf numFmtId="0" fontId="36" fillId="0" borderId="1" xfId="87" applyFont="1" applyFill="1" applyBorder="1" applyAlignment="1">
      <alignment horizontal="left" vertical="center" wrapText="1"/>
    </xf>
    <xf numFmtId="0" fontId="51" fillId="0" borderId="1" xfId="50" applyFont="1" applyFill="1" applyBorder="1" applyAlignment="1" applyProtection="1">
      <alignment horizontal="left" vertical="center" wrapText="1"/>
      <protection locked="0"/>
    </xf>
    <xf numFmtId="169" fontId="36" fillId="0" borderId="1" xfId="50" applyNumberFormat="1" applyFont="1" applyFill="1" applyBorder="1" applyAlignment="1">
      <alignment horizontal="center" vertical="center"/>
    </xf>
    <xf numFmtId="0" fontId="52" fillId="0" borderId="1" xfId="80" applyFont="1" applyFill="1" applyBorder="1" applyAlignment="1">
      <alignment horizontal="left" vertical="center" wrapText="1"/>
    </xf>
    <xf numFmtId="0" fontId="33" fillId="0" borderId="1" xfId="81" applyFont="1" applyBorder="1" applyAlignment="1">
      <alignment horizontal="center" vertical="center"/>
    </xf>
    <xf numFmtId="178" fontId="33" fillId="0" borderId="22" xfId="50" applyNumberFormat="1" applyFont="1" applyFill="1" applyBorder="1" applyAlignment="1" applyProtection="1">
      <protection hidden="1"/>
    </xf>
    <xf numFmtId="168" fontId="4" fillId="0" borderId="0" xfId="81" applyNumberFormat="1" applyFont="1"/>
    <xf numFmtId="185" fontId="4" fillId="0" borderId="0" xfId="81" applyNumberFormat="1" applyFont="1"/>
    <xf numFmtId="0" fontId="3" fillId="0" borderId="0" xfId="81" applyFill="1" applyAlignment="1">
      <alignment horizontal="right"/>
    </xf>
    <xf numFmtId="0" fontId="30" fillId="0" borderId="1" xfId="80" applyFont="1" applyFill="1" applyBorder="1" applyAlignment="1">
      <alignment vertical="top" wrapText="1"/>
    </xf>
    <xf numFmtId="169" fontId="30" fillId="0" borderId="1" xfId="75" applyNumberFormat="1" applyFont="1" applyFill="1" applyBorder="1" applyAlignment="1">
      <alignment horizontal="center" vertical="center" wrapText="1"/>
    </xf>
    <xf numFmtId="0" fontId="31" fillId="0" borderId="1" xfId="80" applyFont="1" applyFill="1" applyBorder="1" applyAlignment="1">
      <alignment horizontal="left" vertical="center" wrapText="1"/>
    </xf>
    <xf numFmtId="169" fontId="31" fillId="0" borderId="1" xfId="75" applyNumberFormat="1" applyFont="1" applyFill="1" applyBorder="1" applyAlignment="1">
      <alignment horizontal="center" vertical="center" wrapText="1"/>
    </xf>
    <xf numFmtId="0" fontId="31" fillId="0" borderId="1" xfId="80" applyFont="1" applyFill="1" applyBorder="1" applyAlignment="1">
      <alignment vertical="top" wrapText="1"/>
    </xf>
    <xf numFmtId="0" fontId="54" fillId="0" borderId="1" xfId="80" applyFont="1" applyFill="1" applyBorder="1" applyAlignment="1">
      <alignment vertical="top" wrapText="1"/>
    </xf>
    <xf numFmtId="0" fontId="45" fillId="0" borderId="1" xfId="80" applyFont="1" applyFill="1" applyBorder="1" applyAlignment="1">
      <alignment vertical="top" wrapText="1"/>
    </xf>
    <xf numFmtId="169" fontId="54" fillId="0" borderId="1" xfId="75" applyNumberFormat="1" applyFont="1" applyFill="1" applyBorder="1" applyAlignment="1">
      <alignment horizontal="center" vertical="center" wrapText="1"/>
    </xf>
    <xf numFmtId="169" fontId="45" fillId="0" borderId="1" xfId="75" applyNumberFormat="1" applyFont="1" applyFill="1" applyBorder="1" applyAlignment="1">
      <alignment horizontal="center" vertical="center" wrapText="1"/>
    </xf>
    <xf numFmtId="0" fontId="45" fillId="0" borderId="1" xfId="80" applyFont="1" applyFill="1" applyBorder="1" applyAlignment="1">
      <alignment horizontal="justify" vertical="top"/>
    </xf>
    <xf numFmtId="0" fontId="54" fillId="0" borderId="1" xfId="80" applyFont="1" applyFill="1" applyBorder="1" applyAlignment="1">
      <alignment horizontal="justify" vertical="top"/>
    </xf>
    <xf numFmtId="0" fontId="49" fillId="0" borderId="0" xfId="0" applyFont="1" applyAlignment="1">
      <alignment horizontal="right" vertical="center"/>
    </xf>
    <xf numFmtId="0" fontId="49" fillId="28" borderId="0" xfId="0" applyFont="1" applyFill="1" applyAlignment="1">
      <alignment horizontal="center" vertical="center"/>
    </xf>
    <xf numFmtId="0" fontId="55" fillId="0" borderId="0" xfId="0" applyFont="1"/>
    <xf numFmtId="0" fontId="56" fillId="0" borderId="0" xfId="0" applyFont="1"/>
    <xf numFmtId="0" fontId="57" fillId="0" borderId="0" xfId="0" applyFont="1"/>
    <xf numFmtId="0" fontId="57" fillId="0" borderId="0" xfId="0" applyFont="1" applyAlignment="1">
      <alignment vertical="center"/>
    </xf>
    <xf numFmtId="0" fontId="57" fillId="28" borderId="0" xfId="0" applyFont="1" applyFill="1" applyAlignment="1">
      <alignment horizontal="center" vertical="center"/>
    </xf>
    <xf numFmtId="0" fontId="29" fillId="0" borderId="0" xfId="0" applyFont="1"/>
    <xf numFmtId="0" fontId="29" fillId="0" borderId="1" xfId="0" applyFont="1" applyBorder="1" applyAlignment="1">
      <alignment horizontal="center" wrapText="1"/>
    </xf>
    <xf numFmtId="0" fontId="29" fillId="0" borderId="1" xfId="0" applyFont="1" applyBorder="1" applyAlignment="1">
      <alignment horizontal="center" vertical="center" wrapText="1"/>
    </xf>
    <xf numFmtId="0" fontId="29" fillId="28" borderId="1" xfId="0" applyFont="1" applyFill="1" applyBorder="1" applyAlignment="1">
      <alignment horizontal="center" vertical="center" wrapText="1"/>
    </xf>
    <xf numFmtId="0" fontId="29" fillId="0" borderId="1" xfId="0" applyFont="1" applyBorder="1" applyAlignment="1">
      <alignment wrapText="1"/>
    </xf>
    <xf numFmtId="0" fontId="29" fillId="0" borderId="1" xfId="0" applyFont="1" applyBorder="1" applyAlignment="1">
      <alignment vertical="center" wrapText="1"/>
    </xf>
    <xf numFmtId="2" fontId="29" fillId="0" borderId="1" xfId="0" applyNumberFormat="1" applyFont="1" applyBorder="1" applyAlignment="1">
      <alignment horizontal="center" vertical="center"/>
    </xf>
    <xf numFmtId="0" fontId="33" fillId="0" borderId="1" xfId="0" applyFont="1" applyBorder="1" applyAlignment="1">
      <alignment wrapText="1"/>
    </xf>
    <xf numFmtId="0" fontId="33" fillId="0" borderId="1" xfId="0" applyFont="1" applyBorder="1" applyAlignment="1">
      <alignment horizontal="center" wrapText="1"/>
    </xf>
    <xf numFmtId="2" fontId="33" fillId="0" borderId="1" xfId="0" applyNumberFormat="1" applyFont="1" applyBorder="1" applyAlignment="1">
      <alignment horizontal="center" vertical="center"/>
    </xf>
    <xf numFmtId="2" fontId="56" fillId="0" borderId="0" xfId="0" applyNumberFormat="1" applyFont="1"/>
    <xf numFmtId="0" fontId="54" fillId="0" borderId="1" xfId="0" applyFont="1" applyBorder="1" applyAlignment="1">
      <alignment horizontal="center" vertical="center" wrapText="1"/>
    </xf>
    <xf numFmtId="0" fontId="29" fillId="28" borderId="1" xfId="0" applyFont="1" applyFill="1" applyBorder="1" applyAlignment="1">
      <alignment vertical="center" wrapText="1"/>
    </xf>
    <xf numFmtId="0" fontId="33" fillId="0" borderId="1" xfId="0" applyFont="1" applyBorder="1" applyAlignment="1">
      <alignment vertical="center" wrapText="1"/>
    </xf>
    <xf numFmtId="0" fontId="33" fillId="28" borderId="1" xfId="0" applyFont="1" applyFill="1" applyBorder="1" applyAlignment="1">
      <alignment horizontal="center" vertical="center" wrapText="1"/>
    </xf>
    <xf numFmtId="0" fontId="58" fillId="0" borderId="0" xfId="0" applyFont="1"/>
    <xf numFmtId="2" fontId="33" fillId="0" borderId="1" xfId="0" applyNumberFormat="1" applyFont="1" applyBorder="1" applyAlignment="1">
      <alignment horizontal="center" vertical="center" wrapText="1"/>
    </xf>
    <xf numFmtId="0" fontId="56" fillId="0" borderId="0" xfId="0" applyFont="1" applyAlignment="1">
      <alignment vertical="center"/>
    </xf>
    <xf numFmtId="0" fontId="56" fillId="28" borderId="0" xfId="0" applyFont="1" applyFill="1" applyAlignment="1">
      <alignment horizontal="center" vertical="center"/>
    </xf>
    <xf numFmtId="169" fontId="31" fillId="0" borderId="0" xfId="80" applyNumberFormat="1" applyFont="1" applyFill="1" applyAlignment="1">
      <alignment horizontal="left" vertical="center"/>
    </xf>
    <xf numFmtId="186" fontId="31" fillId="0" borderId="1" xfId="80" applyNumberFormat="1" applyFont="1" applyFill="1" applyBorder="1" applyAlignment="1">
      <alignment horizontal="center" vertical="center"/>
    </xf>
    <xf numFmtId="184" fontId="31" fillId="0" borderId="0" xfId="80" applyNumberFormat="1" applyFont="1" applyFill="1" applyAlignment="1">
      <alignment horizontal="left" vertical="center"/>
    </xf>
    <xf numFmtId="169" fontId="31" fillId="0" borderId="0" xfId="80" applyNumberFormat="1" applyFont="1" applyFill="1" applyAlignment="1">
      <alignment horizontal="center" vertical="center"/>
    </xf>
    <xf numFmtId="0" fontId="31" fillId="0" borderId="0" xfId="80" applyFont="1" applyFill="1" applyAlignment="1">
      <alignment horizontal="center" vertical="center"/>
    </xf>
    <xf numFmtId="0" fontId="31" fillId="0" borderId="0" xfId="81" applyFont="1" applyFill="1"/>
    <xf numFmtId="0" fontId="31" fillId="0" borderId="0" xfId="81" applyFont="1" applyFill="1" applyAlignment="1">
      <alignment horizontal="right"/>
    </xf>
    <xf numFmtId="0" fontId="31" fillId="0" borderId="1" xfId="80" applyFont="1" applyFill="1" applyBorder="1" applyAlignment="1">
      <alignment horizontal="center" vertical="top" wrapText="1"/>
    </xf>
    <xf numFmtId="0" fontId="31" fillId="0" borderId="1" xfId="80" applyFont="1" applyFill="1" applyBorder="1" applyAlignment="1">
      <alignment horizontal="center"/>
    </xf>
    <xf numFmtId="0" fontId="30" fillId="0" borderId="1" xfId="80" applyFont="1" applyFill="1" applyBorder="1" applyAlignment="1">
      <alignment horizontal="center" vertical="top" wrapText="1"/>
    </xf>
    <xf numFmtId="0" fontId="31" fillId="0" borderId="1" xfId="80" applyFont="1" applyFill="1" applyBorder="1" applyAlignment="1">
      <alignment horizontal="center" vertical="center" wrapText="1"/>
    </xf>
    <xf numFmtId="49" fontId="31" fillId="0" borderId="1" xfId="80" applyNumberFormat="1" applyFont="1" applyFill="1" applyBorder="1" applyAlignment="1">
      <alignment horizontal="center" vertical="top" wrapText="1"/>
    </xf>
    <xf numFmtId="169" fontId="31" fillId="0" borderId="1" xfId="0" applyNumberFormat="1" applyFont="1" applyFill="1" applyBorder="1" applyAlignment="1">
      <alignment horizontal="center" vertical="center" wrapText="1"/>
    </xf>
    <xf numFmtId="186" fontId="31" fillId="0" borderId="1" xfId="0" applyNumberFormat="1" applyFont="1" applyFill="1" applyBorder="1" applyAlignment="1">
      <alignment horizontal="center" vertical="center"/>
    </xf>
    <xf numFmtId="0" fontId="31" fillId="0" borderId="0" xfId="0" applyFont="1" applyFill="1"/>
    <xf numFmtId="1" fontId="31" fillId="0" borderId="1" xfId="80" applyNumberFormat="1" applyFont="1" applyFill="1" applyBorder="1" applyAlignment="1">
      <alignment horizontal="center" vertical="top" wrapText="1"/>
    </xf>
    <xf numFmtId="0" fontId="45" fillId="0" borderId="1" xfId="50" applyFont="1" applyFill="1" applyBorder="1" applyAlignment="1">
      <alignment horizontal="justify" vertical="top" wrapText="1"/>
    </xf>
    <xf numFmtId="169" fontId="30" fillId="0" borderId="1" xfId="50" applyNumberFormat="1" applyFont="1" applyFill="1" applyBorder="1" applyAlignment="1">
      <alignment horizontal="center" vertical="center"/>
    </xf>
    <xf numFmtId="0" fontId="54" fillId="0" borderId="1" xfId="50" applyFont="1" applyFill="1" applyBorder="1" applyAlignment="1">
      <alignment vertical="top" wrapText="1"/>
    </xf>
    <xf numFmtId="169" fontId="31" fillId="0" borderId="1" xfId="50" applyNumberFormat="1" applyFont="1" applyFill="1" applyBorder="1" applyAlignment="1">
      <alignment horizontal="center" vertical="center"/>
    </xf>
    <xf numFmtId="0" fontId="32" fillId="0" borderId="1" xfId="80" applyFont="1" applyFill="1" applyBorder="1" applyAlignment="1">
      <alignment horizontal="center" vertical="top" wrapText="1"/>
    </xf>
    <xf numFmtId="0" fontId="59" fillId="0" borderId="1" xfId="50" applyFont="1" applyFill="1" applyBorder="1" applyAlignment="1">
      <alignment vertical="top" wrapText="1"/>
    </xf>
    <xf numFmtId="0" fontId="54" fillId="0" borderId="1" xfId="50" applyFont="1" applyFill="1" applyBorder="1" applyAlignment="1">
      <alignment vertical="center" wrapText="1"/>
    </xf>
    <xf numFmtId="0" fontId="31" fillId="0" borderId="1" xfId="80" applyFont="1" applyFill="1" applyBorder="1" applyAlignment="1" applyProtection="1">
      <alignment horizontal="center" vertical="top" wrapText="1"/>
      <protection locked="0"/>
    </xf>
    <xf numFmtId="0" fontId="31" fillId="0" borderId="1" xfId="50" applyFont="1" applyFill="1" applyBorder="1" applyAlignment="1" applyProtection="1">
      <alignment vertical="top" wrapText="1"/>
      <protection locked="0"/>
    </xf>
    <xf numFmtId="0" fontId="31" fillId="0" borderId="1" xfId="50" applyFont="1" applyFill="1" applyBorder="1" applyAlignment="1">
      <alignment vertical="top" wrapText="1"/>
    </xf>
    <xf numFmtId="0" fontId="54" fillId="0" borderId="1" xfId="50" applyFont="1" applyFill="1" applyBorder="1" applyAlignment="1">
      <alignment horizontal="left" vertical="center" wrapText="1"/>
    </xf>
    <xf numFmtId="0" fontId="31" fillId="28" borderId="1" xfId="0" applyNumberFormat="1" applyFont="1" applyFill="1" applyBorder="1" applyAlignment="1">
      <alignment horizontal="justify" vertical="center" wrapText="1"/>
    </xf>
    <xf numFmtId="0" fontId="32" fillId="0" borderId="1" xfId="80" applyFont="1" applyFill="1" applyBorder="1" applyAlignment="1">
      <alignment horizontal="center" vertical="center" wrapText="1"/>
    </xf>
    <xf numFmtId="0" fontId="32" fillId="0" borderId="1" xfId="87" applyFont="1" applyFill="1" applyBorder="1" applyAlignment="1">
      <alignment horizontal="left" vertical="center" wrapText="1"/>
    </xf>
    <xf numFmtId="0" fontId="31" fillId="0" borderId="1" xfId="80" applyFont="1" applyFill="1" applyBorder="1" applyAlignment="1" applyProtection="1">
      <alignment horizontal="center" vertical="center" wrapText="1"/>
      <protection locked="0"/>
    </xf>
    <xf numFmtId="0" fontId="54" fillId="0" borderId="1" xfId="50" applyFont="1" applyFill="1" applyBorder="1" applyAlignment="1" applyProtection="1">
      <alignment horizontal="left" vertical="center" wrapText="1"/>
      <protection locked="0"/>
    </xf>
    <xf numFmtId="169" fontId="32" fillId="0" borderId="1" xfId="50" applyNumberFormat="1" applyFont="1" applyFill="1" applyBorder="1" applyAlignment="1">
      <alignment horizontal="center" vertical="center"/>
    </xf>
    <xf numFmtId="0" fontId="45" fillId="0" borderId="1" xfId="80" applyFont="1" applyFill="1" applyBorder="1" applyAlignment="1">
      <alignment horizontal="left" vertical="center" wrapText="1"/>
    </xf>
    <xf numFmtId="186" fontId="29" fillId="0" borderId="1" xfId="80" applyNumberFormat="1" applyFont="1" applyFill="1" applyBorder="1" applyAlignment="1">
      <alignment horizontal="center" vertical="center"/>
    </xf>
    <xf numFmtId="3" fontId="4" fillId="0" borderId="1" xfId="81" applyNumberFormat="1" applyFont="1" applyBorder="1" applyAlignment="1">
      <alignment horizontal="center" vertical="center"/>
    </xf>
    <xf numFmtId="177" fontId="29" fillId="0" borderId="22" xfId="50" applyNumberFormat="1" applyFont="1" applyFill="1" applyBorder="1" applyAlignment="1" applyProtection="1">
      <protection hidden="1"/>
    </xf>
    <xf numFmtId="177" fontId="29" fillId="0" borderId="39" xfId="50" applyNumberFormat="1" applyFont="1" applyFill="1" applyBorder="1" applyAlignment="1" applyProtection="1">
      <protection hidden="1"/>
    </xf>
    <xf numFmtId="177" fontId="29" fillId="0" borderId="44" xfId="50" applyNumberFormat="1" applyFont="1" applyFill="1" applyBorder="1" applyAlignment="1" applyProtection="1">
      <protection hidden="1"/>
    </xf>
    <xf numFmtId="177" fontId="33" fillId="0" borderId="22" xfId="50" applyNumberFormat="1" applyFont="1" applyFill="1" applyBorder="1" applyAlignment="1" applyProtection="1">
      <protection hidden="1"/>
    </xf>
    <xf numFmtId="169" fontId="31" fillId="0" borderId="0" xfId="80" applyNumberFormat="1" applyFont="1" applyFill="1"/>
    <xf numFmtId="0" fontId="29" fillId="0" borderId="0" xfId="80" applyFont="1" applyFill="1" applyBorder="1" applyAlignment="1" applyProtection="1">
      <alignment horizontal="center" vertical="top" wrapText="1"/>
      <protection locked="0"/>
    </xf>
    <xf numFmtId="0" fontId="33" fillId="0" borderId="0" xfId="93" applyNumberFormat="1" applyFont="1" applyFill="1" applyAlignment="1" applyProtection="1">
      <protection hidden="1"/>
    </xf>
    <xf numFmtId="0" fontId="29" fillId="0" borderId="0" xfId="93" applyFont="1" applyFill="1" applyAlignment="1" applyProtection="1">
      <protection hidden="1"/>
    </xf>
    <xf numFmtId="0" fontId="29" fillId="0" borderId="0" xfId="93" applyFont="1" applyProtection="1">
      <protection hidden="1"/>
    </xf>
    <xf numFmtId="0" fontId="29" fillId="0" borderId="0" xfId="93" applyFont="1" applyAlignment="1" applyProtection="1">
      <alignment horizontal="right"/>
      <protection hidden="1"/>
    </xf>
    <xf numFmtId="0" fontId="29" fillId="0" borderId="0" xfId="93" applyNumberFormat="1" applyFont="1" applyFill="1" applyAlignment="1" applyProtection="1">
      <alignment horizontal="right"/>
      <protection hidden="1"/>
    </xf>
    <xf numFmtId="0" fontId="29" fillId="0" borderId="0" xfId="93" applyFont="1"/>
    <xf numFmtId="0" fontId="33" fillId="0" borderId="0" xfId="93" applyNumberFormat="1" applyFont="1" applyFill="1" applyAlignment="1" applyProtection="1">
      <alignment horizontal="centerContinuous" vertical="center"/>
      <protection hidden="1"/>
    </xf>
    <xf numFmtId="0" fontId="29" fillId="0" borderId="0" xfId="93" applyNumberFormat="1" applyFont="1" applyFill="1" applyAlignment="1" applyProtection="1">
      <alignment horizontal="centerContinuous"/>
      <protection hidden="1"/>
    </xf>
    <xf numFmtId="0" fontId="29" fillId="0" borderId="0" xfId="93" applyNumberFormat="1" applyFont="1" applyFill="1" applyAlignment="1" applyProtection="1">
      <alignment vertical="top" wrapText="1"/>
      <protection hidden="1"/>
    </xf>
    <xf numFmtId="0" fontId="29" fillId="0" borderId="0" xfId="93" applyNumberFormat="1" applyFont="1" applyFill="1" applyAlignment="1" applyProtection="1">
      <alignment horizontal="right" vertical="top" wrapText="1"/>
      <protection hidden="1"/>
    </xf>
    <xf numFmtId="0" fontId="29" fillId="0" borderId="0" xfId="50" applyNumberFormat="1" applyFont="1" applyFill="1" applyAlignment="1" applyProtection="1">
      <alignment horizontal="center" vertical="top" wrapText="1"/>
      <protection hidden="1"/>
    </xf>
    <xf numFmtId="0" fontId="29" fillId="0" borderId="25" xfId="50" applyNumberFormat="1" applyFont="1" applyFill="1" applyBorder="1" applyAlignment="1" applyProtection="1">
      <alignment horizontal="center" vertical="center"/>
      <protection hidden="1"/>
    </xf>
    <xf numFmtId="0" fontId="29" fillId="0" borderId="29" xfId="50" applyFont="1" applyFill="1" applyBorder="1" applyProtection="1">
      <protection hidden="1"/>
    </xf>
    <xf numFmtId="0" fontId="29" fillId="0" borderId="30" xfId="50" applyNumberFormat="1" applyFont="1" applyFill="1" applyBorder="1" applyAlignment="1" applyProtection="1">
      <alignment horizontal="centerContinuous"/>
      <protection hidden="1"/>
    </xf>
    <xf numFmtId="0" fontId="29" fillId="0" borderId="29" xfId="50" applyNumberFormat="1" applyFont="1" applyFill="1" applyBorder="1" applyAlignment="1" applyProtection="1">
      <alignment horizontal="centerContinuous"/>
      <protection hidden="1"/>
    </xf>
    <xf numFmtId="0" fontId="29" fillId="0" borderId="28" xfId="50" applyNumberFormat="1" applyFont="1" applyFill="1" applyBorder="1" applyAlignment="1" applyProtection="1">
      <protection hidden="1"/>
    </xf>
    <xf numFmtId="0" fontId="29" fillId="0" borderId="51" xfId="50" applyFont="1" applyFill="1" applyBorder="1" applyProtection="1">
      <protection hidden="1"/>
    </xf>
    <xf numFmtId="0" fontId="33" fillId="0" borderId="16" xfId="50" applyNumberFormat="1" applyFont="1" applyFill="1" applyBorder="1" applyAlignment="1" applyProtection="1">
      <alignment horizontal="center" vertical="center" wrapText="1"/>
      <protection hidden="1"/>
    </xf>
    <xf numFmtId="0" fontId="33" fillId="0" borderId="14" xfId="50" applyNumberFormat="1" applyFont="1" applyFill="1" applyBorder="1" applyAlignment="1" applyProtection="1">
      <alignment horizontal="center" vertical="center" wrapText="1"/>
      <protection hidden="1"/>
    </xf>
    <xf numFmtId="0" fontId="33" fillId="0" borderId="24" xfId="50" applyNumberFormat="1" applyFont="1" applyFill="1" applyBorder="1" applyAlignment="1" applyProtection="1">
      <alignment horizontal="center" vertical="center" wrapText="1"/>
      <protection hidden="1"/>
    </xf>
    <xf numFmtId="0" fontId="33" fillId="0" borderId="0" xfId="50" applyNumberFormat="1" applyFont="1" applyFill="1" applyAlignment="1" applyProtection="1">
      <protection hidden="1"/>
    </xf>
    <xf numFmtId="0" fontId="33" fillId="0" borderId="22" xfId="50" applyNumberFormat="1" applyFont="1" applyFill="1" applyBorder="1" applyAlignment="1" applyProtection="1">
      <alignment horizontal="center"/>
      <protection hidden="1"/>
    </xf>
    <xf numFmtId="0" fontId="33" fillId="0" borderId="52" xfId="50" applyNumberFormat="1" applyFont="1" applyFill="1" applyBorder="1" applyAlignment="1" applyProtection="1">
      <alignment horizontal="center"/>
      <protection hidden="1"/>
    </xf>
    <xf numFmtId="174" fontId="29" fillId="0" borderId="34" xfId="50" applyNumberFormat="1" applyFont="1" applyFill="1" applyBorder="1" applyAlignment="1" applyProtection="1">
      <protection hidden="1"/>
    </xf>
    <xf numFmtId="180" fontId="33" fillId="0" borderId="35" xfId="50" applyNumberFormat="1" applyFont="1" applyFill="1" applyBorder="1" applyAlignment="1" applyProtection="1">
      <protection hidden="1"/>
    </xf>
    <xf numFmtId="180" fontId="33" fillId="0" borderId="38" xfId="50" applyNumberFormat="1" applyFont="1" applyFill="1" applyBorder="1" applyAlignment="1" applyProtection="1">
      <alignment horizontal="center"/>
      <protection hidden="1"/>
    </xf>
    <xf numFmtId="181" fontId="29" fillId="0" borderId="35" xfId="50" applyNumberFormat="1" applyFont="1" applyFill="1" applyBorder="1" applyAlignment="1" applyProtection="1">
      <protection hidden="1"/>
    </xf>
    <xf numFmtId="181" fontId="29" fillId="0" borderId="13" xfId="50" applyNumberFormat="1" applyFont="1" applyFill="1" applyBorder="1" applyAlignment="1" applyProtection="1">
      <protection hidden="1"/>
    </xf>
    <xf numFmtId="187" fontId="29" fillId="0" borderId="13" xfId="50" applyNumberFormat="1" applyFont="1" applyFill="1" applyBorder="1" applyAlignment="1" applyProtection="1">
      <protection hidden="1"/>
    </xf>
    <xf numFmtId="181" fontId="29" fillId="0" borderId="16" xfId="50" applyNumberFormat="1" applyFont="1" applyFill="1" applyBorder="1" applyAlignment="1" applyProtection="1">
      <protection hidden="1"/>
    </xf>
    <xf numFmtId="181" fontId="29" fillId="0" borderId="53" xfId="50" applyNumberFormat="1" applyFont="1" applyFill="1" applyBorder="1" applyAlignment="1" applyProtection="1">
      <protection hidden="1"/>
    </xf>
    <xf numFmtId="177" fontId="29" fillId="0" borderId="30" xfId="50" applyNumberFormat="1" applyFont="1" applyFill="1" applyBorder="1" applyAlignment="1" applyProtection="1">
      <protection hidden="1"/>
    </xf>
    <xf numFmtId="178" fontId="29" fillId="0" borderId="30" xfId="50" applyNumberFormat="1" applyFont="1" applyFill="1" applyBorder="1" applyAlignment="1" applyProtection="1">
      <protection hidden="1"/>
    </xf>
    <xf numFmtId="179" fontId="29" fillId="0" borderId="30" xfId="50" applyNumberFormat="1" applyFont="1" applyFill="1" applyBorder="1" applyAlignment="1" applyProtection="1">
      <protection hidden="1"/>
    </xf>
    <xf numFmtId="180" fontId="29" fillId="0" borderId="30" xfId="50" applyNumberFormat="1" applyFont="1" applyFill="1" applyBorder="1" applyAlignment="1" applyProtection="1">
      <alignment horizontal="center"/>
      <protection hidden="1"/>
    </xf>
    <xf numFmtId="180" fontId="29" fillId="0" borderId="22" xfId="50" applyNumberFormat="1" applyFont="1" applyFill="1" applyBorder="1" applyAlignment="1" applyProtection="1">
      <alignment horizontal="center"/>
      <protection hidden="1"/>
    </xf>
    <xf numFmtId="0" fontId="29" fillId="0" borderId="22" xfId="50" applyNumberFormat="1" applyFont="1" applyFill="1" applyBorder="1" applyAlignment="1" applyProtection="1">
      <alignment horizontal="center"/>
      <protection hidden="1"/>
    </xf>
    <xf numFmtId="179" fontId="33" fillId="0" borderId="22" xfId="50" applyNumberFormat="1" applyFont="1" applyFill="1" applyBorder="1" applyAlignment="1" applyProtection="1">
      <protection hidden="1"/>
    </xf>
    <xf numFmtId="180" fontId="33" fillId="0" borderId="22" xfId="50" applyNumberFormat="1" applyFont="1" applyFill="1" applyBorder="1" applyAlignment="1" applyProtection="1">
      <alignment horizontal="center"/>
      <protection hidden="1"/>
    </xf>
    <xf numFmtId="177" fontId="47" fillId="0" borderId="22" xfId="50" applyNumberFormat="1" applyFont="1" applyFill="1" applyBorder="1" applyAlignment="1" applyProtection="1">
      <protection hidden="1"/>
    </xf>
    <xf numFmtId="178" fontId="47" fillId="0" borderId="22" xfId="50" applyNumberFormat="1" applyFont="1" applyFill="1" applyBorder="1" applyAlignment="1" applyProtection="1">
      <protection hidden="1"/>
    </xf>
    <xf numFmtId="179" fontId="47" fillId="0" borderId="22" xfId="50" applyNumberFormat="1" applyFont="1" applyFill="1" applyBorder="1" applyAlignment="1" applyProtection="1">
      <protection hidden="1"/>
    </xf>
    <xf numFmtId="180" fontId="47" fillId="0" borderId="22" xfId="50" applyNumberFormat="1" applyFont="1" applyFill="1" applyBorder="1" applyAlignment="1" applyProtection="1">
      <alignment horizontal="center"/>
      <protection hidden="1"/>
    </xf>
    <xf numFmtId="0" fontId="47" fillId="0" borderId="22" xfId="50" applyNumberFormat="1" applyFont="1" applyFill="1" applyBorder="1" applyAlignment="1" applyProtection="1">
      <alignment horizontal="center"/>
      <protection hidden="1"/>
    </xf>
    <xf numFmtId="180" fontId="29" fillId="0" borderId="44" xfId="50" applyNumberFormat="1" applyFont="1" applyFill="1" applyBorder="1" applyAlignment="1" applyProtection="1">
      <alignment horizontal="center"/>
      <protection hidden="1"/>
    </xf>
    <xf numFmtId="0" fontId="29" fillId="0" borderId="44" xfId="50" applyNumberFormat="1" applyFont="1" applyFill="1" applyBorder="1" applyAlignment="1" applyProtection="1">
      <alignment horizontal="center"/>
      <protection hidden="1"/>
    </xf>
    <xf numFmtId="0" fontId="29" fillId="0" borderId="0" xfId="50" applyFont="1" applyAlignment="1">
      <alignment horizontal="center"/>
    </xf>
    <xf numFmtId="0" fontId="33" fillId="0" borderId="0" xfId="50" applyNumberFormat="1" applyFont="1" applyFill="1" applyAlignment="1" applyProtection="1">
      <alignment horizontal="centerContinuous" vertical="top"/>
      <protection hidden="1"/>
    </xf>
    <xf numFmtId="0" fontId="29" fillId="0" borderId="0" xfId="50" applyNumberFormat="1" applyFont="1" applyFill="1" applyAlignment="1" applyProtection="1">
      <alignment horizontal="centerContinuous" vertical="top"/>
      <protection hidden="1"/>
    </xf>
    <xf numFmtId="0" fontId="33" fillId="0" borderId="0" xfId="93" applyNumberFormat="1" applyFont="1" applyFill="1" applyAlignment="1" applyProtection="1">
      <alignment horizontal="centerContinuous" vertical="top" wrapText="1"/>
      <protection hidden="1"/>
    </xf>
    <xf numFmtId="0" fontId="33" fillId="0" borderId="33" xfId="50" applyNumberFormat="1" applyFont="1" applyFill="1" applyBorder="1" applyAlignment="1" applyProtection="1">
      <alignment horizontal="center" vertical="center" wrapText="1"/>
      <protection hidden="1"/>
    </xf>
    <xf numFmtId="0" fontId="33" fillId="0" borderId="58" xfId="50" applyNumberFormat="1" applyFont="1" applyFill="1" applyBorder="1" applyAlignment="1" applyProtection="1">
      <alignment horizontal="center" vertical="center" wrapText="1"/>
      <protection hidden="1"/>
    </xf>
    <xf numFmtId="0" fontId="33" fillId="0" borderId="59" xfId="50" applyNumberFormat="1" applyFont="1" applyFill="1" applyBorder="1" applyAlignment="1" applyProtection="1">
      <alignment horizontal="center"/>
      <protection hidden="1"/>
    </xf>
    <xf numFmtId="0" fontId="33" fillId="0" borderId="35" xfId="50" applyNumberFormat="1" applyFont="1" applyFill="1" applyBorder="1" applyAlignment="1" applyProtection="1">
      <alignment horizontal="center"/>
      <protection hidden="1"/>
    </xf>
    <xf numFmtId="0" fontId="33" fillId="0" borderId="34" xfId="50" applyNumberFormat="1" applyFont="1" applyFill="1" applyBorder="1" applyAlignment="1" applyProtection="1">
      <alignment horizontal="center"/>
      <protection hidden="1"/>
    </xf>
    <xf numFmtId="0" fontId="60" fillId="0" borderId="24" xfId="50" applyNumberFormat="1" applyFont="1" applyFill="1" applyBorder="1" applyAlignment="1" applyProtection="1">
      <protection hidden="1"/>
    </xf>
    <xf numFmtId="176" fontId="60" fillId="0" borderId="22" xfId="50" applyNumberFormat="1" applyFont="1" applyFill="1" applyBorder="1" applyAlignment="1" applyProtection="1">
      <protection hidden="1"/>
    </xf>
    <xf numFmtId="177" fontId="60" fillId="0" borderId="22" xfId="50" applyNumberFormat="1" applyFont="1" applyFill="1" applyBorder="1" applyAlignment="1" applyProtection="1">
      <protection hidden="1"/>
    </xf>
    <xf numFmtId="178" fontId="60" fillId="0" borderId="22" xfId="50" applyNumberFormat="1" applyFont="1" applyFill="1" applyBorder="1" applyAlignment="1" applyProtection="1">
      <protection hidden="1"/>
    </xf>
    <xf numFmtId="179" fontId="60" fillId="0" borderId="22" xfId="50" applyNumberFormat="1" applyFont="1" applyFill="1" applyBorder="1" applyAlignment="1" applyProtection="1">
      <protection hidden="1"/>
    </xf>
    <xf numFmtId="0" fontId="60" fillId="0" borderId="32" xfId="50" applyNumberFormat="1" applyFont="1" applyFill="1" applyBorder="1" applyAlignment="1" applyProtection="1">
      <protection hidden="1"/>
    </xf>
    <xf numFmtId="0" fontId="60" fillId="0" borderId="0" xfId="50" applyFont="1"/>
    <xf numFmtId="176" fontId="60" fillId="0" borderId="44" xfId="50" applyNumberFormat="1" applyFont="1" applyFill="1" applyBorder="1" applyAlignment="1" applyProtection="1">
      <protection hidden="1"/>
    </xf>
    <xf numFmtId="179" fontId="60" fillId="0" borderId="44" xfId="50" applyNumberFormat="1" applyFont="1" applyFill="1" applyBorder="1" applyAlignment="1" applyProtection="1">
      <protection hidden="1"/>
    </xf>
    <xf numFmtId="181" fontId="61" fillId="0" borderId="45" xfId="50" applyNumberFormat="1" applyFont="1" applyFill="1" applyBorder="1" applyAlignment="1" applyProtection="1">
      <protection hidden="1"/>
    </xf>
    <xf numFmtId="181" fontId="61" fillId="0" borderId="43" xfId="50" applyNumberFormat="1" applyFont="1" applyFill="1" applyBorder="1" applyAlignment="1" applyProtection="1">
      <protection hidden="1"/>
    </xf>
    <xf numFmtId="181" fontId="61" fillId="0" borderId="46" xfId="50" applyNumberFormat="1" applyFont="1" applyFill="1" applyBorder="1" applyAlignment="1" applyProtection="1">
      <protection hidden="1"/>
    </xf>
    <xf numFmtId="181" fontId="61" fillId="0" borderId="49" xfId="50" applyNumberFormat="1" applyFont="1" applyFill="1" applyBorder="1" applyAlignment="1" applyProtection="1">
      <protection hidden="1"/>
    </xf>
    <xf numFmtId="181" fontId="61" fillId="0" borderId="38" xfId="50" applyNumberFormat="1" applyFont="1" applyFill="1" applyBorder="1" applyAlignment="1" applyProtection="1">
      <protection hidden="1"/>
    </xf>
    <xf numFmtId="181" fontId="61" fillId="0" borderId="39" xfId="50" applyNumberFormat="1" applyFont="1" applyFill="1" applyBorder="1" applyAlignment="1" applyProtection="1">
      <protection hidden="1"/>
    </xf>
    <xf numFmtId="181" fontId="61" fillId="0" borderId="44" xfId="50" applyNumberFormat="1" applyFont="1" applyFill="1" applyBorder="1" applyAlignment="1" applyProtection="1">
      <protection hidden="1"/>
    </xf>
    <xf numFmtId="181" fontId="61" fillId="0" borderId="60" xfId="50" applyNumberFormat="1" applyFont="1" applyFill="1" applyBorder="1" applyAlignment="1" applyProtection="1">
      <protection hidden="1"/>
    </xf>
    <xf numFmtId="181" fontId="61" fillId="0" borderId="61" xfId="50" applyNumberFormat="1" applyFont="1" applyFill="1" applyBorder="1" applyAlignment="1" applyProtection="1">
      <protection hidden="1"/>
    </xf>
    <xf numFmtId="0" fontId="60" fillId="0" borderId="0" xfId="50" applyFont="1" applyFill="1" applyAlignment="1" applyProtection="1">
      <protection hidden="1"/>
    </xf>
    <xf numFmtId="0" fontId="33" fillId="0" borderId="0" xfId="50" applyNumberFormat="1" applyFont="1" applyFill="1" applyAlignment="1" applyProtection="1">
      <alignment horizontal="centerContinuous" vertical="top" wrapText="1"/>
      <protection hidden="1"/>
    </xf>
    <xf numFmtId="0" fontId="29" fillId="0" borderId="0" xfId="50" applyNumberFormat="1" applyFont="1" applyFill="1" applyAlignment="1" applyProtection="1">
      <alignment horizontal="centerContinuous" vertical="top" wrapText="1"/>
      <protection hidden="1"/>
    </xf>
    <xf numFmtId="0" fontId="62" fillId="0" borderId="24" xfId="50" applyNumberFormat="1" applyFont="1" applyFill="1" applyBorder="1" applyAlignment="1" applyProtection="1">
      <protection hidden="1"/>
    </xf>
    <xf numFmtId="181" fontId="63" fillId="0" borderId="15" xfId="50" applyNumberFormat="1" applyFont="1" applyFill="1" applyBorder="1" applyAlignment="1" applyProtection="1">
      <protection hidden="1"/>
    </xf>
    <xf numFmtId="181" fontId="63" fillId="0" borderId="18" xfId="50" applyNumberFormat="1" applyFont="1" applyFill="1" applyBorder="1" applyAlignment="1" applyProtection="1">
      <protection hidden="1"/>
    </xf>
    <xf numFmtId="181" fontId="63" fillId="0" borderId="16" xfId="50" applyNumberFormat="1" applyFont="1" applyFill="1" applyBorder="1" applyAlignment="1" applyProtection="1">
      <protection hidden="1"/>
    </xf>
    <xf numFmtId="181" fontId="63" fillId="0" borderId="24" xfId="50" applyNumberFormat="1" applyFont="1" applyFill="1" applyBorder="1" applyAlignment="1" applyProtection="1">
      <protection hidden="1"/>
    </xf>
    <xf numFmtId="0" fontId="62" fillId="0" borderId="0" xfId="50" applyNumberFormat="1" applyFont="1" applyFill="1" applyAlignment="1" applyProtection="1">
      <protection hidden="1"/>
    </xf>
    <xf numFmtId="181" fontId="63" fillId="0" borderId="45" xfId="50" applyNumberFormat="1" applyFont="1" applyFill="1" applyBorder="1" applyAlignment="1" applyProtection="1">
      <protection hidden="1"/>
    </xf>
    <xf numFmtId="181" fontId="63" fillId="0" borderId="38" xfId="50" applyNumberFormat="1" applyFont="1" applyFill="1" applyBorder="1" applyAlignment="1" applyProtection="1">
      <protection hidden="1"/>
    </xf>
    <xf numFmtId="181" fontId="63" fillId="0" borderId="39" xfId="50" applyNumberFormat="1" applyFont="1" applyFill="1" applyBorder="1" applyAlignment="1" applyProtection="1">
      <protection hidden="1"/>
    </xf>
    <xf numFmtId="181" fontId="63" fillId="0" borderId="44" xfId="50" applyNumberFormat="1" applyFont="1" applyFill="1" applyBorder="1" applyAlignment="1" applyProtection="1">
      <protection hidden="1"/>
    </xf>
    <xf numFmtId="181" fontId="63" fillId="0" borderId="60" xfId="50" applyNumberFormat="1" applyFont="1" applyFill="1" applyBorder="1" applyAlignment="1" applyProtection="1">
      <protection hidden="1"/>
    </xf>
    <xf numFmtId="181" fontId="63" fillId="0" borderId="61" xfId="50" applyNumberFormat="1" applyFont="1" applyFill="1" applyBorder="1" applyAlignment="1" applyProtection="1">
      <protection hidden="1"/>
    </xf>
    <xf numFmtId="0" fontId="29" fillId="0" borderId="0" xfId="50" applyFont="1" applyFill="1" applyAlignment="1" applyProtection="1">
      <protection hidden="1"/>
    </xf>
    <xf numFmtId="180" fontId="60" fillId="0" borderId="22" xfId="50" applyNumberFormat="1" applyFont="1" applyFill="1" applyBorder="1" applyAlignment="1" applyProtection="1">
      <alignment horizontal="center" vertical="center"/>
      <protection hidden="1"/>
    </xf>
    <xf numFmtId="177" fontId="60" fillId="0" borderId="44" xfId="50" applyNumberFormat="1" applyFont="1" applyFill="1" applyBorder="1" applyAlignment="1" applyProtection="1">
      <protection hidden="1"/>
    </xf>
    <xf numFmtId="177" fontId="60" fillId="0" borderId="22" xfId="50" applyNumberFormat="1" applyFont="1" applyFill="1" applyBorder="1" applyAlignment="1" applyProtection="1">
      <protection hidden="1"/>
    </xf>
    <xf numFmtId="177" fontId="29" fillId="0" borderId="22" xfId="50" applyNumberFormat="1" applyFont="1" applyFill="1" applyBorder="1" applyAlignment="1" applyProtection="1">
      <protection hidden="1"/>
    </xf>
    <xf numFmtId="177" fontId="33" fillId="0" borderId="22" xfId="50" applyNumberFormat="1" applyFont="1" applyFill="1" applyBorder="1" applyAlignment="1" applyProtection="1">
      <protection hidden="1"/>
    </xf>
    <xf numFmtId="188" fontId="29" fillId="0" borderId="0" xfId="50" applyNumberFormat="1" applyFont="1"/>
    <xf numFmtId="4" fontId="60" fillId="0" borderId="0" xfId="50" applyNumberFormat="1" applyFont="1"/>
    <xf numFmtId="182" fontId="60" fillId="0" borderId="0" xfId="50" applyNumberFormat="1" applyFont="1"/>
    <xf numFmtId="4" fontId="29" fillId="0" borderId="0" xfId="50" applyNumberFormat="1" applyFont="1"/>
    <xf numFmtId="0" fontId="4" fillId="0" borderId="0" xfId="82" applyFont="1" applyFill="1" applyAlignment="1">
      <alignment horizontal="right"/>
    </xf>
    <xf numFmtId="177" fontId="29" fillId="0" borderId="22" xfId="50" applyNumberFormat="1" applyFont="1" applyFill="1" applyBorder="1" applyAlignment="1" applyProtection="1">
      <protection hidden="1"/>
    </xf>
    <xf numFmtId="181" fontId="60" fillId="0" borderId="42" xfId="50" applyNumberFormat="1" applyFont="1" applyFill="1" applyBorder="1" applyAlignment="1" applyProtection="1">
      <protection hidden="1"/>
    </xf>
    <xf numFmtId="177" fontId="60" fillId="0" borderId="1" xfId="50" applyNumberFormat="1" applyFont="1" applyFill="1" applyBorder="1" applyAlignment="1" applyProtection="1">
      <protection hidden="1"/>
    </xf>
    <xf numFmtId="177" fontId="60" fillId="0" borderId="22" xfId="50" applyNumberFormat="1" applyFont="1" applyFill="1" applyBorder="1" applyAlignment="1" applyProtection="1">
      <protection hidden="1"/>
    </xf>
    <xf numFmtId="0" fontId="64" fillId="0" borderId="24" xfId="92" applyNumberFormat="1" applyFont="1" applyFill="1" applyBorder="1" applyAlignment="1" applyProtection="1">
      <protection hidden="1"/>
    </xf>
    <xf numFmtId="176" fontId="64" fillId="0" borderId="22" xfId="92" applyNumberFormat="1" applyFont="1" applyFill="1" applyBorder="1" applyAlignment="1" applyProtection="1">
      <protection hidden="1"/>
    </xf>
    <xf numFmtId="177" fontId="64" fillId="0" borderId="22" xfId="92" applyNumberFormat="1" applyFont="1" applyFill="1" applyBorder="1" applyAlignment="1" applyProtection="1">
      <protection hidden="1"/>
    </xf>
    <xf numFmtId="178" fontId="64" fillId="0" borderId="22" xfId="92" applyNumberFormat="1" applyFont="1" applyFill="1" applyBorder="1" applyAlignment="1" applyProtection="1">
      <protection hidden="1"/>
    </xf>
    <xf numFmtId="179" fontId="64" fillId="0" borderId="22" xfId="92" applyNumberFormat="1" applyFont="1" applyFill="1" applyBorder="1" applyAlignment="1" applyProtection="1">
      <protection hidden="1"/>
    </xf>
    <xf numFmtId="0" fontId="64" fillId="0" borderId="32" xfId="92" applyNumberFormat="1" applyFont="1" applyFill="1" applyBorder="1" applyAlignment="1" applyProtection="1">
      <protection hidden="1"/>
    </xf>
    <xf numFmtId="0" fontId="50" fillId="0" borderId="0" xfId="92"/>
    <xf numFmtId="0" fontId="65" fillId="0" borderId="24" xfId="50" applyNumberFormat="1" applyFont="1" applyFill="1" applyBorder="1" applyAlignment="1" applyProtection="1">
      <protection hidden="1"/>
    </xf>
    <xf numFmtId="176" fontId="65" fillId="0" borderId="22" xfId="50" applyNumberFormat="1" applyFont="1" applyFill="1" applyBorder="1" applyAlignment="1" applyProtection="1">
      <protection hidden="1"/>
    </xf>
    <xf numFmtId="177" fontId="65" fillId="0" borderId="22" xfId="50" applyNumberFormat="1" applyFont="1" applyFill="1" applyBorder="1" applyAlignment="1" applyProtection="1">
      <protection hidden="1"/>
    </xf>
    <xf numFmtId="178" fontId="65" fillId="0" borderId="22" xfId="50" applyNumberFormat="1" applyFont="1" applyFill="1" applyBorder="1" applyAlignment="1" applyProtection="1">
      <protection hidden="1"/>
    </xf>
    <xf numFmtId="179" fontId="65" fillId="0" borderId="22" xfId="50" applyNumberFormat="1" applyFont="1" applyFill="1" applyBorder="1" applyAlignment="1" applyProtection="1">
      <protection hidden="1"/>
    </xf>
    <xf numFmtId="180" fontId="65" fillId="0" borderId="22" xfId="50" applyNumberFormat="1" applyFont="1" applyFill="1" applyBorder="1" applyAlignment="1" applyProtection="1">
      <protection hidden="1"/>
    </xf>
    <xf numFmtId="0" fontId="65" fillId="0" borderId="32" xfId="50" applyNumberFormat="1" applyFont="1" applyFill="1" applyBorder="1" applyAlignment="1" applyProtection="1">
      <protection hidden="1"/>
    </xf>
    <xf numFmtId="0" fontId="11" fillId="0" borderId="0" xfId="50"/>
    <xf numFmtId="188" fontId="60" fillId="0" borderId="0" xfId="50" applyNumberFormat="1" applyFont="1"/>
    <xf numFmtId="0" fontId="33" fillId="0" borderId="32" xfId="50" applyNumberFormat="1" applyFont="1" applyFill="1" applyBorder="1" applyAlignment="1" applyProtection="1">
      <protection hidden="1"/>
    </xf>
    <xf numFmtId="0" fontId="33" fillId="0" borderId="0" xfId="50" applyFont="1"/>
    <xf numFmtId="0" fontId="33" fillId="0" borderId="24" xfId="50" applyNumberFormat="1" applyFont="1" applyFill="1" applyBorder="1" applyAlignment="1" applyProtection="1">
      <alignment vertical="center"/>
      <protection hidden="1"/>
    </xf>
    <xf numFmtId="177" fontId="33" fillId="0" borderId="22" xfId="50" applyNumberFormat="1" applyFont="1" applyFill="1" applyBorder="1" applyAlignment="1" applyProtection="1">
      <alignment vertical="center"/>
      <protection hidden="1"/>
    </xf>
    <xf numFmtId="180" fontId="33" fillId="0" borderId="22" xfId="50" applyNumberFormat="1" applyFont="1" applyFill="1" applyBorder="1" applyAlignment="1" applyProtection="1">
      <alignment horizontal="center" vertical="center"/>
      <protection hidden="1"/>
    </xf>
    <xf numFmtId="0" fontId="33" fillId="0" borderId="32" xfId="50" applyNumberFormat="1" applyFont="1" applyFill="1" applyBorder="1" applyAlignment="1" applyProtection="1">
      <alignment vertical="center"/>
      <protection hidden="1"/>
    </xf>
    <xf numFmtId="0" fontId="33" fillId="0" borderId="0" xfId="50" applyFont="1" applyAlignment="1">
      <alignment vertical="center"/>
    </xf>
    <xf numFmtId="177" fontId="29" fillId="0" borderId="64" xfId="50" applyNumberFormat="1" applyFont="1" applyFill="1" applyBorder="1" applyAlignment="1" applyProtection="1">
      <protection hidden="1"/>
    </xf>
    <xf numFmtId="181" fontId="29" fillId="0" borderId="41" xfId="50" applyNumberFormat="1" applyFont="1" applyFill="1" applyBorder="1" applyAlignment="1" applyProtection="1">
      <protection hidden="1"/>
    </xf>
    <xf numFmtId="181" fontId="29" fillId="0" borderId="62" xfId="50" applyNumberFormat="1" applyFont="1" applyFill="1" applyBorder="1" applyAlignment="1" applyProtection="1">
      <protection hidden="1"/>
    </xf>
    <xf numFmtId="181" fontId="29" fillId="0" borderId="63" xfId="50" applyNumberFormat="1" applyFont="1" applyFill="1" applyBorder="1" applyAlignment="1" applyProtection="1">
      <protection hidden="1"/>
    </xf>
    <xf numFmtId="189" fontId="29" fillId="0" borderId="0" xfId="50" applyNumberFormat="1" applyFont="1"/>
    <xf numFmtId="180" fontId="29" fillId="0" borderId="38" xfId="50" applyNumberFormat="1" applyFont="1" applyFill="1" applyBorder="1" applyAlignment="1" applyProtection="1">
      <alignment horizontal="center"/>
      <protection hidden="1"/>
    </xf>
    <xf numFmtId="180" fontId="60" fillId="0" borderId="22" xfId="50" applyNumberFormat="1" applyFont="1" applyFill="1" applyBorder="1" applyAlignment="1" applyProtection="1">
      <alignment horizontal="center"/>
      <protection hidden="1"/>
    </xf>
    <xf numFmtId="178" fontId="61" fillId="0" borderId="22" xfId="50" applyNumberFormat="1" applyFont="1" applyFill="1" applyBorder="1" applyAlignment="1" applyProtection="1">
      <protection hidden="1"/>
    </xf>
    <xf numFmtId="177" fontId="61" fillId="0" borderId="22" xfId="50" applyNumberFormat="1" applyFont="1" applyFill="1" applyBorder="1" applyAlignment="1" applyProtection="1">
      <protection hidden="1"/>
    </xf>
    <xf numFmtId="0" fontId="61" fillId="0" borderId="24" xfId="50" applyNumberFormat="1" applyFont="1" applyFill="1" applyBorder="1" applyAlignment="1" applyProtection="1">
      <protection hidden="1"/>
    </xf>
    <xf numFmtId="0" fontId="61" fillId="0" borderId="32" xfId="50" applyNumberFormat="1" applyFont="1" applyFill="1" applyBorder="1" applyAlignment="1" applyProtection="1">
      <protection hidden="1"/>
    </xf>
    <xf numFmtId="0" fontId="61" fillId="0" borderId="0" xfId="50" applyFont="1"/>
    <xf numFmtId="189" fontId="61" fillId="0" borderId="0" xfId="50" applyNumberFormat="1" applyFont="1"/>
    <xf numFmtId="0" fontId="4" fillId="0" borderId="13" xfId="81" applyFont="1" applyBorder="1" applyAlignment="1">
      <alignment horizontal="center" vertical="center" wrapText="1"/>
    </xf>
    <xf numFmtId="0" fontId="35" fillId="0" borderId="1" xfId="81" applyFont="1" applyBorder="1" applyAlignment="1">
      <alignment horizontal="center" vertical="center" wrapText="1"/>
    </xf>
    <xf numFmtId="173" fontId="4" fillId="0" borderId="1" xfId="81" applyNumberFormat="1" applyFont="1" applyBorder="1" applyAlignment="1">
      <alignment horizontal="center"/>
    </xf>
    <xf numFmtId="168" fontId="4" fillId="0" borderId="1" xfId="81" applyNumberFormat="1" applyFont="1" applyBorder="1" applyAlignment="1">
      <alignment horizontal="center"/>
    </xf>
    <xf numFmtId="173" fontId="29" fillId="0" borderId="1" xfId="81" applyNumberFormat="1" applyFont="1" applyBorder="1" applyAlignment="1">
      <alignment horizontal="center" vertical="center"/>
    </xf>
    <xf numFmtId="173" fontId="4" fillId="0" borderId="1" xfId="81" applyNumberFormat="1" applyFont="1" applyBorder="1" applyAlignment="1">
      <alignment horizontal="center" vertical="center"/>
    </xf>
    <xf numFmtId="173" fontId="4" fillId="0" borderId="1" xfId="81" applyNumberFormat="1" applyFont="1" applyFill="1" applyBorder="1" applyAlignment="1">
      <alignment horizontal="center" vertical="center"/>
    </xf>
    <xf numFmtId="173" fontId="5" fillId="0" borderId="1" xfId="81" applyNumberFormat="1" applyFont="1" applyBorder="1" applyAlignment="1">
      <alignment horizontal="center" vertical="center"/>
    </xf>
    <xf numFmtId="0" fontId="31" fillId="0" borderId="0" xfId="80" applyFont="1" applyFill="1" applyBorder="1" applyAlignment="1" applyProtection="1">
      <alignment horizontal="center" vertical="top" wrapText="1"/>
      <protection locked="0"/>
    </xf>
    <xf numFmtId="173" fontId="60" fillId="0" borderId="22" xfId="50" applyNumberFormat="1" applyFont="1" applyFill="1" applyBorder="1" applyAlignment="1" applyProtection="1">
      <alignment horizontal="center"/>
      <protection hidden="1"/>
    </xf>
    <xf numFmtId="173" fontId="64" fillId="0" borderId="22" xfId="92" applyNumberFormat="1" applyFont="1" applyFill="1" applyBorder="1" applyAlignment="1" applyProtection="1">
      <alignment horizontal="center"/>
      <protection hidden="1"/>
    </xf>
    <xf numFmtId="173" fontId="64" fillId="0" borderId="22" xfId="92" applyNumberFormat="1" applyFont="1" applyFill="1" applyBorder="1" applyAlignment="1" applyProtection="1">
      <alignment horizontal="center" vertical="center"/>
      <protection hidden="1"/>
    </xf>
    <xf numFmtId="173" fontId="60" fillId="0" borderId="1" xfId="50" applyNumberFormat="1" applyFont="1" applyBorder="1" applyAlignment="1">
      <alignment horizontal="center"/>
    </xf>
    <xf numFmtId="173" fontId="65" fillId="0" borderId="22" xfId="50" applyNumberFormat="1" applyFont="1" applyFill="1" applyBorder="1" applyAlignment="1" applyProtection="1">
      <alignment horizontal="center"/>
      <protection hidden="1"/>
    </xf>
    <xf numFmtId="173" fontId="61" fillId="0" borderId="38" xfId="50" applyNumberFormat="1" applyFont="1" applyFill="1" applyBorder="1" applyAlignment="1" applyProtection="1">
      <alignment horizontal="center"/>
      <protection hidden="1"/>
    </xf>
    <xf numFmtId="180" fontId="33" fillId="0" borderId="44" xfId="50" applyNumberFormat="1" applyFont="1" applyFill="1" applyBorder="1" applyAlignment="1" applyProtection="1">
      <alignment horizontal="center"/>
      <protection hidden="1"/>
    </xf>
    <xf numFmtId="180" fontId="61" fillId="0" borderId="22" xfId="50" applyNumberFormat="1" applyFont="1" applyFill="1" applyBorder="1" applyAlignment="1" applyProtection="1">
      <alignment horizontal="center"/>
      <protection hidden="1"/>
    </xf>
    <xf numFmtId="173" fontId="29" fillId="0" borderId="1" xfId="0" applyNumberFormat="1" applyFont="1" applyBorder="1" applyAlignment="1">
      <alignment horizontal="center" vertical="center"/>
    </xf>
    <xf numFmtId="173" fontId="33" fillId="0" borderId="1" xfId="0" applyNumberFormat="1" applyFont="1" applyBorder="1" applyAlignment="1">
      <alignment horizontal="center" vertical="center"/>
    </xf>
    <xf numFmtId="180" fontId="60" fillId="0" borderId="1" xfId="50" applyNumberFormat="1" applyFont="1" applyFill="1" applyBorder="1" applyAlignment="1" applyProtection="1">
      <alignment horizontal="center"/>
      <protection hidden="1"/>
    </xf>
    <xf numFmtId="180" fontId="33" fillId="0" borderId="1" xfId="50" applyNumberFormat="1" applyFont="1" applyBorder="1" applyAlignment="1">
      <alignment horizontal="center"/>
    </xf>
    <xf numFmtId="180" fontId="29" fillId="0" borderId="1" xfId="50" applyNumberFormat="1" applyFont="1" applyBorder="1" applyAlignment="1">
      <alignment horizontal="center"/>
    </xf>
    <xf numFmtId="180" fontId="29" fillId="0" borderId="0" xfId="50" applyNumberFormat="1" applyFont="1"/>
    <xf numFmtId="0" fontId="5" fillId="0" borderId="0" xfId="81" applyFont="1" applyAlignment="1">
      <alignment horizontal="center" vertical="center" wrapText="1"/>
    </xf>
    <xf numFmtId="0" fontId="5" fillId="0" borderId="0" xfId="82" applyFont="1" applyFill="1" applyAlignment="1">
      <alignment horizontal="right"/>
    </xf>
    <xf numFmtId="0" fontId="4" fillId="0" borderId="0" xfId="82" applyFont="1" applyFill="1" applyAlignment="1">
      <alignment horizontal="right"/>
    </xf>
    <xf numFmtId="0" fontId="30" fillId="0" borderId="0" xfId="80" applyFont="1" applyFill="1" applyAlignment="1">
      <alignment horizontal="center"/>
    </xf>
    <xf numFmtId="174" fontId="29" fillId="0" borderId="41" xfId="50" applyNumberFormat="1" applyFont="1" applyFill="1" applyBorder="1" applyAlignment="1" applyProtection="1">
      <alignment wrapText="1"/>
      <protection hidden="1"/>
    </xf>
    <xf numFmtId="174" fontId="29" fillId="0" borderId="62" xfId="50" applyNumberFormat="1" applyFont="1" applyFill="1" applyBorder="1" applyAlignment="1" applyProtection="1">
      <alignment wrapText="1"/>
      <protection hidden="1"/>
    </xf>
    <xf numFmtId="174" fontId="29" fillId="0" borderId="64" xfId="50" applyNumberFormat="1" applyFont="1" applyFill="1" applyBorder="1" applyAlignment="1" applyProtection="1">
      <alignment wrapText="1"/>
      <protection hidden="1"/>
    </xf>
    <xf numFmtId="174" fontId="29" fillId="0" borderId="43" xfId="50" applyNumberFormat="1" applyFont="1" applyFill="1" applyBorder="1" applyAlignment="1" applyProtection="1">
      <alignment wrapText="1"/>
      <protection hidden="1"/>
    </xf>
    <xf numFmtId="174" fontId="29" fillId="0" borderId="45" xfId="50" applyNumberFormat="1" applyFont="1" applyFill="1" applyBorder="1" applyAlignment="1" applyProtection="1">
      <alignment wrapText="1"/>
      <protection hidden="1"/>
    </xf>
    <xf numFmtId="174" fontId="29" fillId="0" borderId="38" xfId="50" applyNumberFormat="1" applyFont="1" applyFill="1" applyBorder="1" applyAlignment="1" applyProtection="1">
      <alignment wrapText="1"/>
      <protection hidden="1"/>
    </xf>
    <xf numFmtId="177" fontId="29" fillId="0" borderId="44" xfId="50" applyNumberFormat="1" applyFont="1" applyFill="1" applyBorder="1" applyAlignment="1" applyProtection="1">
      <protection hidden="1"/>
    </xf>
    <xf numFmtId="177" fontId="29" fillId="0" borderId="38" xfId="50" applyNumberFormat="1" applyFont="1" applyFill="1" applyBorder="1" applyAlignment="1" applyProtection="1">
      <protection hidden="1"/>
    </xf>
    <xf numFmtId="181" fontId="29" fillId="0" borderId="43" xfId="50" applyNumberFormat="1" applyFont="1" applyFill="1" applyBorder="1" applyAlignment="1" applyProtection="1">
      <protection hidden="1"/>
    </xf>
    <xf numFmtId="181" fontId="29" fillId="0" borderId="45" xfId="50" applyNumberFormat="1" applyFont="1" applyFill="1" applyBorder="1" applyAlignment="1" applyProtection="1">
      <protection hidden="1"/>
    </xf>
    <xf numFmtId="181" fontId="29" fillId="0" borderId="49" xfId="50" applyNumberFormat="1" applyFont="1" applyFill="1" applyBorder="1" applyAlignment="1" applyProtection="1">
      <protection hidden="1"/>
    </xf>
    <xf numFmtId="177" fontId="29" fillId="0" borderId="22" xfId="50" applyNumberFormat="1" applyFont="1" applyFill="1" applyBorder="1" applyAlignment="1" applyProtection="1">
      <protection hidden="1"/>
    </xf>
    <xf numFmtId="177" fontId="29" fillId="0" borderId="64" xfId="50" applyNumberFormat="1" applyFont="1" applyFill="1" applyBorder="1" applyAlignment="1" applyProtection="1">
      <protection hidden="1"/>
    </xf>
    <xf numFmtId="181" fontId="29" fillId="0" borderId="41" xfId="50" applyNumberFormat="1" applyFont="1" applyFill="1" applyBorder="1" applyAlignment="1" applyProtection="1">
      <protection hidden="1"/>
    </xf>
    <xf numFmtId="181" fontId="29" fillId="0" borderId="62" xfId="50" applyNumberFormat="1" applyFont="1" applyFill="1" applyBorder="1" applyAlignment="1" applyProtection="1">
      <protection hidden="1"/>
    </xf>
    <xf numFmtId="181" fontId="29" fillId="0" borderId="63" xfId="50" applyNumberFormat="1" applyFont="1" applyFill="1" applyBorder="1" applyAlignment="1" applyProtection="1">
      <protection hidden="1"/>
    </xf>
    <xf numFmtId="174" fontId="47" fillId="0" borderId="41" xfId="50" applyNumberFormat="1" applyFont="1" applyFill="1" applyBorder="1" applyAlignment="1" applyProtection="1">
      <alignment wrapText="1"/>
      <protection hidden="1"/>
    </xf>
    <xf numFmtId="174" fontId="47" fillId="0" borderId="62" xfId="50" applyNumberFormat="1" applyFont="1" applyFill="1" applyBorder="1" applyAlignment="1" applyProtection="1">
      <alignment wrapText="1"/>
      <protection hidden="1"/>
    </xf>
    <xf numFmtId="174" fontId="47" fillId="0" borderId="64" xfId="50" applyNumberFormat="1" applyFont="1" applyFill="1" applyBorder="1" applyAlignment="1" applyProtection="1">
      <alignment wrapText="1"/>
      <protection hidden="1"/>
    </xf>
    <xf numFmtId="177" fontId="47" fillId="0" borderId="22" xfId="50" applyNumberFormat="1" applyFont="1" applyFill="1" applyBorder="1" applyAlignment="1" applyProtection="1">
      <protection hidden="1"/>
    </xf>
    <xf numFmtId="177" fontId="47" fillId="0" borderId="64" xfId="50" applyNumberFormat="1" applyFont="1" applyFill="1" applyBorder="1" applyAlignment="1" applyProtection="1">
      <protection hidden="1"/>
    </xf>
    <xf numFmtId="181" fontId="47" fillId="0" borderId="41" xfId="50" applyNumberFormat="1" applyFont="1" applyFill="1" applyBorder="1" applyAlignment="1" applyProtection="1">
      <protection hidden="1"/>
    </xf>
    <xf numFmtId="181" fontId="47" fillId="0" borderId="62" xfId="50" applyNumberFormat="1" applyFont="1" applyFill="1" applyBorder="1" applyAlignment="1" applyProtection="1">
      <protection hidden="1"/>
    </xf>
    <xf numFmtId="181" fontId="47" fillId="0" borderId="63" xfId="50" applyNumberFormat="1" applyFont="1" applyFill="1" applyBorder="1" applyAlignment="1" applyProtection="1">
      <protection hidden="1"/>
    </xf>
    <xf numFmtId="174" fontId="33" fillId="0" borderId="41" xfId="50" applyNumberFormat="1" applyFont="1" applyFill="1" applyBorder="1" applyAlignment="1" applyProtection="1">
      <alignment wrapText="1"/>
      <protection hidden="1"/>
    </xf>
    <xf numFmtId="174" fontId="33" fillId="0" borderId="62" xfId="50" applyNumberFormat="1" applyFont="1" applyFill="1" applyBorder="1" applyAlignment="1" applyProtection="1">
      <alignment wrapText="1"/>
      <protection hidden="1"/>
    </xf>
    <xf numFmtId="174" fontId="33" fillId="0" borderId="64" xfId="50" applyNumberFormat="1" applyFont="1" applyFill="1" applyBorder="1" applyAlignment="1" applyProtection="1">
      <alignment wrapText="1"/>
      <protection hidden="1"/>
    </xf>
    <xf numFmtId="177" fontId="33" fillId="0" borderId="22" xfId="50" applyNumberFormat="1" applyFont="1" applyFill="1" applyBorder="1" applyAlignment="1" applyProtection="1">
      <protection hidden="1"/>
    </xf>
    <xf numFmtId="177" fontId="33" fillId="0" borderId="64" xfId="50" applyNumberFormat="1" applyFont="1" applyFill="1" applyBorder="1" applyAlignment="1" applyProtection="1">
      <protection hidden="1"/>
    </xf>
    <xf numFmtId="181" fontId="33" fillId="0" borderId="41" xfId="50" applyNumberFormat="1" applyFont="1" applyFill="1" applyBorder="1" applyAlignment="1" applyProtection="1">
      <protection hidden="1"/>
    </xf>
    <xf numFmtId="181" fontId="33" fillId="0" borderId="62" xfId="50" applyNumberFormat="1" applyFont="1" applyFill="1" applyBorder="1" applyAlignment="1" applyProtection="1">
      <protection hidden="1"/>
    </xf>
    <xf numFmtId="181" fontId="33" fillId="0" borderId="63" xfId="50" applyNumberFormat="1" applyFont="1" applyFill="1" applyBorder="1" applyAlignment="1" applyProtection="1">
      <protection hidden="1"/>
    </xf>
    <xf numFmtId="174" fontId="33" fillId="0" borderId="41" xfId="50" applyNumberFormat="1" applyFont="1" applyFill="1" applyBorder="1" applyAlignment="1" applyProtection="1">
      <alignment vertical="center" wrapText="1"/>
      <protection hidden="1"/>
    </xf>
    <xf numFmtId="174" fontId="33" fillId="0" borderId="62" xfId="50" applyNumberFormat="1" applyFont="1" applyFill="1" applyBorder="1" applyAlignment="1" applyProtection="1">
      <alignment vertical="center" wrapText="1"/>
      <protection hidden="1"/>
    </xf>
    <xf numFmtId="174" fontId="33" fillId="0" borderId="64" xfId="50" applyNumberFormat="1" applyFont="1" applyFill="1" applyBorder="1" applyAlignment="1" applyProtection="1">
      <alignment vertical="center" wrapText="1"/>
      <protection hidden="1"/>
    </xf>
    <xf numFmtId="177" fontId="47" fillId="0" borderId="22" xfId="50" applyNumberFormat="1" applyFont="1" applyFill="1" applyBorder="1" applyAlignment="1" applyProtection="1">
      <alignment vertical="center"/>
      <protection hidden="1"/>
    </xf>
    <xf numFmtId="177" fontId="47" fillId="0" borderId="64" xfId="50" applyNumberFormat="1" applyFont="1" applyFill="1" applyBorder="1" applyAlignment="1" applyProtection="1">
      <alignment vertical="center"/>
      <protection hidden="1"/>
    </xf>
    <xf numFmtId="181" fontId="47" fillId="0" borderId="41" xfId="50" applyNumberFormat="1" applyFont="1" applyFill="1" applyBorder="1" applyAlignment="1" applyProtection="1">
      <alignment vertical="center"/>
      <protection hidden="1"/>
    </xf>
    <xf numFmtId="181" fontId="47" fillId="0" borderId="62" xfId="50" applyNumberFormat="1" applyFont="1" applyFill="1" applyBorder="1" applyAlignment="1" applyProtection="1">
      <alignment vertical="center"/>
      <protection hidden="1"/>
    </xf>
    <xf numFmtId="181" fontId="47" fillId="0" borderId="63" xfId="50" applyNumberFormat="1" applyFont="1" applyFill="1" applyBorder="1" applyAlignment="1" applyProtection="1">
      <alignment vertical="center"/>
      <protection hidden="1"/>
    </xf>
    <xf numFmtId="0" fontId="29" fillId="0" borderId="0" xfId="93" applyNumberFormat="1" applyFont="1" applyFill="1" applyAlignment="1" applyProtection="1">
      <alignment horizontal="right"/>
      <protection hidden="1"/>
    </xf>
    <xf numFmtId="0" fontId="29" fillId="0" borderId="0" xfId="93" applyNumberFormat="1" applyFont="1" applyFill="1" applyAlignment="1" applyProtection="1">
      <alignment horizontal="right" vertical="top" wrapText="1"/>
      <protection hidden="1"/>
    </xf>
    <xf numFmtId="0" fontId="33" fillId="0" borderId="0" xfId="93" applyNumberFormat="1" applyFont="1" applyFill="1" applyAlignment="1" applyProtection="1">
      <alignment horizontal="center" vertical="top"/>
      <protection hidden="1"/>
    </xf>
    <xf numFmtId="0" fontId="33" fillId="0" borderId="0" xfId="93" applyNumberFormat="1" applyFont="1" applyFill="1" applyAlignment="1" applyProtection="1">
      <alignment horizontal="center" vertical="top" wrapText="1"/>
      <protection hidden="1"/>
    </xf>
    <xf numFmtId="174" fontId="29" fillId="0" borderId="54" xfId="50" applyNumberFormat="1" applyFont="1" applyFill="1" applyBorder="1" applyAlignment="1" applyProtection="1">
      <alignment wrapText="1"/>
      <protection hidden="1"/>
    </xf>
    <xf numFmtId="174" fontId="29" fillId="0" borderId="55" xfId="50" applyNumberFormat="1" applyFont="1" applyFill="1" applyBorder="1" applyAlignment="1" applyProtection="1">
      <alignment wrapText="1"/>
      <protection hidden="1"/>
    </xf>
    <xf numFmtId="177" fontId="29" fillId="0" borderId="56" xfId="50" applyNumberFormat="1" applyFont="1" applyFill="1" applyBorder="1" applyAlignment="1" applyProtection="1">
      <protection hidden="1"/>
    </xf>
    <xf numFmtId="177" fontId="29" fillId="0" borderId="30" xfId="50" applyNumberFormat="1" applyFont="1" applyFill="1" applyBorder="1" applyAlignment="1" applyProtection="1">
      <protection hidden="1"/>
    </xf>
    <xf numFmtId="181" fontId="29" fillId="0" borderId="57" xfId="50" applyNumberFormat="1" applyFont="1" applyFill="1" applyBorder="1" applyAlignment="1" applyProtection="1">
      <protection hidden="1"/>
    </xf>
    <xf numFmtId="174" fontId="29" fillId="0" borderId="40" xfId="50" applyNumberFormat="1" applyFont="1" applyFill="1" applyBorder="1" applyAlignment="1" applyProtection="1">
      <alignment wrapText="1"/>
      <protection hidden="1"/>
    </xf>
    <xf numFmtId="177" fontId="29" fillId="0" borderId="1" xfId="50" applyNumberFormat="1" applyFont="1" applyFill="1" applyBorder="1" applyAlignment="1" applyProtection="1">
      <protection hidden="1"/>
    </xf>
    <xf numFmtId="181" fontId="29" fillId="0" borderId="42" xfId="50" applyNumberFormat="1" applyFont="1" applyFill="1" applyBorder="1" applyAlignment="1" applyProtection="1">
      <protection hidden="1"/>
    </xf>
    <xf numFmtId="176" fontId="60" fillId="0" borderId="40" xfId="50" applyNumberFormat="1" applyFont="1" applyFill="1" applyBorder="1" applyAlignment="1" applyProtection="1">
      <alignment wrapText="1"/>
      <protection hidden="1"/>
    </xf>
    <xf numFmtId="176" fontId="60" fillId="0" borderId="41" xfId="50" applyNumberFormat="1" applyFont="1" applyFill="1" applyBorder="1" applyAlignment="1" applyProtection="1">
      <alignment wrapText="1"/>
      <protection hidden="1"/>
    </xf>
    <xf numFmtId="177" fontId="60" fillId="0" borderId="1" xfId="50" applyNumberFormat="1" applyFont="1" applyFill="1" applyBorder="1" applyAlignment="1" applyProtection="1">
      <protection hidden="1"/>
    </xf>
    <xf numFmtId="177" fontId="60" fillId="0" borderId="22" xfId="50" applyNumberFormat="1" applyFont="1" applyFill="1" applyBorder="1" applyAlignment="1" applyProtection="1">
      <protection hidden="1"/>
    </xf>
    <xf numFmtId="181" fontId="60" fillId="0" borderId="42" xfId="50" applyNumberFormat="1" applyFont="1" applyFill="1" applyBorder="1" applyAlignment="1" applyProtection="1">
      <protection hidden="1"/>
    </xf>
    <xf numFmtId="176" fontId="60" fillId="0" borderId="37" xfId="50" applyNumberFormat="1" applyFont="1" applyFill="1" applyBorder="1" applyAlignment="1" applyProtection="1">
      <alignment wrapText="1"/>
      <protection hidden="1"/>
    </xf>
    <xf numFmtId="176" fontId="60" fillId="0" borderId="43" xfId="50" applyNumberFormat="1" applyFont="1" applyFill="1" applyBorder="1" applyAlignment="1" applyProtection="1">
      <alignment wrapText="1"/>
      <protection hidden="1"/>
    </xf>
    <xf numFmtId="177" fontId="60" fillId="0" borderId="39" xfId="50" applyNumberFormat="1" applyFont="1" applyFill="1" applyBorder="1" applyAlignment="1" applyProtection="1">
      <protection hidden="1"/>
    </xf>
    <xf numFmtId="177" fontId="60" fillId="0" borderId="44" xfId="50" applyNumberFormat="1" applyFont="1" applyFill="1" applyBorder="1" applyAlignment="1" applyProtection="1">
      <protection hidden="1"/>
    </xf>
    <xf numFmtId="181" fontId="60" fillId="0" borderId="46" xfId="50" applyNumberFormat="1" applyFont="1" applyFill="1" applyBorder="1" applyAlignment="1" applyProtection="1">
      <protection hidden="1"/>
    </xf>
    <xf numFmtId="176" fontId="65" fillId="0" borderId="40" xfId="50" applyNumberFormat="1" applyFont="1" applyFill="1" applyBorder="1" applyAlignment="1" applyProtection="1">
      <alignment wrapText="1"/>
      <protection hidden="1"/>
    </xf>
    <xf numFmtId="176" fontId="65" fillId="0" borderId="41" xfId="50" applyNumberFormat="1" applyFont="1" applyFill="1" applyBorder="1" applyAlignment="1" applyProtection="1">
      <alignment wrapText="1"/>
      <protection hidden="1"/>
    </xf>
    <xf numFmtId="177" fontId="65" fillId="0" borderId="1" xfId="50" applyNumberFormat="1" applyFont="1" applyFill="1" applyBorder="1" applyAlignment="1" applyProtection="1">
      <protection hidden="1"/>
    </xf>
    <xf numFmtId="177" fontId="65" fillId="0" borderId="22" xfId="50" applyNumberFormat="1" applyFont="1" applyFill="1" applyBorder="1" applyAlignment="1" applyProtection="1">
      <protection hidden="1"/>
    </xf>
    <xf numFmtId="181" fontId="65" fillId="0" borderId="42" xfId="50" applyNumberFormat="1" applyFont="1" applyFill="1" applyBorder="1" applyAlignment="1" applyProtection="1">
      <protection hidden="1"/>
    </xf>
    <xf numFmtId="176" fontId="64" fillId="0" borderId="40" xfId="92" applyNumberFormat="1" applyFont="1" applyFill="1" applyBorder="1" applyAlignment="1" applyProtection="1">
      <alignment wrapText="1"/>
      <protection hidden="1"/>
    </xf>
    <xf numFmtId="176" fontId="64" fillId="0" borderId="41" xfId="92" applyNumberFormat="1" applyFont="1" applyFill="1" applyBorder="1" applyAlignment="1" applyProtection="1">
      <alignment wrapText="1"/>
      <protection hidden="1"/>
    </xf>
    <xf numFmtId="177" fontId="64" fillId="0" borderId="1" xfId="92" applyNumberFormat="1" applyFont="1" applyFill="1" applyBorder="1" applyAlignment="1" applyProtection="1">
      <protection hidden="1"/>
    </xf>
    <xf numFmtId="177" fontId="64" fillId="0" borderId="22" xfId="92" applyNumberFormat="1" applyFont="1" applyFill="1" applyBorder="1" applyAlignment="1" applyProtection="1">
      <protection hidden="1"/>
    </xf>
    <xf numFmtId="181" fontId="64" fillId="0" borderId="42" xfId="92" applyNumberFormat="1" applyFont="1" applyFill="1" applyBorder="1" applyAlignment="1" applyProtection="1">
      <protection hidden="1"/>
    </xf>
    <xf numFmtId="0" fontId="29" fillId="0" borderId="0" xfId="84" applyFont="1" applyFill="1" applyAlignment="1">
      <alignment horizontal="right"/>
    </xf>
    <xf numFmtId="175" fontId="60" fillId="0" borderId="40" xfId="50" applyNumberFormat="1" applyFont="1" applyFill="1" applyBorder="1" applyAlignment="1" applyProtection="1">
      <alignment wrapText="1"/>
      <protection hidden="1"/>
    </xf>
    <xf numFmtId="175" fontId="60" fillId="0" borderId="41" xfId="50" applyNumberFormat="1" applyFont="1" applyFill="1" applyBorder="1" applyAlignment="1" applyProtection="1">
      <alignment wrapText="1"/>
      <protection hidden="1"/>
    </xf>
    <xf numFmtId="175" fontId="61" fillId="0" borderId="40" xfId="50" applyNumberFormat="1" applyFont="1" applyFill="1" applyBorder="1" applyAlignment="1" applyProtection="1">
      <alignment wrapText="1"/>
      <protection hidden="1"/>
    </xf>
    <xf numFmtId="175" fontId="61" fillId="0" borderId="41" xfId="50" applyNumberFormat="1" applyFont="1" applyFill="1" applyBorder="1" applyAlignment="1" applyProtection="1">
      <alignment wrapText="1"/>
      <protection hidden="1"/>
    </xf>
    <xf numFmtId="177" fontId="61" fillId="0" borderId="1" xfId="50" applyNumberFormat="1" applyFont="1" applyFill="1" applyBorder="1" applyAlignment="1" applyProtection="1">
      <protection hidden="1"/>
    </xf>
    <xf numFmtId="177" fontId="61" fillId="0" borderId="22" xfId="50" applyNumberFormat="1" applyFont="1" applyFill="1" applyBorder="1" applyAlignment="1" applyProtection="1">
      <protection hidden="1"/>
    </xf>
    <xf numFmtId="181" fontId="61" fillId="0" borderId="42" xfId="50" applyNumberFormat="1" applyFont="1" applyFill="1" applyBorder="1" applyAlignment="1" applyProtection="1">
      <protection hidden="1"/>
    </xf>
    <xf numFmtId="0" fontId="29" fillId="0" borderId="0" xfId="93" applyNumberFormat="1" applyFont="1" applyFill="1" applyAlignment="1" applyProtection="1">
      <alignment horizontal="right" vertical="top"/>
      <protection hidden="1"/>
    </xf>
    <xf numFmtId="0" fontId="5" fillId="0" borderId="0" xfId="81" applyFont="1" applyAlignment="1">
      <alignment horizontal="center"/>
    </xf>
    <xf numFmtId="0" fontId="31" fillId="0" borderId="0" xfId="82" applyFont="1" applyFill="1" applyAlignment="1">
      <alignment horizontal="right"/>
    </xf>
    <xf numFmtId="0" fontId="33" fillId="0" borderId="0" xfId="0" applyFont="1" applyAlignment="1">
      <alignment horizontal="center"/>
    </xf>
    <xf numFmtId="0" fontId="4" fillId="0" borderId="0" xfId="84" applyFont="1" applyFill="1" applyAlignment="1">
      <alignment horizontal="right"/>
    </xf>
  </cellXfs>
  <cellStyles count="97">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Акцент1 2" xfId="19"/>
    <cellStyle name="Акцент2 2" xfId="20"/>
    <cellStyle name="Акцент3 2" xfId="21"/>
    <cellStyle name="Акцент4 2" xfId="22"/>
    <cellStyle name="Акцент5 2" xfId="23"/>
    <cellStyle name="Акцент6 2" xfId="24"/>
    <cellStyle name="Ввод  2" xfId="25"/>
    <cellStyle name="Вывод 2" xfId="26"/>
    <cellStyle name="Вычисление 2" xfId="27"/>
    <cellStyle name="Данные (редактируемые)" xfId="28"/>
    <cellStyle name="Данные (только для чтения)" xfId="29"/>
    <cellStyle name="Данные для удаления" xfId="30"/>
    <cellStyle name="Денежный 2" xfId="31"/>
    <cellStyle name="Заголовки полей" xfId="32"/>
    <cellStyle name="Заголовки полей [печать]" xfId="33"/>
    <cellStyle name="Заголовок 1 2" xfId="34"/>
    <cellStyle name="Заголовок 2 2" xfId="35"/>
    <cellStyle name="Заголовок 3 2" xfId="36"/>
    <cellStyle name="Заголовок 4 2" xfId="37"/>
    <cellStyle name="Заголовок меры" xfId="38"/>
    <cellStyle name="Заголовок показателя [печать]" xfId="39"/>
    <cellStyle name="Заголовок показателя константы" xfId="40"/>
    <cellStyle name="Заголовок результата расчета" xfId="41"/>
    <cellStyle name="Заголовок свободного показателя" xfId="42"/>
    <cellStyle name="Значение фильтра" xfId="43"/>
    <cellStyle name="Значение фильтра [печать]" xfId="44"/>
    <cellStyle name="Информация о задаче" xfId="45"/>
    <cellStyle name="Итог 2" xfId="46"/>
    <cellStyle name="Контрольная ячейка 2" xfId="47"/>
    <cellStyle name="Название 2" xfId="48"/>
    <cellStyle name="Нейтральный 2" xfId="49"/>
    <cellStyle name="Обычный" xfId="0" builtinId="0"/>
    <cellStyle name="Обычный 2" xfId="50"/>
    <cellStyle name="Обычный 2 2" xfId="51"/>
    <cellStyle name="Обычный 2 3" xfId="52"/>
    <cellStyle name="Обычный 2 3 2" xfId="53"/>
    <cellStyle name="Обычный 2 4" xfId="90"/>
    <cellStyle name="Обычный 2 4 2" xfId="93"/>
    <cellStyle name="Обычный 2 5" xfId="91"/>
    <cellStyle name="Обычный 2 5 2" xfId="94"/>
    <cellStyle name="Обычный 2 6" xfId="92"/>
    <cellStyle name="Обычный 2 7" xfId="95"/>
    <cellStyle name="Обычный 3" xfId="54"/>
    <cellStyle name="Обычный 3 2" xfId="83"/>
    <cellStyle name="Обычный 4" xfId="55"/>
    <cellStyle name="Обычный 5" xfId="82"/>
    <cellStyle name="Обычный 5 2" xfId="84"/>
    <cellStyle name="Обычный 6" xfId="85"/>
    <cellStyle name="Обычный 7" xfId="86"/>
    <cellStyle name="Обычный 8" xfId="96"/>
    <cellStyle name="Обычный_Взаимные Москв 9мес2006" xfId="87"/>
    <cellStyle name="Обычный_прил.финпом" xfId="81"/>
    <cellStyle name="Обычный_республиканский  2005 г" xfId="80"/>
    <cellStyle name="Отдельная ячейка" xfId="56"/>
    <cellStyle name="Отдельная ячейка - константа" xfId="57"/>
    <cellStyle name="Отдельная ячейка - константа [печать]" xfId="58"/>
    <cellStyle name="Отдельная ячейка [печать]" xfId="59"/>
    <cellStyle name="Отдельная ячейка-результат" xfId="60"/>
    <cellStyle name="Отдельная ячейка-результат [печать]" xfId="61"/>
    <cellStyle name="Плохой 2" xfId="62"/>
    <cellStyle name="Пояснение 2" xfId="63"/>
    <cellStyle name="Примечание 2" xfId="64"/>
    <cellStyle name="Примечание 3" xfId="65"/>
    <cellStyle name="Процентный 2" xfId="66"/>
    <cellStyle name="Свойства элементов измерения" xfId="67"/>
    <cellStyle name="Свойства элементов измерения [печать]" xfId="68"/>
    <cellStyle name="Связанная ячейка 2" xfId="69"/>
    <cellStyle name="Текст предупреждения 2" xfId="70"/>
    <cellStyle name="Финансовый 2" xfId="71"/>
    <cellStyle name="Финансовый 3" xfId="72"/>
    <cellStyle name="Финансовый 3 2" xfId="73"/>
    <cellStyle name="Финансовый 4" xfId="74"/>
    <cellStyle name="Финансовый 4 2" xfId="88"/>
    <cellStyle name="Финансовый 5" xfId="75"/>
    <cellStyle name="Финансовый 5 2" xfId="89"/>
    <cellStyle name="Финансовый 6" xfId="76"/>
    <cellStyle name="Хороший 2" xfId="77"/>
    <cellStyle name="Элементы осей" xfId="78"/>
    <cellStyle name="Элементы осей [печать]" xfId="79"/>
  </cellStyles>
  <dxfs count="0"/>
  <tableStyles count="0" defaultTableStyle="TableStyleMedium9" defaultPivotStyle="PivotStyleLight16"/>
  <colors>
    <mruColors>
      <color rgb="FFFFCC66"/>
      <color rgb="FF99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113"/>
  <sheetViews>
    <sheetView view="pageBreakPreview" zoomScaleNormal="100" zoomScaleSheetLayoutView="100" workbookViewId="0">
      <selection activeCell="C1" sqref="A1:E26"/>
    </sheetView>
  </sheetViews>
  <sheetFormatPr defaultRowHeight="12.75" x14ac:dyDescent="0.2"/>
  <cols>
    <col min="1" max="1" width="24.42578125" style="1" customWidth="1"/>
    <col min="2" max="2" width="65.7109375" style="1" customWidth="1"/>
    <col min="3" max="3" width="13.42578125" style="1" customWidth="1"/>
    <col min="4" max="4" width="12.85546875" style="1" bestFit="1" customWidth="1"/>
    <col min="5" max="5" width="13.42578125" style="1" bestFit="1" customWidth="1"/>
    <col min="6" max="6" width="12.28515625" style="1" bestFit="1" customWidth="1"/>
    <col min="7" max="7" width="9.7109375" style="1" bestFit="1" customWidth="1"/>
    <col min="8" max="256" width="9.140625" style="1"/>
    <col min="257" max="257" width="24.42578125" style="1" customWidth="1"/>
    <col min="258" max="258" width="65.7109375" style="1" customWidth="1"/>
    <col min="259" max="259" width="13.42578125" style="1" customWidth="1"/>
    <col min="260" max="260" width="12.85546875" style="1" bestFit="1" customWidth="1"/>
    <col min="261" max="261" width="13.42578125" style="1" bestFit="1" customWidth="1"/>
    <col min="262" max="262" width="12.28515625" style="1" bestFit="1" customWidth="1"/>
    <col min="263" max="263" width="9.7109375" style="1" bestFit="1" customWidth="1"/>
    <col min="264" max="512" width="9.140625" style="1"/>
    <col min="513" max="513" width="24.42578125" style="1" customWidth="1"/>
    <col min="514" max="514" width="65.7109375" style="1" customWidth="1"/>
    <col min="515" max="515" width="13.42578125" style="1" customWidth="1"/>
    <col min="516" max="516" width="12.85546875" style="1" bestFit="1" customWidth="1"/>
    <col min="517" max="517" width="13.42578125" style="1" bestFit="1" customWidth="1"/>
    <col min="518" max="518" width="12.28515625" style="1" bestFit="1" customWidth="1"/>
    <col min="519" max="519" width="9.7109375" style="1" bestFit="1" customWidth="1"/>
    <col min="520" max="768" width="9.140625" style="1"/>
    <col min="769" max="769" width="24.42578125" style="1" customWidth="1"/>
    <col min="770" max="770" width="65.7109375" style="1" customWidth="1"/>
    <col min="771" max="771" width="13.42578125" style="1" customWidth="1"/>
    <col min="772" max="772" width="12.85546875" style="1" bestFit="1" customWidth="1"/>
    <col min="773" max="773" width="13.42578125" style="1" bestFit="1" customWidth="1"/>
    <col min="774" max="774" width="12.28515625" style="1" bestFit="1" customWidth="1"/>
    <col min="775" max="775" width="9.7109375" style="1" bestFit="1" customWidth="1"/>
    <col min="776" max="1024" width="9.140625" style="1"/>
    <col min="1025" max="1025" width="24.42578125" style="1" customWidth="1"/>
    <col min="1026" max="1026" width="65.7109375" style="1" customWidth="1"/>
    <col min="1027" max="1027" width="13.42578125" style="1" customWidth="1"/>
    <col min="1028" max="1028" width="12.85546875" style="1" bestFit="1" customWidth="1"/>
    <col min="1029" max="1029" width="13.42578125" style="1" bestFit="1" customWidth="1"/>
    <col min="1030" max="1030" width="12.28515625" style="1" bestFit="1" customWidth="1"/>
    <col min="1031" max="1031" width="9.7109375" style="1" bestFit="1" customWidth="1"/>
    <col min="1032" max="1280" width="9.140625" style="1"/>
    <col min="1281" max="1281" width="24.42578125" style="1" customWidth="1"/>
    <col min="1282" max="1282" width="65.7109375" style="1" customWidth="1"/>
    <col min="1283" max="1283" width="13.42578125" style="1" customWidth="1"/>
    <col min="1284" max="1284" width="12.85546875" style="1" bestFit="1" customWidth="1"/>
    <col min="1285" max="1285" width="13.42578125" style="1" bestFit="1" customWidth="1"/>
    <col min="1286" max="1286" width="12.28515625" style="1" bestFit="1" customWidth="1"/>
    <col min="1287" max="1287" width="9.7109375" style="1" bestFit="1" customWidth="1"/>
    <col min="1288" max="1536" width="9.140625" style="1"/>
    <col min="1537" max="1537" width="24.42578125" style="1" customWidth="1"/>
    <col min="1538" max="1538" width="65.7109375" style="1" customWidth="1"/>
    <col min="1539" max="1539" width="13.42578125" style="1" customWidth="1"/>
    <col min="1540" max="1540" width="12.85546875" style="1" bestFit="1" customWidth="1"/>
    <col min="1541" max="1541" width="13.42578125" style="1" bestFit="1" customWidth="1"/>
    <col min="1542" max="1542" width="12.28515625" style="1" bestFit="1" customWidth="1"/>
    <col min="1543" max="1543" width="9.7109375" style="1" bestFit="1" customWidth="1"/>
    <col min="1544" max="1792" width="9.140625" style="1"/>
    <col min="1793" max="1793" width="24.42578125" style="1" customWidth="1"/>
    <col min="1794" max="1794" width="65.7109375" style="1" customWidth="1"/>
    <col min="1795" max="1795" width="13.42578125" style="1" customWidth="1"/>
    <col min="1796" max="1796" width="12.85546875" style="1" bestFit="1" customWidth="1"/>
    <col min="1797" max="1797" width="13.42578125" style="1" bestFit="1" customWidth="1"/>
    <col min="1798" max="1798" width="12.28515625" style="1" bestFit="1" customWidth="1"/>
    <col min="1799" max="1799" width="9.7109375" style="1" bestFit="1" customWidth="1"/>
    <col min="1800" max="2048" width="9.140625" style="1"/>
    <col min="2049" max="2049" width="24.42578125" style="1" customWidth="1"/>
    <col min="2050" max="2050" width="65.7109375" style="1" customWidth="1"/>
    <col min="2051" max="2051" width="13.42578125" style="1" customWidth="1"/>
    <col min="2052" max="2052" width="12.85546875" style="1" bestFit="1" customWidth="1"/>
    <col min="2053" max="2053" width="13.42578125" style="1" bestFit="1" customWidth="1"/>
    <col min="2054" max="2054" width="12.28515625" style="1" bestFit="1" customWidth="1"/>
    <col min="2055" max="2055" width="9.7109375" style="1" bestFit="1" customWidth="1"/>
    <col min="2056" max="2304" width="9.140625" style="1"/>
    <col min="2305" max="2305" width="24.42578125" style="1" customWidth="1"/>
    <col min="2306" max="2306" width="65.7109375" style="1" customWidth="1"/>
    <col min="2307" max="2307" width="13.42578125" style="1" customWidth="1"/>
    <col min="2308" max="2308" width="12.85546875" style="1" bestFit="1" customWidth="1"/>
    <col min="2309" max="2309" width="13.42578125" style="1" bestFit="1" customWidth="1"/>
    <col min="2310" max="2310" width="12.28515625" style="1" bestFit="1" customWidth="1"/>
    <col min="2311" max="2311" width="9.7109375" style="1" bestFit="1" customWidth="1"/>
    <col min="2312" max="2560" width="9.140625" style="1"/>
    <col min="2561" max="2561" width="24.42578125" style="1" customWidth="1"/>
    <col min="2562" max="2562" width="65.7109375" style="1" customWidth="1"/>
    <col min="2563" max="2563" width="13.42578125" style="1" customWidth="1"/>
    <col min="2564" max="2564" width="12.85546875" style="1" bestFit="1" customWidth="1"/>
    <col min="2565" max="2565" width="13.42578125" style="1" bestFit="1" customWidth="1"/>
    <col min="2566" max="2566" width="12.28515625" style="1" bestFit="1" customWidth="1"/>
    <col min="2567" max="2567" width="9.7109375" style="1" bestFit="1" customWidth="1"/>
    <col min="2568" max="2816" width="9.140625" style="1"/>
    <col min="2817" max="2817" width="24.42578125" style="1" customWidth="1"/>
    <col min="2818" max="2818" width="65.7109375" style="1" customWidth="1"/>
    <col min="2819" max="2819" width="13.42578125" style="1" customWidth="1"/>
    <col min="2820" max="2820" width="12.85546875" style="1" bestFit="1" customWidth="1"/>
    <col min="2821" max="2821" width="13.42578125" style="1" bestFit="1" customWidth="1"/>
    <col min="2822" max="2822" width="12.28515625" style="1" bestFit="1" customWidth="1"/>
    <col min="2823" max="2823" width="9.7109375" style="1" bestFit="1" customWidth="1"/>
    <col min="2824" max="3072" width="9.140625" style="1"/>
    <col min="3073" max="3073" width="24.42578125" style="1" customWidth="1"/>
    <col min="3074" max="3074" width="65.7109375" style="1" customWidth="1"/>
    <col min="3075" max="3075" width="13.42578125" style="1" customWidth="1"/>
    <col min="3076" max="3076" width="12.85546875" style="1" bestFit="1" customWidth="1"/>
    <col min="3077" max="3077" width="13.42578125" style="1" bestFit="1" customWidth="1"/>
    <col min="3078" max="3078" width="12.28515625" style="1" bestFit="1" customWidth="1"/>
    <col min="3079" max="3079" width="9.7109375" style="1" bestFit="1" customWidth="1"/>
    <col min="3080" max="3328" width="9.140625" style="1"/>
    <col min="3329" max="3329" width="24.42578125" style="1" customWidth="1"/>
    <col min="3330" max="3330" width="65.7109375" style="1" customWidth="1"/>
    <col min="3331" max="3331" width="13.42578125" style="1" customWidth="1"/>
    <col min="3332" max="3332" width="12.85546875" style="1" bestFit="1" customWidth="1"/>
    <col min="3333" max="3333" width="13.42578125" style="1" bestFit="1" customWidth="1"/>
    <col min="3334" max="3334" width="12.28515625" style="1" bestFit="1" customWidth="1"/>
    <col min="3335" max="3335" width="9.7109375" style="1" bestFit="1" customWidth="1"/>
    <col min="3336" max="3584" width="9.140625" style="1"/>
    <col min="3585" max="3585" width="24.42578125" style="1" customWidth="1"/>
    <col min="3586" max="3586" width="65.7109375" style="1" customWidth="1"/>
    <col min="3587" max="3587" width="13.42578125" style="1" customWidth="1"/>
    <col min="3588" max="3588" width="12.85546875" style="1" bestFit="1" customWidth="1"/>
    <col min="3589" max="3589" width="13.42578125" style="1" bestFit="1" customWidth="1"/>
    <col min="3590" max="3590" width="12.28515625" style="1" bestFit="1" customWidth="1"/>
    <col min="3591" max="3591" width="9.7109375" style="1" bestFit="1" customWidth="1"/>
    <col min="3592" max="3840" width="9.140625" style="1"/>
    <col min="3841" max="3841" width="24.42578125" style="1" customWidth="1"/>
    <col min="3842" max="3842" width="65.7109375" style="1" customWidth="1"/>
    <col min="3843" max="3843" width="13.42578125" style="1" customWidth="1"/>
    <col min="3844" max="3844" width="12.85546875" style="1" bestFit="1" customWidth="1"/>
    <col min="3845" max="3845" width="13.42578125" style="1" bestFit="1" customWidth="1"/>
    <col min="3846" max="3846" width="12.28515625" style="1" bestFit="1" customWidth="1"/>
    <col min="3847" max="3847" width="9.7109375" style="1" bestFit="1" customWidth="1"/>
    <col min="3848" max="4096" width="9.140625" style="1"/>
    <col min="4097" max="4097" width="24.42578125" style="1" customWidth="1"/>
    <col min="4098" max="4098" width="65.7109375" style="1" customWidth="1"/>
    <col min="4099" max="4099" width="13.42578125" style="1" customWidth="1"/>
    <col min="4100" max="4100" width="12.85546875" style="1" bestFit="1" customWidth="1"/>
    <col min="4101" max="4101" width="13.42578125" style="1" bestFit="1" customWidth="1"/>
    <col min="4102" max="4102" width="12.28515625" style="1" bestFit="1" customWidth="1"/>
    <col min="4103" max="4103" width="9.7109375" style="1" bestFit="1" customWidth="1"/>
    <col min="4104" max="4352" width="9.140625" style="1"/>
    <col min="4353" max="4353" width="24.42578125" style="1" customWidth="1"/>
    <col min="4354" max="4354" width="65.7109375" style="1" customWidth="1"/>
    <col min="4355" max="4355" width="13.42578125" style="1" customWidth="1"/>
    <col min="4356" max="4356" width="12.85546875" style="1" bestFit="1" customWidth="1"/>
    <col min="4357" max="4357" width="13.42578125" style="1" bestFit="1" customWidth="1"/>
    <col min="4358" max="4358" width="12.28515625" style="1" bestFit="1" customWidth="1"/>
    <col min="4359" max="4359" width="9.7109375" style="1" bestFit="1" customWidth="1"/>
    <col min="4360" max="4608" width="9.140625" style="1"/>
    <col min="4609" max="4609" width="24.42578125" style="1" customWidth="1"/>
    <col min="4610" max="4610" width="65.7109375" style="1" customWidth="1"/>
    <col min="4611" max="4611" width="13.42578125" style="1" customWidth="1"/>
    <col min="4612" max="4612" width="12.85546875" style="1" bestFit="1" customWidth="1"/>
    <col min="4613" max="4613" width="13.42578125" style="1" bestFit="1" customWidth="1"/>
    <col min="4614" max="4614" width="12.28515625" style="1" bestFit="1" customWidth="1"/>
    <col min="4615" max="4615" width="9.7109375" style="1" bestFit="1" customWidth="1"/>
    <col min="4616" max="4864" width="9.140625" style="1"/>
    <col min="4865" max="4865" width="24.42578125" style="1" customWidth="1"/>
    <col min="4866" max="4866" width="65.7109375" style="1" customWidth="1"/>
    <col min="4867" max="4867" width="13.42578125" style="1" customWidth="1"/>
    <col min="4868" max="4868" width="12.85546875" style="1" bestFit="1" customWidth="1"/>
    <col min="4869" max="4869" width="13.42578125" style="1" bestFit="1" customWidth="1"/>
    <col min="4870" max="4870" width="12.28515625" style="1" bestFit="1" customWidth="1"/>
    <col min="4871" max="4871" width="9.7109375" style="1" bestFit="1" customWidth="1"/>
    <col min="4872" max="5120" width="9.140625" style="1"/>
    <col min="5121" max="5121" width="24.42578125" style="1" customWidth="1"/>
    <col min="5122" max="5122" width="65.7109375" style="1" customWidth="1"/>
    <col min="5123" max="5123" width="13.42578125" style="1" customWidth="1"/>
    <col min="5124" max="5124" width="12.85546875" style="1" bestFit="1" customWidth="1"/>
    <col min="5125" max="5125" width="13.42578125" style="1" bestFit="1" customWidth="1"/>
    <col min="5126" max="5126" width="12.28515625" style="1" bestFit="1" customWidth="1"/>
    <col min="5127" max="5127" width="9.7109375" style="1" bestFit="1" customWidth="1"/>
    <col min="5128" max="5376" width="9.140625" style="1"/>
    <col min="5377" max="5377" width="24.42578125" style="1" customWidth="1"/>
    <col min="5378" max="5378" width="65.7109375" style="1" customWidth="1"/>
    <col min="5379" max="5379" width="13.42578125" style="1" customWidth="1"/>
    <col min="5380" max="5380" width="12.85546875" style="1" bestFit="1" customWidth="1"/>
    <col min="5381" max="5381" width="13.42578125" style="1" bestFit="1" customWidth="1"/>
    <col min="5382" max="5382" width="12.28515625" style="1" bestFit="1" customWidth="1"/>
    <col min="5383" max="5383" width="9.7109375" style="1" bestFit="1" customWidth="1"/>
    <col min="5384" max="5632" width="9.140625" style="1"/>
    <col min="5633" max="5633" width="24.42578125" style="1" customWidth="1"/>
    <col min="5634" max="5634" width="65.7109375" style="1" customWidth="1"/>
    <col min="5635" max="5635" width="13.42578125" style="1" customWidth="1"/>
    <col min="5636" max="5636" width="12.85546875" style="1" bestFit="1" customWidth="1"/>
    <col min="5637" max="5637" width="13.42578125" style="1" bestFit="1" customWidth="1"/>
    <col min="5638" max="5638" width="12.28515625" style="1" bestFit="1" customWidth="1"/>
    <col min="5639" max="5639" width="9.7109375" style="1" bestFit="1" customWidth="1"/>
    <col min="5640" max="5888" width="9.140625" style="1"/>
    <col min="5889" max="5889" width="24.42578125" style="1" customWidth="1"/>
    <col min="5890" max="5890" width="65.7109375" style="1" customWidth="1"/>
    <col min="5891" max="5891" width="13.42578125" style="1" customWidth="1"/>
    <col min="5892" max="5892" width="12.85546875" style="1" bestFit="1" customWidth="1"/>
    <col min="5893" max="5893" width="13.42578125" style="1" bestFit="1" customWidth="1"/>
    <col min="5894" max="5894" width="12.28515625" style="1" bestFit="1" customWidth="1"/>
    <col min="5895" max="5895" width="9.7109375" style="1" bestFit="1" customWidth="1"/>
    <col min="5896" max="6144" width="9.140625" style="1"/>
    <col min="6145" max="6145" width="24.42578125" style="1" customWidth="1"/>
    <col min="6146" max="6146" width="65.7109375" style="1" customWidth="1"/>
    <col min="6147" max="6147" width="13.42578125" style="1" customWidth="1"/>
    <col min="6148" max="6148" width="12.85546875" style="1" bestFit="1" customWidth="1"/>
    <col min="6149" max="6149" width="13.42578125" style="1" bestFit="1" customWidth="1"/>
    <col min="6150" max="6150" width="12.28515625" style="1" bestFit="1" customWidth="1"/>
    <col min="6151" max="6151" width="9.7109375" style="1" bestFit="1" customWidth="1"/>
    <col min="6152" max="6400" width="9.140625" style="1"/>
    <col min="6401" max="6401" width="24.42578125" style="1" customWidth="1"/>
    <col min="6402" max="6402" width="65.7109375" style="1" customWidth="1"/>
    <col min="6403" max="6403" width="13.42578125" style="1" customWidth="1"/>
    <col min="6404" max="6404" width="12.85546875" style="1" bestFit="1" customWidth="1"/>
    <col min="6405" max="6405" width="13.42578125" style="1" bestFit="1" customWidth="1"/>
    <col min="6406" max="6406" width="12.28515625" style="1" bestFit="1" customWidth="1"/>
    <col min="6407" max="6407" width="9.7109375" style="1" bestFit="1" customWidth="1"/>
    <col min="6408" max="6656" width="9.140625" style="1"/>
    <col min="6657" max="6657" width="24.42578125" style="1" customWidth="1"/>
    <col min="6658" max="6658" width="65.7109375" style="1" customWidth="1"/>
    <col min="6659" max="6659" width="13.42578125" style="1" customWidth="1"/>
    <col min="6660" max="6660" width="12.85546875" style="1" bestFit="1" customWidth="1"/>
    <col min="6661" max="6661" width="13.42578125" style="1" bestFit="1" customWidth="1"/>
    <col min="6662" max="6662" width="12.28515625" style="1" bestFit="1" customWidth="1"/>
    <col min="6663" max="6663" width="9.7109375" style="1" bestFit="1" customWidth="1"/>
    <col min="6664" max="6912" width="9.140625" style="1"/>
    <col min="6913" max="6913" width="24.42578125" style="1" customWidth="1"/>
    <col min="6914" max="6914" width="65.7109375" style="1" customWidth="1"/>
    <col min="6915" max="6915" width="13.42578125" style="1" customWidth="1"/>
    <col min="6916" max="6916" width="12.85546875" style="1" bestFit="1" customWidth="1"/>
    <col min="6917" max="6917" width="13.42578125" style="1" bestFit="1" customWidth="1"/>
    <col min="6918" max="6918" width="12.28515625" style="1" bestFit="1" customWidth="1"/>
    <col min="6919" max="6919" width="9.7109375" style="1" bestFit="1" customWidth="1"/>
    <col min="6920" max="7168" width="9.140625" style="1"/>
    <col min="7169" max="7169" width="24.42578125" style="1" customWidth="1"/>
    <col min="7170" max="7170" width="65.7109375" style="1" customWidth="1"/>
    <col min="7171" max="7171" width="13.42578125" style="1" customWidth="1"/>
    <col min="7172" max="7172" width="12.85546875" style="1" bestFit="1" customWidth="1"/>
    <col min="7173" max="7173" width="13.42578125" style="1" bestFit="1" customWidth="1"/>
    <col min="7174" max="7174" width="12.28515625" style="1" bestFit="1" customWidth="1"/>
    <col min="7175" max="7175" width="9.7109375" style="1" bestFit="1" customWidth="1"/>
    <col min="7176" max="7424" width="9.140625" style="1"/>
    <col min="7425" max="7425" width="24.42578125" style="1" customWidth="1"/>
    <col min="7426" max="7426" width="65.7109375" style="1" customWidth="1"/>
    <col min="7427" max="7427" width="13.42578125" style="1" customWidth="1"/>
    <col min="7428" max="7428" width="12.85546875" style="1" bestFit="1" customWidth="1"/>
    <col min="7429" max="7429" width="13.42578125" style="1" bestFit="1" customWidth="1"/>
    <col min="7430" max="7430" width="12.28515625" style="1" bestFit="1" customWidth="1"/>
    <col min="7431" max="7431" width="9.7109375" style="1" bestFit="1" customWidth="1"/>
    <col min="7432" max="7680" width="9.140625" style="1"/>
    <col min="7681" max="7681" width="24.42578125" style="1" customWidth="1"/>
    <col min="7682" max="7682" width="65.7109375" style="1" customWidth="1"/>
    <col min="7683" max="7683" width="13.42578125" style="1" customWidth="1"/>
    <col min="7684" max="7684" width="12.85546875" style="1" bestFit="1" customWidth="1"/>
    <col min="7685" max="7685" width="13.42578125" style="1" bestFit="1" customWidth="1"/>
    <col min="7686" max="7686" width="12.28515625" style="1" bestFit="1" customWidth="1"/>
    <col min="7687" max="7687" width="9.7109375" style="1" bestFit="1" customWidth="1"/>
    <col min="7688" max="7936" width="9.140625" style="1"/>
    <col min="7937" max="7937" width="24.42578125" style="1" customWidth="1"/>
    <col min="7938" max="7938" width="65.7109375" style="1" customWidth="1"/>
    <col min="7939" max="7939" width="13.42578125" style="1" customWidth="1"/>
    <col min="7940" max="7940" width="12.85546875" style="1" bestFit="1" customWidth="1"/>
    <col min="7941" max="7941" width="13.42578125" style="1" bestFit="1" customWidth="1"/>
    <col min="7942" max="7942" width="12.28515625" style="1" bestFit="1" customWidth="1"/>
    <col min="7943" max="7943" width="9.7109375" style="1" bestFit="1" customWidth="1"/>
    <col min="7944" max="8192" width="9.140625" style="1"/>
    <col min="8193" max="8193" width="24.42578125" style="1" customWidth="1"/>
    <col min="8194" max="8194" width="65.7109375" style="1" customWidth="1"/>
    <col min="8195" max="8195" width="13.42578125" style="1" customWidth="1"/>
    <col min="8196" max="8196" width="12.85546875" style="1" bestFit="1" customWidth="1"/>
    <col min="8197" max="8197" width="13.42578125" style="1" bestFit="1" customWidth="1"/>
    <col min="8198" max="8198" width="12.28515625" style="1" bestFit="1" customWidth="1"/>
    <col min="8199" max="8199" width="9.7109375" style="1" bestFit="1" customWidth="1"/>
    <col min="8200" max="8448" width="9.140625" style="1"/>
    <col min="8449" max="8449" width="24.42578125" style="1" customWidth="1"/>
    <col min="8450" max="8450" width="65.7109375" style="1" customWidth="1"/>
    <col min="8451" max="8451" width="13.42578125" style="1" customWidth="1"/>
    <col min="8452" max="8452" width="12.85546875" style="1" bestFit="1" customWidth="1"/>
    <col min="8453" max="8453" width="13.42578125" style="1" bestFit="1" customWidth="1"/>
    <col min="8454" max="8454" width="12.28515625" style="1" bestFit="1" customWidth="1"/>
    <col min="8455" max="8455" width="9.7109375" style="1" bestFit="1" customWidth="1"/>
    <col min="8456" max="8704" width="9.140625" style="1"/>
    <col min="8705" max="8705" width="24.42578125" style="1" customWidth="1"/>
    <col min="8706" max="8706" width="65.7109375" style="1" customWidth="1"/>
    <col min="8707" max="8707" width="13.42578125" style="1" customWidth="1"/>
    <col min="8708" max="8708" width="12.85546875" style="1" bestFit="1" customWidth="1"/>
    <col min="8709" max="8709" width="13.42578125" style="1" bestFit="1" customWidth="1"/>
    <col min="8710" max="8710" width="12.28515625" style="1" bestFit="1" customWidth="1"/>
    <col min="8711" max="8711" width="9.7109375" style="1" bestFit="1" customWidth="1"/>
    <col min="8712" max="8960" width="9.140625" style="1"/>
    <col min="8961" max="8961" width="24.42578125" style="1" customWidth="1"/>
    <col min="8962" max="8962" width="65.7109375" style="1" customWidth="1"/>
    <col min="8963" max="8963" width="13.42578125" style="1" customWidth="1"/>
    <col min="8964" max="8964" width="12.85546875" style="1" bestFit="1" customWidth="1"/>
    <col min="8965" max="8965" width="13.42578125" style="1" bestFit="1" customWidth="1"/>
    <col min="8966" max="8966" width="12.28515625" style="1" bestFit="1" customWidth="1"/>
    <col min="8967" max="8967" width="9.7109375" style="1" bestFit="1" customWidth="1"/>
    <col min="8968" max="9216" width="9.140625" style="1"/>
    <col min="9217" max="9217" width="24.42578125" style="1" customWidth="1"/>
    <col min="9218" max="9218" width="65.7109375" style="1" customWidth="1"/>
    <col min="9219" max="9219" width="13.42578125" style="1" customWidth="1"/>
    <col min="9220" max="9220" width="12.85546875" style="1" bestFit="1" customWidth="1"/>
    <col min="9221" max="9221" width="13.42578125" style="1" bestFit="1" customWidth="1"/>
    <col min="9222" max="9222" width="12.28515625" style="1" bestFit="1" customWidth="1"/>
    <col min="9223" max="9223" width="9.7109375" style="1" bestFit="1" customWidth="1"/>
    <col min="9224" max="9472" width="9.140625" style="1"/>
    <col min="9473" max="9473" width="24.42578125" style="1" customWidth="1"/>
    <col min="9474" max="9474" width="65.7109375" style="1" customWidth="1"/>
    <col min="9475" max="9475" width="13.42578125" style="1" customWidth="1"/>
    <col min="9476" max="9476" width="12.85546875" style="1" bestFit="1" customWidth="1"/>
    <col min="9477" max="9477" width="13.42578125" style="1" bestFit="1" customWidth="1"/>
    <col min="9478" max="9478" width="12.28515625" style="1" bestFit="1" customWidth="1"/>
    <col min="9479" max="9479" width="9.7109375" style="1" bestFit="1" customWidth="1"/>
    <col min="9480" max="9728" width="9.140625" style="1"/>
    <col min="9729" max="9729" width="24.42578125" style="1" customWidth="1"/>
    <col min="9730" max="9730" width="65.7109375" style="1" customWidth="1"/>
    <col min="9731" max="9731" width="13.42578125" style="1" customWidth="1"/>
    <col min="9732" max="9732" width="12.85546875" style="1" bestFit="1" customWidth="1"/>
    <col min="9733" max="9733" width="13.42578125" style="1" bestFit="1" customWidth="1"/>
    <col min="9734" max="9734" width="12.28515625" style="1" bestFit="1" customWidth="1"/>
    <col min="9735" max="9735" width="9.7109375" style="1" bestFit="1" customWidth="1"/>
    <col min="9736" max="9984" width="9.140625" style="1"/>
    <col min="9985" max="9985" width="24.42578125" style="1" customWidth="1"/>
    <col min="9986" max="9986" width="65.7109375" style="1" customWidth="1"/>
    <col min="9987" max="9987" width="13.42578125" style="1" customWidth="1"/>
    <col min="9988" max="9988" width="12.85546875" style="1" bestFit="1" customWidth="1"/>
    <col min="9989" max="9989" width="13.42578125" style="1" bestFit="1" customWidth="1"/>
    <col min="9990" max="9990" width="12.28515625" style="1" bestFit="1" customWidth="1"/>
    <col min="9991" max="9991" width="9.7109375" style="1" bestFit="1" customWidth="1"/>
    <col min="9992" max="10240" width="9.140625" style="1"/>
    <col min="10241" max="10241" width="24.42578125" style="1" customWidth="1"/>
    <col min="10242" max="10242" width="65.7109375" style="1" customWidth="1"/>
    <col min="10243" max="10243" width="13.42578125" style="1" customWidth="1"/>
    <col min="10244" max="10244" width="12.85546875" style="1" bestFit="1" customWidth="1"/>
    <col min="10245" max="10245" width="13.42578125" style="1" bestFit="1" customWidth="1"/>
    <col min="10246" max="10246" width="12.28515625" style="1" bestFit="1" customWidth="1"/>
    <col min="10247" max="10247" width="9.7109375" style="1" bestFit="1" customWidth="1"/>
    <col min="10248" max="10496" width="9.140625" style="1"/>
    <col min="10497" max="10497" width="24.42578125" style="1" customWidth="1"/>
    <col min="10498" max="10498" width="65.7109375" style="1" customWidth="1"/>
    <col min="10499" max="10499" width="13.42578125" style="1" customWidth="1"/>
    <col min="10500" max="10500" width="12.85546875" style="1" bestFit="1" customWidth="1"/>
    <col min="10501" max="10501" width="13.42578125" style="1" bestFit="1" customWidth="1"/>
    <col min="10502" max="10502" width="12.28515625" style="1" bestFit="1" customWidth="1"/>
    <col min="10503" max="10503" width="9.7109375" style="1" bestFit="1" customWidth="1"/>
    <col min="10504" max="10752" width="9.140625" style="1"/>
    <col min="10753" max="10753" width="24.42578125" style="1" customWidth="1"/>
    <col min="10754" max="10754" width="65.7109375" style="1" customWidth="1"/>
    <col min="10755" max="10755" width="13.42578125" style="1" customWidth="1"/>
    <col min="10756" max="10756" width="12.85546875" style="1" bestFit="1" customWidth="1"/>
    <col min="10757" max="10757" width="13.42578125" style="1" bestFit="1" customWidth="1"/>
    <col min="10758" max="10758" width="12.28515625" style="1" bestFit="1" customWidth="1"/>
    <col min="10759" max="10759" width="9.7109375" style="1" bestFit="1" customWidth="1"/>
    <col min="10760" max="11008" width="9.140625" style="1"/>
    <col min="11009" max="11009" width="24.42578125" style="1" customWidth="1"/>
    <col min="11010" max="11010" width="65.7109375" style="1" customWidth="1"/>
    <col min="11011" max="11011" width="13.42578125" style="1" customWidth="1"/>
    <col min="11012" max="11012" width="12.85546875" style="1" bestFit="1" customWidth="1"/>
    <col min="11013" max="11013" width="13.42578125" style="1" bestFit="1" customWidth="1"/>
    <col min="11014" max="11014" width="12.28515625" style="1" bestFit="1" customWidth="1"/>
    <col min="11015" max="11015" width="9.7109375" style="1" bestFit="1" customWidth="1"/>
    <col min="11016" max="11264" width="9.140625" style="1"/>
    <col min="11265" max="11265" width="24.42578125" style="1" customWidth="1"/>
    <col min="11266" max="11266" width="65.7109375" style="1" customWidth="1"/>
    <col min="11267" max="11267" width="13.42578125" style="1" customWidth="1"/>
    <col min="11268" max="11268" width="12.85546875" style="1" bestFit="1" customWidth="1"/>
    <col min="11269" max="11269" width="13.42578125" style="1" bestFit="1" customWidth="1"/>
    <col min="11270" max="11270" width="12.28515625" style="1" bestFit="1" customWidth="1"/>
    <col min="11271" max="11271" width="9.7109375" style="1" bestFit="1" customWidth="1"/>
    <col min="11272" max="11520" width="9.140625" style="1"/>
    <col min="11521" max="11521" width="24.42578125" style="1" customWidth="1"/>
    <col min="11522" max="11522" width="65.7109375" style="1" customWidth="1"/>
    <col min="11523" max="11523" width="13.42578125" style="1" customWidth="1"/>
    <col min="11524" max="11524" width="12.85546875" style="1" bestFit="1" customWidth="1"/>
    <col min="11525" max="11525" width="13.42578125" style="1" bestFit="1" customWidth="1"/>
    <col min="11526" max="11526" width="12.28515625" style="1" bestFit="1" customWidth="1"/>
    <col min="11527" max="11527" width="9.7109375" style="1" bestFit="1" customWidth="1"/>
    <col min="11528" max="11776" width="9.140625" style="1"/>
    <col min="11777" max="11777" width="24.42578125" style="1" customWidth="1"/>
    <col min="11778" max="11778" width="65.7109375" style="1" customWidth="1"/>
    <col min="11779" max="11779" width="13.42578125" style="1" customWidth="1"/>
    <col min="11780" max="11780" width="12.85546875" style="1" bestFit="1" customWidth="1"/>
    <col min="11781" max="11781" width="13.42578125" style="1" bestFit="1" customWidth="1"/>
    <col min="11782" max="11782" width="12.28515625" style="1" bestFit="1" customWidth="1"/>
    <col min="11783" max="11783" width="9.7109375" style="1" bestFit="1" customWidth="1"/>
    <col min="11784" max="12032" width="9.140625" style="1"/>
    <col min="12033" max="12033" width="24.42578125" style="1" customWidth="1"/>
    <col min="12034" max="12034" width="65.7109375" style="1" customWidth="1"/>
    <col min="12035" max="12035" width="13.42578125" style="1" customWidth="1"/>
    <col min="12036" max="12036" width="12.85546875" style="1" bestFit="1" customWidth="1"/>
    <col min="12037" max="12037" width="13.42578125" style="1" bestFit="1" customWidth="1"/>
    <col min="12038" max="12038" width="12.28515625" style="1" bestFit="1" customWidth="1"/>
    <col min="12039" max="12039" width="9.7109375" style="1" bestFit="1" customWidth="1"/>
    <col min="12040" max="12288" width="9.140625" style="1"/>
    <col min="12289" max="12289" width="24.42578125" style="1" customWidth="1"/>
    <col min="12290" max="12290" width="65.7109375" style="1" customWidth="1"/>
    <col min="12291" max="12291" width="13.42578125" style="1" customWidth="1"/>
    <col min="12292" max="12292" width="12.85546875" style="1" bestFit="1" customWidth="1"/>
    <col min="12293" max="12293" width="13.42578125" style="1" bestFit="1" customWidth="1"/>
    <col min="12294" max="12294" width="12.28515625" style="1" bestFit="1" customWidth="1"/>
    <col min="12295" max="12295" width="9.7109375" style="1" bestFit="1" customWidth="1"/>
    <col min="12296" max="12544" width="9.140625" style="1"/>
    <col min="12545" max="12545" width="24.42578125" style="1" customWidth="1"/>
    <col min="12546" max="12546" width="65.7109375" style="1" customWidth="1"/>
    <col min="12547" max="12547" width="13.42578125" style="1" customWidth="1"/>
    <col min="12548" max="12548" width="12.85546875" style="1" bestFit="1" customWidth="1"/>
    <col min="12549" max="12549" width="13.42578125" style="1" bestFit="1" customWidth="1"/>
    <col min="12550" max="12550" width="12.28515625" style="1" bestFit="1" customWidth="1"/>
    <col min="12551" max="12551" width="9.7109375" style="1" bestFit="1" customWidth="1"/>
    <col min="12552" max="12800" width="9.140625" style="1"/>
    <col min="12801" max="12801" width="24.42578125" style="1" customWidth="1"/>
    <col min="12802" max="12802" width="65.7109375" style="1" customWidth="1"/>
    <col min="12803" max="12803" width="13.42578125" style="1" customWidth="1"/>
    <col min="12804" max="12804" width="12.85546875" style="1" bestFit="1" customWidth="1"/>
    <col min="12805" max="12805" width="13.42578125" style="1" bestFit="1" customWidth="1"/>
    <col min="12806" max="12806" width="12.28515625" style="1" bestFit="1" customWidth="1"/>
    <col min="12807" max="12807" width="9.7109375" style="1" bestFit="1" customWidth="1"/>
    <col min="12808" max="13056" width="9.140625" style="1"/>
    <col min="13057" max="13057" width="24.42578125" style="1" customWidth="1"/>
    <col min="13058" max="13058" width="65.7109375" style="1" customWidth="1"/>
    <col min="13059" max="13059" width="13.42578125" style="1" customWidth="1"/>
    <col min="13060" max="13060" width="12.85546875" style="1" bestFit="1" customWidth="1"/>
    <col min="13061" max="13061" width="13.42578125" style="1" bestFit="1" customWidth="1"/>
    <col min="13062" max="13062" width="12.28515625" style="1" bestFit="1" customWidth="1"/>
    <col min="13063" max="13063" width="9.7109375" style="1" bestFit="1" customWidth="1"/>
    <col min="13064" max="13312" width="9.140625" style="1"/>
    <col min="13313" max="13313" width="24.42578125" style="1" customWidth="1"/>
    <col min="13314" max="13314" width="65.7109375" style="1" customWidth="1"/>
    <col min="13315" max="13315" width="13.42578125" style="1" customWidth="1"/>
    <col min="13316" max="13316" width="12.85546875" style="1" bestFit="1" customWidth="1"/>
    <col min="13317" max="13317" width="13.42578125" style="1" bestFit="1" customWidth="1"/>
    <col min="13318" max="13318" width="12.28515625" style="1" bestFit="1" customWidth="1"/>
    <col min="13319" max="13319" width="9.7109375" style="1" bestFit="1" customWidth="1"/>
    <col min="13320" max="13568" width="9.140625" style="1"/>
    <col min="13569" max="13569" width="24.42578125" style="1" customWidth="1"/>
    <col min="13570" max="13570" width="65.7109375" style="1" customWidth="1"/>
    <col min="13571" max="13571" width="13.42578125" style="1" customWidth="1"/>
    <col min="13572" max="13572" width="12.85546875" style="1" bestFit="1" customWidth="1"/>
    <col min="13573" max="13573" width="13.42578125" style="1" bestFit="1" customWidth="1"/>
    <col min="13574" max="13574" width="12.28515625" style="1" bestFit="1" customWidth="1"/>
    <col min="13575" max="13575" width="9.7109375" style="1" bestFit="1" customWidth="1"/>
    <col min="13576" max="13824" width="9.140625" style="1"/>
    <col min="13825" max="13825" width="24.42578125" style="1" customWidth="1"/>
    <col min="13826" max="13826" width="65.7109375" style="1" customWidth="1"/>
    <col min="13827" max="13827" width="13.42578125" style="1" customWidth="1"/>
    <col min="13828" max="13828" width="12.85546875" style="1" bestFit="1" customWidth="1"/>
    <col min="13829" max="13829" width="13.42578125" style="1" bestFit="1" customWidth="1"/>
    <col min="13830" max="13830" width="12.28515625" style="1" bestFit="1" customWidth="1"/>
    <col min="13831" max="13831" width="9.7109375" style="1" bestFit="1" customWidth="1"/>
    <col min="13832" max="14080" width="9.140625" style="1"/>
    <col min="14081" max="14081" width="24.42578125" style="1" customWidth="1"/>
    <col min="14082" max="14082" width="65.7109375" style="1" customWidth="1"/>
    <col min="14083" max="14083" width="13.42578125" style="1" customWidth="1"/>
    <col min="14084" max="14084" width="12.85546875" style="1" bestFit="1" customWidth="1"/>
    <col min="14085" max="14085" width="13.42578125" style="1" bestFit="1" customWidth="1"/>
    <col min="14086" max="14086" width="12.28515625" style="1" bestFit="1" customWidth="1"/>
    <col min="14087" max="14087" width="9.7109375" style="1" bestFit="1" customWidth="1"/>
    <col min="14088" max="14336" width="9.140625" style="1"/>
    <col min="14337" max="14337" width="24.42578125" style="1" customWidth="1"/>
    <col min="14338" max="14338" width="65.7109375" style="1" customWidth="1"/>
    <col min="14339" max="14339" width="13.42578125" style="1" customWidth="1"/>
    <col min="14340" max="14340" width="12.85546875" style="1" bestFit="1" customWidth="1"/>
    <col min="14341" max="14341" width="13.42578125" style="1" bestFit="1" customWidth="1"/>
    <col min="14342" max="14342" width="12.28515625" style="1" bestFit="1" customWidth="1"/>
    <col min="14343" max="14343" width="9.7109375" style="1" bestFit="1" customWidth="1"/>
    <col min="14344" max="14592" width="9.140625" style="1"/>
    <col min="14593" max="14593" width="24.42578125" style="1" customWidth="1"/>
    <col min="14594" max="14594" width="65.7109375" style="1" customWidth="1"/>
    <col min="14595" max="14595" width="13.42578125" style="1" customWidth="1"/>
    <col min="14596" max="14596" width="12.85546875" style="1" bestFit="1" customWidth="1"/>
    <col min="14597" max="14597" width="13.42578125" style="1" bestFit="1" customWidth="1"/>
    <col min="14598" max="14598" width="12.28515625" style="1" bestFit="1" customWidth="1"/>
    <col min="14599" max="14599" width="9.7109375" style="1" bestFit="1" customWidth="1"/>
    <col min="14600" max="14848" width="9.140625" style="1"/>
    <col min="14849" max="14849" width="24.42578125" style="1" customWidth="1"/>
    <col min="14850" max="14850" width="65.7109375" style="1" customWidth="1"/>
    <col min="14851" max="14851" width="13.42578125" style="1" customWidth="1"/>
    <col min="14852" max="14852" width="12.85546875" style="1" bestFit="1" customWidth="1"/>
    <col min="14853" max="14853" width="13.42578125" style="1" bestFit="1" customWidth="1"/>
    <col min="14854" max="14854" width="12.28515625" style="1" bestFit="1" customWidth="1"/>
    <col min="14855" max="14855" width="9.7109375" style="1" bestFit="1" customWidth="1"/>
    <col min="14856" max="15104" width="9.140625" style="1"/>
    <col min="15105" max="15105" width="24.42578125" style="1" customWidth="1"/>
    <col min="15106" max="15106" width="65.7109375" style="1" customWidth="1"/>
    <col min="15107" max="15107" width="13.42578125" style="1" customWidth="1"/>
    <col min="15108" max="15108" width="12.85546875" style="1" bestFit="1" customWidth="1"/>
    <col min="15109" max="15109" width="13.42578125" style="1" bestFit="1" customWidth="1"/>
    <col min="15110" max="15110" width="12.28515625" style="1" bestFit="1" customWidth="1"/>
    <col min="15111" max="15111" width="9.7109375" style="1" bestFit="1" customWidth="1"/>
    <col min="15112" max="15360" width="9.140625" style="1"/>
    <col min="15361" max="15361" width="24.42578125" style="1" customWidth="1"/>
    <col min="15362" max="15362" width="65.7109375" style="1" customWidth="1"/>
    <col min="15363" max="15363" width="13.42578125" style="1" customWidth="1"/>
    <col min="15364" max="15364" width="12.85546875" style="1" bestFit="1" customWidth="1"/>
    <col min="15365" max="15365" width="13.42578125" style="1" bestFit="1" customWidth="1"/>
    <col min="15366" max="15366" width="12.28515625" style="1" bestFit="1" customWidth="1"/>
    <col min="15367" max="15367" width="9.7109375" style="1" bestFit="1" customWidth="1"/>
    <col min="15368" max="15616" width="9.140625" style="1"/>
    <col min="15617" max="15617" width="24.42578125" style="1" customWidth="1"/>
    <col min="15618" max="15618" width="65.7109375" style="1" customWidth="1"/>
    <col min="15619" max="15619" width="13.42578125" style="1" customWidth="1"/>
    <col min="15620" max="15620" width="12.85546875" style="1" bestFit="1" customWidth="1"/>
    <col min="15621" max="15621" width="13.42578125" style="1" bestFit="1" customWidth="1"/>
    <col min="15622" max="15622" width="12.28515625" style="1" bestFit="1" customWidth="1"/>
    <col min="15623" max="15623" width="9.7109375" style="1" bestFit="1" customWidth="1"/>
    <col min="15624" max="15872" width="9.140625" style="1"/>
    <col min="15873" max="15873" width="24.42578125" style="1" customWidth="1"/>
    <col min="15874" max="15874" width="65.7109375" style="1" customWidth="1"/>
    <col min="15875" max="15875" width="13.42578125" style="1" customWidth="1"/>
    <col min="15876" max="15876" width="12.85546875" style="1" bestFit="1" customWidth="1"/>
    <col min="15877" max="15877" width="13.42578125" style="1" bestFit="1" customWidth="1"/>
    <col min="15878" max="15878" width="12.28515625" style="1" bestFit="1" customWidth="1"/>
    <col min="15879" max="15879" width="9.7109375" style="1" bestFit="1" customWidth="1"/>
    <col min="15880" max="16128" width="9.140625" style="1"/>
    <col min="16129" max="16129" width="24.42578125" style="1" customWidth="1"/>
    <col min="16130" max="16130" width="65.7109375" style="1" customWidth="1"/>
    <col min="16131" max="16131" width="13.42578125" style="1" customWidth="1"/>
    <col min="16132" max="16132" width="12.85546875" style="1" bestFit="1" customWidth="1"/>
    <col min="16133" max="16133" width="13.42578125" style="1" bestFit="1" customWidth="1"/>
    <col min="16134" max="16134" width="12.28515625" style="1" bestFit="1" customWidth="1"/>
    <col min="16135" max="16135" width="9.7109375" style="1" bestFit="1" customWidth="1"/>
    <col min="16136" max="16384" width="9.140625" style="1"/>
  </cols>
  <sheetData>
    <row r="1" spans="1:14" ht="15.75" x14ac:dyDescent="0.25">
      <c r="B1" s="124"/>
      <c r="C1" s="428" t="s">
        <v>164</v>
      </c>
      <c r="D1" s="428"/>
      <c r="E1" s="428"/>
    </row>
    <row r="2" spans="1:14" ht="12.75" customHeight="1" x14ac:dyDescent="0.25">
      <c r="B2" s="429" t="s">
        <v>128</v>
      </c>
      <c r="C2" s="429"/>
      <c r="D2" s="429"/>
      <c r="E2" s="429"/>
    </row>
    <row r="3" spans="1:14" ht="12.75" customHeight="1" x14ac:dyDescent="0.25">
      <c r="B3" s="429" t="s">
        <v>167</v>
      </c>
      <c r="C3" s="429"/>
      <c r="D3" s="429"/>
      <c r="E3" s="429"/>
    </row>
    <row r="4" spans="1:14" ht="12.75" customHeight="1" x14ac:dyDescent="0.25">
      <c r="B4" s="429" t="s">
        <v>168</v>
      </c>
      <c r="C4" s="429"/>
      <c r="D4" s="429"/>
      <c r="E4" s="429"/>
    </row>
    <row r="5" spans="1:14" ht="12.75" customHeight="1" x14ac:dyDescent="0.25">
      <c r="B5" s="429" t="s">
        <v>552</v>
      </c>
      <c r="C5" s="429"/>
      <c r="D5" s="429"/>
      <c r="E5" s="429"/>
    </row>
    <row r="7" spans="1:14" ht="33" customHeight="1" x14ac:dyDescent="0.2">
      <c r="A7" s="427" t="s">
        <v>713</v>
      </c>
      <c r="B7" s="427"/>
      <c r="C7" s="427"/>
    </row>
    <row r="8" spans="1:14" ht="15.75" x14ac:dyDescent="0.25">
      <c r="A8" s="3"/>
      <c r="B8" s="3"/>
      <c r="C8" s="3"/>
    </row>
    <row r="9" spans="1:14" ht="15" x14ac:dyDescent="0.25">
      <c r="C9" s="4" t="s">
        <v>115</v>
      </c>
    </row>
    <row r="10" spans="1:14" ht="15.75" x14ac:dyDescent="0.25">
      <c r="A10" s="5" t="s">
        <v>116</v>
      </c>
      <c r="B10" s="5" t="s">
        <v>0</v>
      </c>
      <c r="C10" s="5" t="s">
        <v>165</v>
      </c>
      <c r="D10" s="145" t="s">
        <v>610</v>
      </c>
      <c r="E10" s="145" t="s">
        <v>611</v>
      </c>
    </row>
    <row r="11" spans="1:14" ht="31.5" x14ac:dyDescent="0.25">
      <c r="A11" s="126" t="s">
        <v>117</v>
      </c>
      <c r="B11" s="127" t="s">
        <v>118</v>
      </c>
      <c r="C11" s="128">
        <f>C12+C13</f>
        <v>0</v>
      </c>
      <c r="D11" s="128">
        <f>D12+D13</f>
        <v>0</v>
      </c>
      <c r="E11" s="125"/>
      <c r="F11" s="6"/>
      <c r="G11" s="6"/>
      <c r="H11" s="6"/>
      <c r="I11" s="6"/>
      <c r="J11" s="6"/>
      <c r="K11" s="6"/>
      <c r="L11" s="6"/>
      <c r="M11" s="6"/>
      <c r="N11" s="6"/>
    </row>
    <row r="12" spans="1:14" ht="31.5" x14ac:dyDescent="0.25">
      <c r="A12" s="129" t="s">
        <v>119</v>
      </c>
      <c r="B12" s="36" t="s">
        <v>120</v>
      </c>
      <c r="C12" s="130"/>
      <c r="D12" s="130"/>
      <c r="E12" s="125"/>
      <c r="G12" s="6"/>
      <c r="H12" s="6"/>
      <c r="I12" s="6"/>
      <c r="J12" s="6"/>
      <c r="K12" s="6"/>
      <c r="L12" s="6"/>
      <c r="M12" s="6"/>
      <c r="N12" s="6"/>
    </row>
    <row r="13" spans="1:14" ht="31.5" x14ac:dyDescent="0.25">
      <c r="A13" s="129" t="s">
        <v>169</v>
      </c>
      <c r="B13" s="36" t="s">
        <v>170</v>
      </c>
      <c r="C13" s="130"/>
      <c r="D13" s="130"/>
      <c r="E13" s="125"/>
      <c r="F13" s="6"/>
      <c r="G13" s="6"/>
      <c r="H13" s="6"/>
      <c r="I13" s="6"/>
      <c r="J13" s="6"/>
      <c r="K13" s="6"/>
      <c r="L13" s="6"/>
      <c r="M13" s="6"/>
      <c r="N13" s="6"/>
    </row>
    <row r="14" spans="1:14" ht="31.5" x14ac:dyDescent="0.25">
      <c r="A14" s="126" t="s">
        <v>121</v>
      </c>
      <c r="B14" s="127" t="s">
        <v>122</v>
      </c>
      <c r="C14" s="131">
        <f>C16+C17+C18+C15</f>
        <v>0</v>
      </c>
      <c r="D14" s="131">
        <f>D16+D17+D18+D15</f>
        <v>0</v>
      </c>
      <c r="E14" s="125"/>
      <c r="F14" s="6"/>
      <c r="G14" s="6"/>
      <c r="H14" s="6"/>
      <c r="I14" s="6"/>
      <c r="J14" s="6"/>
      <c r="K14" s="6"/>
      <c r="L14" s="6"/>
      <c r="M14" s="6"/>
      <c r="N14" s="6"/>
    </row>
    <row r="15" spans="1:14" ht="47.25" x14ac:dyDescent="0.25">
      <c r="A15" s="129" t="s">
        <v>171</v>
      </c>
      <c r="B15" s="36" t="s">
        <v>172</v>
      </c>
      <c r="C15" s="130"/>
      <c r="D15" s="130"/>
      <c r="E15" s="125"/>
      <c r="F15" s="6"/>
      <c r="G15" s="6"/>
      <c r="H15" s="6"/>
      <c r="I15" s="6"/>
      <c r="J15" s="6"/>
      <c r="K15" s="6"/>
      <c r="L15" s="6"/>
      <c r="M15" s="6"/>
      <c r="N15" s="6"/>
    </row>
    <row r="16" spans="1:14" ht="63" x14ac:dyDescent="0.25">
      <c r="A16" s="132" t="s">
        <v>171</v>
      </c>
      <c r="B16" s="36" t="s">
        <v>173</v>
      </c>
      <c r="C16" s="130"/>
      <c r="D16" s="130"/>
      <c r="E16" s="125"/>
      <c r="F16" s="6"/>
      <c r="G16" s="6"/>
      <c r="H16" s="6"/>
      <c r="I16" s="6"/>
      <c r="J16" s="6"/>
      <c r="K16" s="6"/>
      <c r="L16" s="6"/>
      <c r="M16" s="6"/>
      <c r="N16" s="6"/>
    </row>
    <row r="17" spans="1:14" ht="47.25" x14ac:dyDescent="0.25">
      <c r="A17" s="129" t="s">
        <v>174</v>
      </c>
      <c r="B17" s="36" t="s">
        <v>123</v>
      </c>
      <c r="C17" s="130"/>
      <c r="D17" s="130"/>
      <c r="E17" s="125"/>
      <c r="F17" s="6"/>
      <c r="G17" s="6"/>
      <c r="H17" s="6"/>
      <c r="I17" s="6"/>
      <c r="J17" s="6"/>
      <c r="K17" s="6"/>
      <c r="L17" s="6"/>
      <c r="M17" s="6"/>
      <c r="N17" s="6"/>
    </row>
    <row r="18" spans="1:14" ht="63" x14ac:dyDescent="0.25">
      <c r="A18" s="132" t="s">
        <v>174</v>
      </c>
      <c r="B18" s="36" t="s">
        <v>175</v>
      </c>
      <c r="C18" s="130"/>
      <c r="D18" s="130"/>
      <c r="E18" s="125"/>
      <c r="F18" s="6"/>
      <c r="G18" s="6"/>
      <c r="H18" s="6"/>
      <c r="I18" s="6"/>
      <c r="J18" s="6"/>
      <c r="K18" s="6"/>
      <c r="L18" s="6"/>
      <c r="M18" s="6"/>
      <c r="N18" s="6"/>
    </row>
    <row r="19" spans="1:14" s="9" customFormat="1" ht="31.5" x14ac:dyDescent="0.25">
      <c r="A19" s="133" t="s">
        <v>124</v>
      </c>
      <c r="B19" s="134" t="s">
        <v>125</v>
      </c>
      <c r="C19" s="131">
        <f>+C20+C21</f>
        <v>834.76677999983076</v>
      </c>
      <c r="D19" s="131">
        <f>+D20+D21</f>
        <v>-14184.81819000002</v>
      </c>
      <c r="E19" s="125">
        <f>D19/C19*100</f>
        <v>-1699.2552327013893</v>
      </c>
      <c r="F19" s="6"/>
      <c r="G19" s="6"/>
      <c r="H19" s="6"/>
      <c r="I19" s="6"/>
      <c r="J19" s="6"/>
      <c r="K19" s="6"/>
      <c r="L19" s="6"/>
      <c r="M19" s="6"/>
      <c r="N19" s="6"/>
    </row>
    <row r="20" spans="1:14" s="9" customFormat="1" ht="31.5" x14ac:dyDescent="0.25">
      <c r="A20" s="132" t="s">
        <v>161</v>
      </c>
      <c r="B20" s="135" t="s">
        <v>266</v>
      </c>
      <c r="C20" s="131">
        <f>+'9+'!S18-'5'!C106</f>
        <v>834.76677999983076</v>
      </c>
      <c r="D20" s="131">
        <f>+'9+'!T18-'5'!D106</f>
        <v>-14184.81819000002</v>
      </c>
      <c r="E20" s="125">
        <f>D20/C20*100</f>
        <v>-1699.2552327013893</v>
      </c>
      <c r="F20" s="6"/>
      <c r="G20" s="6"/>
      <c r="H20" s="6"/>
      <c r="I20" s="6"/>
      <c r="J20" s="6"/>
      <c r="K20" s="6"/>
      <c r="L20" s="6"/>
      <c r="M20" s="6"/>
      <c r="N20" s="6"/>
    </row>
    <row r="21" spans="1:14" ht="31.5" x14ac:dyDescent="0.25">
      <c r="A21" s="132" t="s">
        <v>176</v>
      </c>
      <c r="B21" s="135" t="s">
        <v>177</v>
      </c>
      <c r="C21" s="136"/>
      <c r="D21" s="136"/>
      <c r="E21" s="125"/>
      <c r="F21" s="6"/>
      <c r="G21" s="6"/>
      <c r="H21" s="6"/>
      <c r="I21" s="6"/>
      <c r="J21" s="6"/>
      <c r="K21" s="6"/>
      <c r="L21" s="6"/>
      <c r="M21" s="6"/>
      <c r="N21" s="6"/>
    </row>
    <row r="22" spans="1:14" ht="31.5" x14ac:dyDescent="0.25">
      <c r="A22" s="133" t="s">
        <v>126</v>
      </c>
      <c r="B22" s="137" t="s">
        <v>166</v>
      </c>
      <c r="C22" s="131">
        <f>C23+C24</f>
        <v>0</v>
      </c>
      <c r="D22" s="131">
        <f>D23+D24</f>
        <v>0</v>
      </c>
      <c r="E22" s="125"/>
      <c r="F22" s="6"/>
      <c r="G22" s="6"/>
      <c r="H22" s="6"/>
      <c r="I22" s="6"/>
      <c r="J22" s="6"/>
      <c r="K22" s="6"/>
      <c r="L22" s="6"/>
      <c r="M22" s="6"/>
      <c r="N22" s="6"/>
    </row>
    <row r="23" spans="1:14" s="9" customFormat="1" ht="63" x14ac:dyDescent="0.25">
      <c r="A23" s="129" t="s">
        <v>178</v>
      </c>
      <c r="B23" s="138" t="s">
        <v>179</v>
      </c>
      <c r="C23" s="136"/>
      <c r="D23" s="136"/>
      <c r="E23" s="125"/>
      <c r="F23" s="7"/>
      <c r="H23" s="6"/>
      <c r="I23" s="6"/>
      <c r="J23" s="6"/>
      <c r="K23" s="6"/>
      <c r="L23" s="6"/>
      <c r="M23" s="6"/>
      <c r="N23" s="6"/>
    </row>
    <row r="24" spans="1:14" ht="47.25" x14ac:dyDescent="0.25">
      <c r="A24" s="129" t="s">
        <v>180</v>
      </c>
      <c r="B24" s="138" t="s">
        <v>181</v>
      </c>
      <c r="C24" s="130"/>
      <c r="D24" s="130"/>
      <c r="E24" s="125"/>
      <c r="F24" s="6"/>
      <c r="G24" s="6"/>
      <c r="H24" s="6"/>
      <c r="I24" s="6"/>
      <c r="J24" s="6"/>
      <c r="K24" s="6"/>
      <c r="L24" s="6"/>
      <c r="M24" s="6"/>
      <c r="N24" s="6"/>
    </row>
    <row r="25" spans="1:14" ht="15.75" x14ac:dyDescent="0.25">
      <c r="A25" s="139"/>
      <c r="B25" s="140"/>
      <c r="C25" s="141"/>
      <c r="D25" s="141"/>
      <c r="E25" s="125"/>
      <c r="F25" s="6"/>
      <c r="G25" s="6"/>
      <c r="H25" s="6"/>
      <c r="I25" s="6"/>
      <c r="J25" s="6"/>
      <c r="K25" s="6"/>
      <c r="L25" s="6"/>
      <c r="M25" s="6"/>
      <c r="N25" s="6"/>
    </row>
    <row r="26" spans="1:14" ht="15.75" x14ac:dyDescent="0.25">
      <c r="A26" s="142"/>
      <c r="B26" s="143" t="s">
        <v>127</v>
      </c>
      <c r="C26" s="144">
        <f>C14+C22+C11+C19</f>
        <v>834.76677999983076</v>
      </c>
      <c r="D26" s="144">
        <f>D14+D22+D11+D19</f>
        <v>-14184.81819000002</v>
      </c>
      <c r="E26" s="125">
        <f>D26/C26*100</f>
        <v>-1699.2552327013893</v>
      </c>
      <c r="F26" s="6"/>
      <c r="G26" s="6"/>
      <c r="H26" s="6"/>
      <c r="I26" s="6"/>
      <c r="J26" s="6"/>
      <c r="K26" s="6"/>
      <c r="L26" s="6"/>
      <c r="M26" s="6"/>
      <c r="N26" s="6"/>
    </row>
    <row r="27" spans="1:14" x14ac:dyDescent="0.2">
      <c r="A27" s="10"/>
      <c r="B27" s="11"/>
      <c r="C27" s="6"/>
      <c r="D27" s="8"/>
      <c r="E27" s="6"/>
      <c r="F27" s="6"/>
      <c r="G27" s="6"/>
      <c r="H27" s="6"/>
      <c r="I27" s="6"/>
      <c r="J27" s="6"/>
      <c r="K27" s="6"/>
      <c r="L27" s="6"/>
      <c r="M27" s="6"/>
      <c r="N27" s="6"/>
    </row>
    <row r="28" spans="1:14" ht="15.75" x14ac:dyDescent="0.25">
      <c r="A28" s="16" t="s">
        <v>182</v>
      </c>
      <c r="B28" s="16"/>
      <c r="C28" s="6"/>
      <c r="D28" s="6"/>
      <c r="E28" s="6"/>
      <c r="F28" s="6"/>
      <c r="G28" s="6"/>
      <c r="H28" s="6"/>
      <c r="I28" s="6"/>
      <c r="J28" s="6"/>
      <c r="K28" s="6"/>
      <c r="L28" s="6"/>
      <c r="M28" s="6"/>
      <c r="N28" s="6"/>
    </row>
    <row r="29" spans="1:14" ht="15.75" x14ac:dyDescent="0.25">
      <c r="A29" s="16" t="s">
        <v>183</v>
      </c>
      <c r="B29" s="17"/>
      <c r="C29" s="6"/>
      <c r="D29" s="6"/>
      <c r="E29" s="6"/>
      <c r="F29" s="6"/>
      <c r="G29" s="6"/>
      <c r="H29" s="6"/>
      <c r="I29" s="6"/>
      <c r="J29" s="6"/>
      <c r="K29" s="6"/>
      <c r="L29" s="6"/>
      <c r="M29" s="6"/>
      <c r="N29" s="6"/>
    </row>
    <row r="30" spans="1:14" x14ac:dyDescent="0.2">
      <c r="A30" s="12"/>
      <c r="B30" s="14"/>
      <c r="C30" s="6"/>
      <c r="D30" s="6"/>
      <c r="E30" s="6"/>
      <c r="F30" s="6"/>
      <c r="G30" s="6"/>
      <c r="H30" s="6"/>
      <c r="I30" s="6"/>
      <c r="J30" s="6"/>
      <c r="K30" s="6"/>
      <c r="L30" s="6"/>
      <c r="M30" s="6"/>
      <c r="N30" s="6"/>
    </row>
    <row r="31" spans="1:14" x14ac:dyDescent="0.2">
      <c r="A31" s="12"/>
      <c r="B31" s="13"/>
      <c r="C31" s="6"/>
      <c r="D31" s="6"/>
      <c r="E31" s="6"/>
      <c r="F31" s="6"/>
      <c r="G31" s="6"/>
      <c r="H31" s="6"/>
      <c r="I31" s="6"/>
      <c r="J31" s="6"/>
      <c r="K31" s="6"/>
      <c r="L31" s="6"/>
      <c r="M31" s="6"/>
      <c r="N31" s="6"/>
    </row>
    <row r="32" spans="1:14" x14ac:dyDescent="0.2">
      <c r="A32" s="12"/>
      <c r="B32" s="14"/>
      <c r="C32" s="6"/>
      <c r="D32" s="6"/>
      <c r="E32" s="6"/>
      <c r="F32" s="6"/>
      <c r="G32" s="6"/>
      <c r="H32" s="6"/>
      <c r="I32" s="6"/>
      <c r="J32" s="6"/>
      <c r="K32" s="6"/>
      <c r="L32" s="6"/>
      <c r="M32" s="6"/>
      <c r="N32" s="6"/>
    </row>
    <row r="33" spans="1:13" x14ac:dyDescent="0.2">
      <c r="A33" s="12"/>
      <c r="B33" s="14"/>
      <c r="C33" s="6"/>
      <c r="D33" s="6"/>
      <c r="E33" s="6"/>
      <c r="F33" s="6"/>
      <c r="G33" s="6"/>
      <c r="H33" s="6"/>
      <c r="I33" s="6"/>
      <c r="J33" s="6"/>
      <c r="K33" s="6"/>
      <c r="L33" s="6"/>
      <c r="M33" s="6"/>
    </row>
    <row r="34" spans="1:13" x14ac:dyDescent="0.2">
      <c r="A34" s="12"/>
      <c r="B34" s="14"/>
      <c r="C34" s="15"/>
      <c r="D34" s="6"/>
      <c r="E34" s="6"/>
      <c r="F34" s="6"/>
      <c r="G34" s="6"/>
      <c r="H34" s="6"/>
      <c r="I34" s="6"/>
      <c r="J34" s="6"/>
      <c r="K34" s="6"/>
      <c r="L34" s="6"/>
      <c r="M34" s="6"/>
    </row>
    <row r="35" spans="1:13" x14ac:dyDescent="0.2">
      <c r="C35" s="6"/>
      <c r="D35" s="6"/>
      <c r="E35" s="6"/>
      <c r="F35" s="6"/>
      <c r="G35" s="6"/>
      <c r="H35" s="6"/>
      <c r="I35" s="6"/>
      <c r="J35" s="6"/>
      <c r="K35" s="6"/>
      <c r="L35" s="6"/>
      <c r="M35" s="6"/>
    </row>
    <row r="36" spans="1:13" x14ac:dyDescent="0.2">
      <c r="C36" s="6"/>
      <c r="D36" s="6"/>
      <c r="E36" s="6"/>
      <c r="F36" s="6"/>
      <c r="G36" s="6"/>
      <c r="H36" s="6"/>
      <c r="I36" s="6"/>
      <c r="J36" s="6"/>
      <c r="K36" s="6"/>
      <c r="L36" s="6"/>
      <c r="M36" s="6"/>
    </row>
    <row r="37" spans="1:13" x14ac:dyDescent="0.2">
      <c r="C37" s="6"/>
      <c r="D37" s="6"/>
      <c r="E37" s="6"/>
      <c r="F37" s="6"/>
      <c r="G37" s="6"/>
      <c r="H37" s="6"/>
      <c r="I37" s="6"/>
      <c r="J37" s="6"/>
      <c r="K37" s="6"/>
      <c r="L37" s="6"/>
      <c r="M37" s="6"/>
    </row>
    <row r="38" spans="1:13" x14ac:dyDescent="0.2">
      <c r="C38" s="6"/>
      <c r="D38" s="6"/>
      <c r="E38" s="6"/>
      <c r="F38" s="6"/>
      <c r="G38" s="6"/>
      <c r="H38" s="6"/>
      <c r="I38" s="6"/>
      <c r="J38" s="6"/>
      <c r="K38" s="6"/>
      <c r="L38" s="6"/>
      <c r="M38" s="6"/>
    </row>
    <row r="39" spans="1:13" x14ac:dyDescent="0.2">
      <c r="C39" s="6"/>
      <c r="D39" s="6"/>
      <c r="E39" s="6"/>
      <c r="F39" s="6"/>
      <c r="G39" s="6"/>
      <c r="H39" s="6"/>
      <c r="I39" s="6"/>
      <c r="J39" s="6"/>
      <c r="K39" s="6"/>
      <c r="L39" s="6"/>
      <c r="M39" s="6"/>
    </row>
    <row r="40" spans="1:13" x14ac:dyDescent="0.2">
      <c r="C40" s="6"/>
      <c r="D40" s="6"/>
      <c r="E40" s="6"/>
      <c r="F40" s="6"/>
      <c r="G40" s="6"/>
      <c r="H40" s="6"/>
      <c r="I40" s="6"/>
      <c r="J40" s="6"/>
      <c r="K40" s="6"/>
      <c r="L40" s="6"/>
      <c r="M40" s="6"/>
    </row>
    <row r="41" spans="1:13" x14ac:dyDescent="0.2">
      <c r="C41" s="6"/>
      <c r="D41" s="6"/>
      <c r="E41" s="6"/>
      <c r="F41" s="6"/>
      <c r="G41" s="6"/>
      <c r="H41" s="6"/>
      <c r="I41" s="6"/>
      <c r="J41" s="6"/>
      <c r="K41" s="6"/>
      <c r="L41" s="6"/>
      <c r="M41" s="6"/>
    </row>
    <row r="42" spans="1:13" x14ac:dyDescent="0.2">
      <c r="C42" s="6"/>
      <c r="D42" s="6"/>
      <c r="E42" s="6"/>
      <c r="F42" s="6"/>
      <c r="G42" s="6"/>
      <c r="H42" s="6"/>
      <c r="I42" s="6"/>
      <c r="J42" s="6"/>
      <c r="K42" s="6"/>
      <c r="L42" s="6"/>
      <c r="M42" s="6"/>
    </row>
    <row r="43" spans="1:13" x14ac:dyDescent="0.2">
      <c r="C43" s="6"/>
      <c r="D43" s="6"/>
      <c r="E43" s="6"/>
      <c r="F43" s="6"/>
      <c r="G43" s="6"/>
      <c r="H43" s="6"/>
      <c r="I43" s="6"/>
      <c r="J43" s="6"/>
      <c r="K43" s="6"/>
      <c r="L43" s="6"/>
      <c r="M43" s="6"/>
    </row>
    <row r="44" spans="1:13" x14ac:dyDescent="0.2">
      <c r="C44" s="6"/>
      <c r="D44" s="6"/>
      <c r="E44" s="6"/>
      <c r="F44" s="6"/>
      <c r="G44" s="6"/>
      <c r="H44" s="6"/>
      <c r="I44" s="6"/>
      <c r="J44" s="6"/>
      <c r="K44" s="6"/>
      <c r="L44" s="6"/>
      <c r="M44" s="6"/>
    </row>
    <row r="45" spans="1:13" x14ac:dyDescent="0.2">
      <c r="C45" s="6"/>
      <c r="D45" s="6"/>
      <c r="E45" s="6"/>
      <c r="F45" s="6"/>
      <c r="G45" s="6"/>
      <c r="H45" s="6"/>
      <c r="I45" s="6"/>
      <c r="J45" s="6"/>
      <c r="K45" s="6"/>
      <c r="L45" s="6"/>
      <c r="M45" s="6"/>
    </row>
    <row r="46" spans="1:13" x14ac:dyDescent="0.2">
      <c r="C46" s="6"/>
      <c r="D46" s="6"/>
      <c r="E46" s="6"/>
      <c r="F46" s="6"/>
      <c r="G46" s="6"/>
      <c r="H46" s="6"/>
      <c r="I46" s="6"/>
      <c r="J46" s="6"/>
      <c r="K46" s="6"/>
      <c r="L46" s="6"/>
      <c r="M46" s="6"/>
    </row>
    <row r="47" spans="1:13" x14ac:dyDescent="0.2">
      <c r="C47" s="6"/>
      <c r="D47" s="6"/>
      <c r="E47" s="6"/>
      <c r="F47" s="6"/>
      <c r="G47" s="6"/>
      <c r="H47" s="6"/>
      <c r="I47" s="6"/>
      <c r="J47" s="6"/>
      <c r="K47" s="6"/>
      <c r="L47" s="6"/>
      <c r="M47" s="6"/>
    </row>
    <row r="48" spans="1:13" x14ac:dyDescent="0.2">
      <c r="C48" s="6"/>
      <c r="D48" s="6"/>
      <c r="E48" s="6"/>
      <c r="F48" s="6"/>
      <c r="G48" s="6"/>
      <c r="H48" s="6"/>
      <c r="I48" s="6"/>
      <c r="J48" s="6"/>
      <c r="K48" s="6"/>
      <c r="L48" s="6"/>
      <c r="M48" s="6"/>
    </row>
    <row r="49" spans="3:13" x14ac:dyDescent="0.2">
      <c r="C49" s="6"/>
      <c r="D49" s="6"/>
      <c r="E49" s="6"/>
      <c r="F49" s="6"/>
      <c r="G49" s="6"/>
      <c r="H49" s="6"/>
      <c r="I49" s="6"/>
      <c r="J49" s="6"/>
      <c r="K49" s="6"/>
      <c r="L49" s="6"/>
      <c r="M49" s="6"/>
    </row>
    <row r="50" spans="3:13" x14ac:dyDescent="0.2">
      <c r="C50" s="6"/>
      <c r="D50" s="6"/>
      <c r="E50" s="6"/>
      <c r="F50" s="6"/>
      <c r="G50" s="6"/>
      <c r="H50" s="6"/>
      <c r="I50" s="6"/>
      <c r="J50" s="6"/>
      <c r="K50" s="6"/>
      <c r="L50" s="6"/>
      <c r="M50" s="6"/>
    </row>
    <row r="51" spans="3:13" x14ac:dyDescent="0.2">
      <c r="C51" s="6"/>
      <c r="D51" s="6"/>
      <c r="E51" s="6"/>
      <c r="F51" s="6"/>
      <c r="G51" s="6"/>
      <c r="H51" s="6"/>
      <c r="I51" s="6"/>
      <c r="J51" s="6"/>
      <c r="K51" s="6"/>
      <c r="L51" s="6"/>
      <c r="M51" s="6"/>
    </row>
    <row r="52" spans="3:13" x14ac:dyDescent="0.2">
      <c r="C52" s="6"/>
      <c r="D52" s="6"/>
      <c r="E52" s="6"/>
      <c r="F52" s="6"/>
      <c r="G52" s="6"/>
      <c r="H52" s="6"/>
      <c r="I52" s="6"/>
      <c r="J52" s="6"/>
      <c r="K52" s="6"/>
      <c r="L52" s="6"/>
      <c r="M52" s="6"/>
    </row>
    <row r="53" spans="3:13" x14ac:dyDescent="0.2">
      <c r="C53" s="6"/>
      <c r="D53" s="6"/>
      <c r="E53" s="6"/>
      <c r="F53" s="6"/>
      <c r="G53" s="6"/>
      <c r="H53" s="6"/>
      <c r="I53" s="6"/>
      <c r="J53" s="6"/>
      <c r="K53" s="6"/>
      <c r="L53" s="6"/>
      <c r="M53" s="6"/>
    </row>
    <row r="54" spans="3:13" x14ac:dyDescent="0.2">
      <c r="C54" s="6"/>
      <c r="D54" s="6"/>
      <c r="E54" s="6"/>
      <c r="F54" s="6"/>
      <c r="G54" s="6"/>
      <c r="H54" s="6"/>
      <c r="I54" s="6"/>
      <c r="J54" s="6"/>
      <c r="K54" s="6"/>
      <c r="L54" s="6"/>
      <c r="M54" s="6"/>
    </row>
    <row r="55" spans="3:13" x14ac:dyDescent="0.2">
      <c r="C55" s="6"/>
      <c r="D55" s="6"/>
      <c r="E55" s="6"/>
      <c r="F55" s="6"/>
      <c r="G55" s="6"/>
      <c r="H55" s="6"/>
      <c r="I55" s="6"/>
      <c r="J55" s="6"/>
      <c r="K55" s="6"/>
      <c r="L55" s="6"/>
      <c r="M55" s="6"/>
    </row>
    <row r="56" spans="3:13" x14ac:dyDescent="0.2">
      <c r="C56" s="6"/>
      <c r="D56" s="6"/>
      <c r="E56" s="6"/>
      <c r="F56" s="6"/>
      <c r="G56" s="6"/>
      <c r="H56" s="6"/>
      <c r="I56" s="6"/>
      <c r="J56" s="6"/>
      <c r="K56" s="6"/>
      <c r="L56" s="6"/>
      <c r="M56" s="6"/>
    </row>
    <row r="57" spans="3:13" x14ac:dyDescent="0.2">
      <c r="C57" s="6"/>
      <c r="D57" s="6"/>
      <c r="E57" s="6"/>
      <c r="F57" s="6"/>
      <c r="G57" s="6"/>
      <c r="H57" s="6"/>
      <c r="I57" s="6"/>
      <c r="J57" s="6"/>
      <c r="K57" s="6"/>
      <c r="L57" s="6"/>
      <c r="M57" s="6"/>
    </row>
    <row r="58" spans="3:13" x14ac:dyDescent="0.2">
      <c r="C58" s="6"/>
      <c r="D58" s="6"/>
      <c r="E58" s="6"/>
      <c r="F58" s="6"/>
      <c r="G58" s="6"/>
      <c r="H58" s="6"/>
      <c r="I58" s="6"/>
      <c r="J58" s="6"/>
      <c r="K58" s="6"/>
      <c r="L58" s="6"/>
      <c r="M58" s="6"/>
    </row>
    <row r="59" spans="3:13" x14ac:dyDescent="0.2">
      <c r="C59" s="6"/>
      <c r="D59" s="6"/>
      <c r="E59" s="6"/>
      <c r="F59" s="6"/>
      <c r="G59" s="6"/>
      <c r="H59" s="6"/>
      <c r="I59" s="6"/>
      <c r="J59" s="6"/>
      <c r="K59" s="6"/>
      <c r="L59" s="6"/>
      <c r="M59" s="6"/>
    </row>
    <row r="60" spans="3:13" x14ac:dyDescent="0.2">
      <c r="C60" s="6"/>
      <c r="D60" s="6"/>
      <c r="E60" s="6"/>
      <c r="F60" s="6"/>
      <c r="G60" s="6"/>
      <c r="H60" s="6"/>
      <c r="I60" s="6"/>
      <c r="J60" s="6"/>
      <c r="K60" s="6"/>
      <c r="L60" s="6"/>
      <c r="M60" s="6"/>
    </row>
    <row r="61" spans="3:13" x14ac:dyDescent="0.2">
      <c r="C61" s="6"/>
      <c r="D61" s="6"/>
      <c r="E61" s="6"/>
      <c r="F61" s="6"/>
      <c r="G61" s="6"/>
      <c r="H61" s="6"/>
      <c r="I61" s="6"/>
      <c r="J61" s="6"/>
      <c r="K61" s="6"/>
      <c r="L61" s="6"/>
      <c r="M61" s="6"/>
    </row>
    <row r="62" spans="3:13" x14ac:dyDescent="0.2">
      <c r="C62" s="6"/>
      <c r="D62" s="6"/>
      <c r="E62" s="6"/>
      <c r="F62" s="6"/>
      <c r="G62" s="6"/>
      <c r="H62" s="6"/>
      <c r="I62" s="6"/>
      <c r="J62" s="6"/>
      <c r="K62" s="6"/>
      <c r="L62" s="6"/>
      <c r="M62" s="6"/>
    </row>
    <row r="63" spans="3:13" x14ac:dyDescent="0.2">
      <c r="C63" s="6"/>
      <c r="D63" s="6"/>
      <c r="E63" s="6"/>
      <c r="F63" s="6"/>
      <c r="G63" s="6"/>
      <c r="H63" s="6"/>
      <c r="I63" s="6"/>
      <c r="J63" s="6"/>
      <c r="K63" s="6"/>
      <c r="L63" s="6"/>
      <c r="M63" s="6"/>
    </row>
    <row r="64" spans="3:13" x14ac:dyDescent="0.2">
      <c r="C64" s="6"/>
      <c r="D64" s="6"/>
      <c r="E64" s="6"/>
      <c r="F64" s="6"/>
      <c r="G64" s="6"/>
      <c r="H64" s="6"/>
      <c r="I64" s="6"/>
      <c r="J64" s="6"/>
      <c r="K64" s="6"/>
      <c r="L64" s="6"/>
      <c r="M64" s="6"/>
    </row>
    <row r="65" spans="3:13" x14ac:dyDescent="0.2">
      <c r="C65" s="6"/>
      <c r="D65" s="6"/>
      <c r="E65" s="6"/>
      <c r="F65" s="6"/>
      <c r="G65" s="6"/>
      <c r="H65" s="6"/>
      <c r="I65" s="6"/>
      <c r="J65" s="6"/>
      <c r="K65" s="6"/>
      <c r="L65" s="6"/>
      <c r="M65" s="6"/>
    </row>
    <row r="66" spans="3:13" x14ac:dyDescent="0.2">
      <c r="C66" s="6"/>
      <c r="D66" s="6"/>
      <c r="E66" s="6"/>
      <c r="F66" s="6"/>
      <c r="G66" s="6"/>
      <c r="H66" s="6"/>
      <c r="I66" s="6"/>
      <c r="J66" s="6"/>
      <c r="K66" s="6"/>
      <c r="L66" s="6"/>
      <c r="M66" s="6"/>
    </row>
    <row r="67" spans="3:13" x14ac:dyDescent="0.2">
      <c r="C67" s="6"/>
      <c r="D67" s="6"/>
      <c r="E67" s="6"/>
      <c r="F67" s="6"/>
      <c r="G67" s="6"/>
      <c r="H67" s="6"/>
      <c r="I67" s="6"/>
      <c r="J67" s="6"/>
      <c r="K67" s="6"/>
      <c r="L67" s="6"/>
      <c r="M67" s="6"/>
    </row>
    <row r="68" spans="3:13" x14ac:dyDescent="0.2">
      <c r="C68" s="6"/>
      <c r="D68" s="6"/>
      <c r="E68" s="6"/>
      <c r="F68" s="6"/>
      <c r="G68" s="6"/>
      <c r="H68" s="6"/>
      <c r="I68" s="6"/>
      <c r="J68" s="6"/>
      <c r="K68" s="6"/>
      <c r="L68" s="6"/>
      <c r="M68" s="6"/>
    </row>
    <row r="69" spans="3:13" x14ac:dyDescent="0.2">
      <c r="C69" s="6"/>
      <c r="D69" s="6"/>
      <c r="E69" s="6"/>
      <c r="F69" s="6"/>
      <c r="G69" s="6"/>
      <c r="H69" s="6"/>
      <c r="I69" s="6"/>
      <c r="J69" s="6"/>
      <c r="K69" s="6"/>
      <c r="L69" s="6"/>
      <c r="M69" s="6"/>
    </row>
    <row r="70" spans="3:13" x14ac:dyDescent="0.2">
      <c r="C70" s="6"/>
      <c r="D70" s="6"/>
      <c r="E70" s="6"/>
      <c r="F70" s="6"/>
      <c r="G70" s="6"/>
      <c r="H70" s="6"/>
      <c r="I70" s="6"/>
      <c r="J70" s="6"/>
      <c r="K70" s="6"/>
      <c r="L70" s="6"/>
      <c r="M70" s="6"/>
    </row>
    <row r="71" spans="3:13" x14ac:dyDescent="0.2">
      <c r="C71" s="6"/>
      <c r="D71" s="6"/>
      <c r="E71" s="6"/>
      <c r="F71" s="6"/>
      <c r="G71" s="6"/>
      <c r="H71" s="6"/>
      <c r="I71" s="6"/>
      <c r="J71" s="6"/>
      <c r="K71" s="6"/>
      <c r="L71" s="6"/>
      <c r="M71" s="6"/>
    </row>
    <row r="72" spans="3:13" x14ac:dyDescent="0.2">
      <c r="C72" s="6"/>
      <c r="D72" s="6"/>
      <c r="E72" s="6"/>
      <c r="F72" s="6"/>
      <c r="G72" s="6"/>
      <c r="H72" s="6"/>
      <c r="I72" s="6"/>
      <c r="J72" s="6"/>
      <c r="K72" s="6"/>
      <c r="L72" s="6"/>
      <c r="M72" s="6"/>
    </row>
    <row r="73" spans="3:13" x14ac:dyDescent="0.2">
      <c r="C73" s="6"/>
      <c r="D73" s="6"/>
      <c r="E73" s="6"/>
      <c r="F73" s="6"/>
      <c r="G73" s="6"/>
      <c r="H73" s="6"/>
      <c r="I73" s="6"/>
      <c r="J73" s="6"/>
      <c r="K73" s="6"/>
      <c r="L73" s="6"/>
      <c r="M73" s="6"/>
    </row>
    <row r="74" spans="3:13" x14ac:dyDescent="0.2">
      <c r="C74" s="6"/>
      <c r="D74" s="6"/>
      <c r="E74" s="6"/>
      <c r="F74" s="6"/>
      <c r="G74" s="6"/>
      <c r="H74" s="6"/>
      <c r="I74" s="6"/>
      <c r="J74" s="6"/>
      <c r="K74" s="6"/>
      <c r="L74" s="6"/>
      <c r="M74" s="6"/>
    </row>
    <row r="75" spans="3:13" x14ac:dyDescent="0.2">
      <c r="C75" s="6"/>
      <c r="D75" s="6"/>
      <c r="E75" s="6"/>
      <c r="F75" s="6"/>
      <c r="G75" s="6"/>
      <c r="H75" s="6"/>
      <c r="I75" s="6"/>
      <c r="J75" s="6"/>
      <c r="K75" s="6"/>
      <c r="L75" s="6"/>
      <c r="M75" s="6"/>
    </row>
    <row r="76" spans="3:13" x14ac:dyDescent="0.2">
      <c r="C76" s="6"/>
      <c r="D76" s="6"/>
      <c r="E76" s="6"/>
      <c r="F76" s="6"/>
      <c r="G76" s="6"/>
      <c r="H76" s="6"/>
      <c r="I76" s="6"/>
      <c r="J76" s="6"/>
      <c r="K76" s="6"/>
      <c r="L76" s="6"/>
      <c r="M76" s="6"/>
    </row>
    <row r="77" spans="3:13" x14ac:dyDescent="0.2">
      <c r="C77" s="6"/>
      <c r="D77" s="6"/>
      <c r="E77" s="6"/>
      <c r="F77" s="6"/>
      <c r="G77" s="6"/>
      <c r="H77" s="6"/>
      <c r="I77" s="6"/>
      <c r="J77" s="6"/>
      <c r="K77" s="6"/>
      <c r="L77" s="6"/>
      <c r="M77" s="6"/>
    </row>
    <row r="78" spans="3:13" x14ac:dyDescent="0.2">
      <c r="C78" s="6"/>
      <c r="D78" s="6"/>
      <c r="E78" s="6"/>
      <c r="F78" s="6"/>
      <c r="G78" s="6"/>
      <c r="H78" s="6"/>
      <c r="I78" s="6"/>
      <c r="J78" s="6"/>
      <c r="K78" s="6"/>
      <c r="L78" s="6"/>
      <c r="M78" s="6"/>
    </row>
    <row r="79" spans="3:13" x14ac:dyDescent="0.2">
      <c r="C79" s="6"/>
      <c r="D79" s="6"/>
      <c r="E79" s="6"/>
      <c r="F79" s="6"/>
      <c r="G79" s="6"/>
      <c r="H79" s="6"/>
      <c r="I79" s="6"/>
      <c r="J79" s="6"/>
      <c r="K79" s="6"/>
      <c r="L79" s="6"/>
      <c r="M79" s="6"/>
    </row>
    <row r="80" spans="3:13" x14ac:dyDescent="0.2">
      <c r="C80" s="6"/>
      <c r="D80" s="6"/>
      <c r="E80" s="6"/>
      <c r="F80" s="6"/>
      <c r="G80" s="6"/>
      <c r="H80" s="6"/>
      <c r="I80" s="6"/>
      <c r="J80" s="6"/>
      <c r="K80" s="6"/>
      <c r="L80" s="6"/>
      <c r="M80" s="6"/>
    </row>
    <row r="81" spans="3:13" x14ac:dyDescent="0.2">
      <c r="C81" s="6"/>
      <c r="D81" s="6"/>
      <c r="E81" s="6"/>
      <c r="F81" s="6"/>
      <c r="G81" s="6"/>
      <c r="H81" s="6"/>
      <c r="I81" s="6"/>
      <c r="J81" s="6"/>
      <c r="K81" s="6"/>
      <c r="L81" s="6"/>
      <c r="M81" s="6"/>
    </row>
    <row r="82" spans="3:13" x14ac:dyDescent="0.2">
      <c r="C82" s="6"/>
      <c r="D82" s="6"/>
      <c r="E82" s="6"/>
      <c r="F82" s="6"/>
      <c r="G82" s="6"/>
      <c r="H82" s="6"/>
      <c r="I82" s="6"/>
      <c r="J82" s="6"/>
      <c r="K82" s="6"/>
      <c r="L82" s="6"/>
      <c r="M82" s="6"/>
    </row>
    <row r="83" spans="3:13" x14ac:dyDescent="0.2">
      <c r="C83" s="6"/>
      <c r="D83" s="6"/>
      <c r="E83" s="6"/>
      <c r="F83" s="6"/>
      <c r="G83" s="6"/>
      <c r="H83" s="6"/>
      <c r="I83" s="6"/>
      <c r="J83" s="6"/>
      <c r="K83" s="6"/>
      <c r="L83" s="6"/>
      <c r="M83" s="6"/>
    </row>
    <row r="84" spans="3:13" x14ac:dyDescent="0.2">
      <c r="C84" s="6"/>
      <c r="D84" s="6"/>
      <c r="E84" s="6"/>
      <c r="F84" s="6"/>
      <c r="G84" s="6"/>
      <c r="H84" s="6"/>
      <c r="I84" s="6"/>
      <c r="J84" s="6"/>
      <c r="K84" s="6"/>
      <c r="L84" s="6"/>
      <c r="M84" s="6"/>
    </row>
    <row r="85" spans="3:13" x14ac:dyDescent="0.2">
      <c r="C85" s="6"/>
      <c r="D85" s="6"/>
      <c r="E85" s="6"/>
      <c r="F85" s="6"/>
      <c r="G85" s="6"/>
      <c r="H85" s="6"/>
      <c r="I85" s="6"/>
      <c r="J85" s="6"/>
      <c r="K85" s="6"/>
      <c r="L85" s="6"/>
      <c r="M85" s="6"/>
    </row>
    <row r="86" spans="3:13" x14ac:dyDescent="0.2">
      <c r="C86" s="6"/>
      <c r="D86" s="6"/>
      <c r="E86" s="6"/>
      <c r="F86" s="6"/>
      <c r="G86" s="6"/>
      <c r="H86" s="6"/>
      <c r="I86" s="6"/>
      <c r="J86" s="6"/>
      <c r="K86" s="6"/>
      <c r="L86" s="6"/>
      <c r="M86" s="6"/>
    </row>
    <row r="87" spans="3:13" x14ac:dyDescent="0.2">
      <c r="C87" s="6"/>
      <c r="D87" s="6"/>
      <c r="E87" s="6"/>
      <c r="F87" s="6"/>
      <c r="G87" s="6"/>
      <c r="H87" s="6"/>
      <c r="I87" s="6"/>
      <c r="J87" s="6"/>
      <c r="K87" s="6"/>
      <c r="L87" s="6"/>
      <c r="M87" s="6"/>
    </row>
    <row r="88" spans="3:13" x14ac:dyDescent="0.2">
      <c r="C88" s="6"/>
      <c r="D88" s="6"/>
      <c r="E88" s="6"/>
      <c r="F88" s="6"/>
      <c r="G88" s="6"/>
      <c r="H88" s="6"/>
      <c r="I88" s="6"/>
      <c r="J88" s="6"/>
      <c r="K88" s="6"/>
      <c r="L88" s="6"/>
      <c r="M88" s="6"/>
    </row>
    <row r="89" spans="3:13" x14ac:dyDescent="0.2">
      <c r="C89" s="6"/>
      <c r="D89" s="6"/>
      <c r="E89" s="6"/>
      <c r="F89" s="6"/>
      <c r="G89" s="6"/>
      <c r="H89" s="6"/>
      <c r="I89" s="6"/>
      <c r="J89" s="6"/>
      <c r="K89" s="6"/>
      <c r="L89" s="6"/>
      <c r="M89" s="6"/>
    </row>
    <row r="90" spans="3:13" x14ac:dyDescent="0.2">
      <c r="C90" s="6"/>
      <c r="D90" s="6"/>
      <c r="E90" s="6"/>
      <c r="F90" s="6"/>
      <c r="G90" s="6"/>
      <c r="H90" s="6"/>
      <c r="I90" s="6"/>
      <c r="J90" s="6"/>
      <c r="K90" s="6"/>
      <c r="L90" s="6"/>
      <c r="M90" s="6"/>
    </row>
    <row r="91" spans="3:13" x14ac:dyDescent="0.2">
      <c r="C91" s="6"/>
      <c r="D91" s="6"/>
      <c r="E91" s="6"/>
      <c r="F91" s="6"/>
      <c r="G91" s="6"/>
      <c r="H91" s="6"/>
      <c r="I91" s="6"/>
      <c r="J91" s="6"/>
      <c r="K91" s="6"/>
      <c r="L91" s="6"/>
      <c r="M91" s="6"/>
    </row>
    <row r="92" spans="3:13" x14ac:dyDescent="0.2">
      <c r="C92" s="6"/>
      <c r="D92" s="6"/>
      <c r="E92" s="6"/>
      <c r="F92" s="6"/>
      <c r="G92" s="6"/>
      <c r="H92" s="6"/>
      <c r="I92" s="6"/>
      <c r="J92" s="6"/>
      <c r="K92" s="6"/>
      <c r="L92" s="6"/>
      <c r="M92" s="6"/>
    </row>
    <row r="93" spans="3:13" x14ac:dyDescent="0.2">
      <c r="C93" s="6"/>
      <c r="D93" s="6"/>
      <c r="E93" s="6"/>
      <c r="F93" s="6"/>
      <c r="G93" s="6"/>
      <c r="H93" s="6"/>
      <c r="I93" s="6"/>
      <c r="J93" s="6"/>
      <c r="K93" s="6"/>
      <c r="L93" s="6"/>
      <c r="M93" s="6"/>
    </row>
    <row r="94" spans="3:13" x14ac:dyDescent="0.2">
      <c r="C94" s="6"/>
      <c r="D94" s="6"/>
      <c r="E94" s="6"/>
      <c r="F94" s="6"/>
      <c r="G94" s="6"/>
      <c r="H94" s="6"/>
      <c r="I94" s="6"/>
      <c r="J94" s="6"/>
      <c r="K94" s="6"/>
      <c r="L94" s="6"/>
      <c r="M94" s="6"/>
    </row>
    <row r="95" spans="3:13" x14ac:dyDescent="0.2">
      <c r="C95" s="6"/>
      <c r="D95" s="6"/>
      <c r="E95" s="6"/>
      <c r="F95" s="6"/>
      <c r="G95" s="6"/>
      <c r="H95" s="6"/>
      <c r="I95" s="6"/>
      <c r="J95" s="6"/>
      <c r="K95" s="6"/>
      <c r="L95" s="6"/>
      <c r="M95" s="6"/>
    </row>
    <row r="96" spans="3:13" x14ac:dyDescent="0.2">
      <c r="C96" s="6"/>
      <c r="D96" s="6"/>
      <c r="E96" s="6"/>
      <c r="F96" s="6"/>
      <c r="G96" s="6"/>
      <c r="H96" s="6"/>
      <c r="I96" s="6"/>
      <c r="J96" s="6"/>
      <c r="K96" s="6"/>
      <c r="L96" s="6"/>
      <c r="M96" s="6"/>
    </row>
    <row r="97" spans="3:13" x14ac:dyDescent="0.2">
      <c r="C97" s="6"/>
      <c r="D97" s="6"/>
      <c r="E97" s="6"/>
      <c r="F97" s="6"/>
      <c r="G97" s="6"/>
      <c r="H97" s="6"/>
      <c r="I97" s="6"/>
      <c r="J97" s="6"/>
      <c r="K97" s="6"/>
      <c r="L97" s="6"/>
      <c r="M97" s="6"/>
    </row>
    <row r="98" spans="3:13" x14ac:dyDescent="0.2">
      <c r="C98" s="6"/>
      <c r="D98" s="6"/>
      <c r="E98" s="6"/>
      <c r="F98" s="6"/>
      <c r="G98" s="6"/>
      <c r="H98" s="6"/>
      <c r="I98" s="6"/>
      <c r="J98" s="6"/>
      <c r="K98" s="6"/>
      <c r="L98" s="6"/>
      <c r="M98" s="6"/>
    </row>
    <row r="99" spans="3:13" x14ac:dyDescent="0.2">
      <c r="C99" s="6"/>
      <c r="D99" s="6"/>
      <c r="E99" s="6"/>
      <c r="F99" s="6"/>
      <c r="G99" s="6"/>
      <c r="H99" s="6"/>
      <c r="I99" s="6"/>
      <c r="J99" s="6"/>
      <c r="K99" s="6"/>
      <c r="L99" s="6"/>
      <c r="M99" s="6"/>
    </row>
    <row r="100" spans="3:13" x14ac:dyDescent="0.2">
      <c r="C100" s="6"/>
      <c r="D100" s="6"/>
      <c r="E100" s="6"/>
      <c r="F100" s="6"/>
      <c r="G100" s="6"/>
      <c r="H100" s="6"/>
      <c r="I100" s="6"/>
      <c r="J100" s="6"/>
      <c r="K100" s="6"/>
      <c r="L100" s="6"/>
      <c r="M100" s="6"/>
    </row>
    <row r="101" spans="3:13" x14ac:dyDescent="0.2">
      <c r="C101" s="6"/>
      <c r="D101" s="6"/>
      <c r="E101" s="6"/>
      <c r="F101" s="6"/>
      <c r="G101" s="6"/>
      <c r="H101" s="6"/>
      <c r="I101" s="6"/>
      <c r="J101" s="6"/>
      <c r="K101" s="6"/>
      <c r="L101" s="6"/>
      <c r="M101" s="6"/>
    </row>
    <row r="102" spans="3:13" x14ac:dyDescent="0.2">
      <c r="C102" s="6"/>
      <c r="D102" s="6"/>
      <c r="E102" s="6"/>
      <c r="F102" s="6"/>
      <c r="G102" s="6"/>
      <c r="H102" s="6"/>
      <c r="I102" s="6"/>
      <c r="J102" s="6"/>
      <c r="K102" s="6"/>
      <c r="L102" s="6"/>
      <c r="M102" s="6"/>
    </row>
    <row r="103" spans="3:13" x14ac:dyDescent="0.2">
      <c r="C103" s="6"/>
      <c r="D103" s="6"/>
      <c r="E103" s="6"/>
      <c r="F103" s="6"/>
      <c r="G103" s="6"/>
      <c r="H103" s="6"/>
      <c r="I103" s="6"/>
      <c r="J103" s="6"/>
      <c r="K103" s="6"/>
      <c r="L103" s="6"/>
      <c r="M103" s="6"/>
    </row>
    <row r="104" spans="3:13" x14ac:dyDescent="0.2">
      <c r="C104" s="6"/>
      <c r="D104" s="6"/>
      <c r="E104" s="6"/>
      <c r="F104" s="6"/>
      <c r="G104" s="6"/>
      <c r="H104" s="6"/>
      <c r="I104" s="6"/>
      <c r="J104" s="6"/>
      <c r="K104" s="6"/>
      <c r="L104" s="6"/>
      <c r="M104" s="6"/>
    </row>
    <row r="105" spans="3:13" x14ac:dyDescent="0.2">
      <c r="C105" s="6"/>
      <c r="D105" s="6"/>
      <c r="E105" s="6"/>
      <c r="F105" s="6"/>
      <c r="G105" s="6"/>
      <c r="H105" s="6"/>
      <c r="I105" s="6"/>
      <c r="J105" s="6"/>
      <c r="K105" s="6"/>
      <c r="L105" s="6"/>
      <c r="M105" s="6"/>
    </row>
    <row r="106" spans="3:13" x14ac:dyDescent="0.2">
      <c r="C106" s="6"/>
      <c r="D106" s="6"/>
      <c r="E106" s="6"/>
      <c r="F106" s="6"/>
      <c r="G106" s="6"/>
      <c r="H106" s="6"/>
      <c r="I106" s="6"/>
      <c r="J106" s="6"/>
      <c r="K106" s="6"/>
      <c r="L106" s="6"/>
      <c r="M106" s="6"/>
    </row>
    <row r="107" spans="3:13" x14ac:dyDescent="0.2">
      <c r="C107" s="6"/>
      <c r="D107" s="6"/>
      <c r="E107" s="6"/>
      <c r="F107" s="6"/>
      <c r="G107" s="6"/>
      <c r="H107" s="6"/>
      <c r="I107" s="6"/>
      <c r="J107" s="6"/>
      <c r="K107" s="6"/>
      <c r="L107" s="6"/>
      <c r="M107" s="6"/>
    </row>
    <row r="108" spans="3:13" x14ac:dyDescent="0.2">
      <c r="C108" s="6"/>
      <c r="D108" s="6"/>
      <c r="E108" s="6"/>
      <c r="F108" s="6"/>
      <c r="G108" s="6"/>
      <c r="H108" s="6"/>
      <c r="I108" s="6"/>
      <c r="J108" s="6"/>
      <c r="K108" s="6"/>
      <c r="L108" s="6"/>
      <c r="M108" s="6"/>
    </row>
    <row r="109" spans="3:13" x14ac:dyDescent="0.2">
      <c r="C109" s="6"/>
      <c r="D109" s="6"/>
      <c r="E109" s="6"/>
      <c r="F109" s="6"/>
      <c r="G109" s="6"/>
      <c r="H109" s="6"/>
      <c r="I109" s="6"/>
      <c r="J109" s="6"/>
      <c r="K109" s="6"/>
      <c r="L109" s="6"/>
      <c r="M109" s="6"/>
    </row>
    <row r="110" spans="3:13" x14ac:dyDescent="0.2">
      <c r="C110" s="6"/>
      <c r="D110" s="6"/>
      <c r="E110" s="6"/>
      <c r="F110" s="6"/>
      <c r="G110" s="6"/>
      <c r="H110" s="6"/>
      <c r="I110" s="6"/>
      <c r="J110" s="6"/>
      <c r="K110" s="6"/>
      <c r="L110" s="6"/>
      <c r="M110" s="6"/>
    </row>
    <row r="111" spans="3:13" x14ac:dyDescent="0.2">
      <c r="C111" s="6"/>
      <c r="D111" s="6"/>
      <c r="E111" s="6"/>
      <c r="F111" s="6"/>
      <c r="G111" s="6"/>
      <c r="H111" s="6"/>
      <c r="I111" s="6"/>
      <c r="J111" s="6"/>
      <c r="K111" s="6"/>
      <c r="L111" s="6"/>
      <c r="M111" s="6"/>
    </row>
    <row r="112" spans="3:13" x14ac:dyDescent="0.2">
      <c r="C112" s="6"/>
      <c r="D112" s="6"/>
      <c r="E112" s="6"/>
      <c r="F112" s="6"/>
      <c r="G112" s="6"/>
      <c r="H112" s="6"/>
      <c r="I112" s="6"/>
      <c r="J112" s="6"/>
      <c r="K112" s="6"/>
      <c r="L112" s="6"/>
      <c r="M112" s="6"/>
    </row>
    <row r="113" spans="3:13" x14ac:dyDescent="0.2">
      <c r="C113" s="6"/>
      <c r="D113" s="6"/>
      <c r="E113" s="6"/>
      <c r="F113" s="6"/>
      <c r="G113" s="6"/>
      <c r="H113" s="6"/>
      <c r="I113" s="6"/>
      <c r="J113" s="6"/>
      <c r="K113" s="6"/>
      <c r="L113" s="6"/>
      <c r="M113" s="6"/>
    </row>
  </sheetData>
  <mergeCells count="6">
    <mergeCell ref="A7:C7"/>
    <mergeCell ref="C1:E1"/>
    <mergeCell ref="B2:E2"/>
    <mergeCell ref="B3:E3"/>
    <mergeCell ref="B4:E4"/>
    <mergeCell ref="B5:E5"/>
  </mergeCells>
  <printOptions horizontalCentered="1"/>
  <pageMargins left="0.55118110236220474" right="0.19685039370078741" top="0.51181102362204722" bottom="0.27559055118110237" header="0.15748031496062992" footer="0.19685039370078741"/>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263"/>
  <sheetViews>
    <sheetView view="pageBreakPreview" zoomScaleSheetLayoutView="100" workbookViewId="0">
      <selection activeCell="C1" sqref="A1:E106"/>
    </sheetView>
  </sheetViews>
  <sheetFormatPr defaultRowHeight="15" x14ac:dyDescent="0.25"/>
  <cols>
    <col min="1" max="1" width="21.5703125" style="18" customWidth="1"/>
    <col min="2" max="2" width="67.28515625" style="18" customWidth="1"/>
    <col min="3" max="3" width="18" style="118" customWidth="1"/>
    <col min="4" max="4" width="16.42578125" style="18" customWidth="1"/>
    <col min="5" max="5" width="15" style="118" customWidth="1"/>
    <col min="6" max="6" width="16.5703125" style="18" customWidth="1"/>
    <col min="7" max="7" width="12.42578125" style="18" customWidth="1"/>
    <col min="8" max="8" width="11.140625" style="18" customWidth="1"/>
    <col min="9" max="9" width="10.42578125" style="18" customWidth="1"/>
    <col min="10" max="10" width="9.140625" style="18"/>
    <col min="11" max="11" width="15.5703125" style="18" customWidth="1"/>
    <col min="12" max="256" width="9.140625" style="18"/>
    <col min="257" max="257" width="21.5703125" style="18" customWidth="1"/>
    <col min="258" max="258" width="67.28515625" style="18" customWidth="1"/>
    <col min="259" max="259" width="18" style="18" customWidth="1"/>
    <col min="260" max="512" width="9.140625" style="18"/>
    <col min="513" max="513" width="21.5703125" style="18" customWidth="1"/>
    <col min="514" max="514" width="67.28515625" style="18" customWidth="1"/>
    <col min="515" max="515" width="18" style="18" customWidth="1"/>
    <col min="516" max="768" width="9.140625" style="18"/>
    <col min="769" max="769" width="21.5703125" style="18" customWidth="1"/>
    <col min="770" max="770" width="67.28515625" style="18" customWidth="1"/>
    <col min="771" max="771" width="18" style="18" customWidth="1"/>
    <col min="772" max="1024" width="9.140625" style="18"/>
    <col min="1025" max="1025" width="21.5703125" style="18" customWidth="1"/>
    <col min="1026" max="1026" width="67.28515625" style="18" customWidth="1"/>
    <col min="1027" max="1027" width="18" style="18" customWidth="1"/>
    <col min="1028" max="1280" width="9.140625" style="18"/>
    <col min="1281" max="1281" width="21.5703125" style="18" customWidth="1"/>
    <col min="1282" max="1282" width="67.28515625" style="18" customWidth="1"/>
    <col min="1283" max="1283" width="18" style="18" customWidth="1"/>
    <col min="1284" max="1536" width="9.140625" style="18"/>
    <col min="1537" max="1537" width="21.5703125" style="18" customWidth="1"/>
    <col min="1538" max="1538" width="67.28515625" style="18" customWidth="1"/>
    <col min="1539" max="1539" width="18" style="18" customWidth="1"/>
    <col min="1540" max="1792" width="9.140625" style="18"/>
    <col min="1793" max="1793" width="21.5703125" style="18" customWidth="1"/>
    <col min="1794" max="1794" width="67.28515625" style="18" customWidth="1"/>
    <col min="1795" max="1795" width="18" style="18" customWidth="1"/>
    <col min="1796" max="2048" width="9.140625" style="18"/>
    <col min="2049" max="2049" width="21.5703125" style="18" customWidth="1"/>
    <col min="2050" max="2050" width="67.28515625" style="18" customWidth="1"/>
    <col min="2051" max="2051" width="18" style="18" customWidth="1"/>
    <col min="2052" max="2304" width="9.140625" style="18"/>
    <col min="2305" max="2305" width="21.5703125" style="18" customWidth="1"/>
    <col min="2306" max="2306" width="67.28515625" style="18" customWidth="1"/>
    <col min="2307" max="2307" width="18" style="18" customWidth="1"/>
    <col min="2308" max="2560" width="9.140625" style="18"/>
    <col min="2561" max="2561" width="21.5703125" style="18" customWidth="1"/>
    <col min="2562" max="2562" width="67.28515625" style="18" customWidth="1"/>
    <col min="2563" max="2563" width="18" style="18" customWidth="1"/>
    <col min="2564" max="2816" width="9.140625" style="18"/>
    <col min="2817" max="2817" width="21.5703125" style="18" customWidth="1"/>
    <col min="2818" max="2818" width="67.28515625" style="18" customWidth="1"/>
    <col min="2819" max="2819" width="18" style="18" customWidth="1"/>
    <col min="2820" max="3072" width="9.140625" style="18"/>
    <col min="3073" max="3073" width="21.5703125" style="18" customWidth="1"/>
    <col min="3074" max="3074" width="67.28515625" style="18" customWidth="1"/>
    <col min="3075" max="3075" width="18" style="18" customWidth="1"/>
    <col min="3076" max="3328" width="9.140625" style="18"/>
    <col min="3329" max="3329" width="21.5703125" style="18" customWidth="1"/>
    <col min="3330" max="3330" width="67.28515625" style="18" customWidth="1"/>
    <col min="3331" max="3331" width="18" style="18" customWidth="1"/>
    <col min="3332" max="3584" width="9.140625" style="18"/>
    <col min="3585" max="3585" width="21.5703125" style="18" customWidth="1"/>
    <col min="3586" max="3586" width="67.28515625" style="18" customWidth="1"/>
    <col min="3587" max="3587" width="18" style="18" customWidth="1"/>
    <col min="3588" max="3840" width="9.140625" style="18"/>
    <col min="3841" max="3841" width="21.5703125" style="18" customWidth="1"/>
    <col min="3842" max="3842" width="67.28515625" style="18" customWidth="1"/>
    <col min="3843" max="3843" width="18" style="18" customWidth="1"/>
    <col min="3844" max="4096" width="9.140625" style="18"/>
    <col min="4097" max="4097" width="21.5703125" style="18" customWidth="1"/>
    <col min="4098" max="4098" width="67.28515625" style="18" customWidth="1"/>
    <col min="4099" max="4099" width="18" style="18" customWidth="1"/>
    <col min="4100" max="4352" width="9.140625" style="18"/>
    <col min="4353" max="4353" width="21.5703125" style="18" customWidth="1"/>
    <col min="4354" max="4354" width="67.28515625" style="18" customWidth="1"/>
    <col min="4355" max="4355" width="18" style="18" customWidth="1"/>
    <col min="4356" max="4608" width="9.140625" style="18"/>
    <col min="4609" max="4609" width="21.5703125" style="18" customWidth="1"/>
    <col min="4610" max="4610" width="67.28515625" style="18" customWidth="1"/>
    <col min="4611" max="4611" width="18" style="18" customWidth="1"/>
    <col min="4612" max="4864" width="9.140625" style="18"/>
    <col min="4865" max="4865" width="21.5703125" style="18" customWidth="1"/>
    <col min="4866" max="4866" width="67.28515625" style="18" customWidth="1"/>
    <col min="4867" max="4867" width="18" style="18" customWidth="1"/>
    <col min="4868" max="5120" width="9.140625" style="18"/>
    <col min="5121" max="5121" width="21.5703125" style="18" customWidth="1"/>
    <col min="5122" max="5122" width="67.28515625" style="18" customWidth="1"/>
    <col min="5123" max="5123" width="18" style="18" customWidth="1"/>
    <col min="5124" max="5376" width="9.140625" style="18"/>
    <col min="5377" max="5377" width="21.5703125" style="18" customWidth="1"/>
    <col min="5378" max="5378" width="67.28515625" style="18" customWidth="1"/>
    <col min="5379" max="5379" width="18" style="18" customWidth="1"/>
    <col min="5380" max="5632" width="9.140625" style="18"/>
    <col min="5633" max="5633" width="21.5703125" style="18" customWidth="1"/>
    <col min="5634" max="5634" width="67.28515625" style="18" customWidth="1"/>
    <col min="5635" max="5635" width="18" style="18" customWidth="1"/>
    <col min="5636" max="5888" width="9.140625" style="18"/>
    <col min="5889" max="5889" width="21.5703125" style="18" customWidth="1"/>
    <col min="5890" max="5890" width="67.28515625" style="18" customWidth="1"/>
    <col min="5891" max="5891" width="18" style="18" customWidth="1"/>
    <col min="5892" max="6144" width="9.140625" style="18"/>
    <col min="6145" max="6145" width="21.5703125" style="18" customWidth="1"/>
    <col min="6146" max="6146" width="67.28515625" style="18" customWidth="1"/>
    <col min="6147" max="6147" width="18" style="18" customWidth="1"/>
    <col min="6148" max="6400" width="9.140625" style="18"/>
    <col min="6401" max="6401" width="21.5703125" style="18" customWidth="1"/>
    <col min="6402" max="6402" width="67.28515625" style="18" customWidth="1"/>
    <col min="6403" max="6403" width="18" style="18" customWidth="1"/>
    <col min="6404" max="6656" width="9.140625" style="18"/>
    <col min="6657" max="6657" width="21.5703125" style="18" customWidth="1"/>
    <col min="6658" max="6658" width="67.28515625" style="18" customWidth="1"/>
    <col min="6659" max="6659" width="18" style="18" customWidth="1"/>
    <col min="6660" max="6912" width="9.140625" style="18"/>
    <col min="6913" max="6913" width="21.5703125" style="18" customWidth="1"/>
    <col min="6914" max="6914" width="67.28515625" style="18" customWidth="1"/>
    <col min="6915" max="6915" width="18" style="18" customWidth="1"/>
    <col min="6916" max="7168" width="9.140625" style="18"/>
    <col min="7169" max="7169" width="21.5703125" style="18" customWidth="1"/>
    <col min="7170" max="7170" width="67.28515625" style="18" customWidth="1"/>
    <col min="7171" max="7171" width="18" style="18" customWidth="1"/>
    <col min="7172" max="7424" width="9.140625" style="18"/>
    <col min="7425" max="7425" width="21.5703125" style="18" customWidth="1"/>
    <col min="7426" max="7426" width="67.28515625" style="18" customWidth="1"/>
    <col min="7427" max="7427" width="18" style="18" customWidth="1"/>
    <col min="7428" max="7680" width="9.140625" style="18"/>
    <col min="7681" max="7681" width="21.5703125" style="18" customWidth="1"/>
    <col min="7682" max="7682" width="67.28515625" style="18" customWidth="1"/>
    <col min="7683" max="7683" width="18" style="18" customWidth="1"/>
    <col min="7684" max="7936" width="9.140625" style="18"/>
    <col min="7937" max="7937" width="21.5703125" style="18" customWidth="1"/>
    <col min="7938" max="7938" width="67.28515625" style="18" customWidth="1"/>
    <col min="7939" max="7939" width="18" style="18" customWidth="1"/>
    <col min="7940" max="8192" width="9.140625" style="18"/>
    <col min="8193" max="8193" width="21.5703125" style="18" customWidth="1"/>
    <col min="8194" max="8194" width="67.28515625" style="18" customWidth="1"/>
    <col min="8195" max="8195" width="18" style="18" customWidth="1"/>
    <col min="8196" max="8448" width="9.140625" style="18"/>
    <col min="8449" max="8449" width="21.5703125" style="18" customWidth="1"/>
    <col min="8450" max="8450" width="67.28515625" style="18" customWidth="1"/>
    <col min="8451" max="8451" width="18" style="18" customWidth="1"/>
    <col min="8452" max="8704" width="9.140625" style="18"/>
    <col min="8705" max="8705" width="21.5703125" style="18" customWidth="1"/>
    <col min="8706" max="8706" width="67.28515625" style="18" customWidth="1"/>
    <col min="8707" max="8707" width="18" style="18" customWidth="1"/>
    <col min="8708" max="8960" width="9.140625" style="18"/>
    <col min="8961" max="8961" width="21.5703125" style="18" customWidth="1"/>
    <col min="8962" max="8962" width="67.28515625" style="18" customWidth="1"/>
    <col min="8963" max="8963" width="18" style="18" customWidth="1"/>
    <col min="8964" max="9216" width="9.140625" style="18"/>
    <col min="9217" max="9217" width="21.5703125" style="18" customWidth="1"/>
    <col min="9218" max="9218" width="67.28515625" style="18" customWidth="1"/>
    <col min="9219" max="9219" width="18" style="18" customWidth="1"/>
    <col min="9220" max="9472" width="9.140625" style="18"/>
    <col min="9473" max="9473" width="21.5703125" style="18" customWidth="1"/>
    <col min="9474" max="9474" width="67.28515625" style="18" customWidth="1"/>
    <col min="9475" max="9475" width="18" style="18" customWidth="1"/>
    <col min="9476" max="9728" width="9.140625" style="18"/>
    <col min="9729" max="9729" width="21.5703125" style="18" customWidth="1"/>
    <col min="9730" max="9730" width="67.28515625" style="18" customWidth="1"/>
    <col min="9731" max="9731" width="18" style="18" customWidth="1"/>
    <col min="9732" max="9984" width="9.140625" style="18"/>
    <col min="9985" max="9985" width="21.5703125" style="18" customWidth="1"/>
    <col min="9986" max="9986" width="67.28515625" style="18" customWidth="1"/>
    <col min="9987" max="9987" width="18" style="18" customWidth="1"/>
    <col min="9988" max="10240" width="9.140625" style="18"/>
    <col min="10241" max="10241" width="21.5703125" style="18" customWidth="1"/>
    <col min="10242" max="10242" width="67.28515625" style="18" customWidth="1"/>
    <col min="10243" max="10243" width="18" style="18" customWidth="1"/>
    <col min="10244" max="10496" width="9.140625" style="18"/>
    <col min="10497" max="10497" width="21.5703125" style="18" customWidth="1"/>
    <col min="10498" max="10498" width="67.28515625" style="18" customWidth="1"/>
    <col min="10499" max="10499" width="18" style="18" customWidth="1"/>
    <col min="10500" max="10752" width="9.140625" style="18"/>
    <col min="10753" max="10753" width="21.5703125" style="18" customWidth="1"/>
    <col min="10754" max="10754" width="67.28515625" style="18" customWidth="1"/>
    <col min="10755" max="10755" width="18" style="18" customWidth="1"/>
    <col min="10756" max="11008" width="9.140625" style="18"/>
    <col min="11009" max="11009" width="21.5703125" style="18" customWidth="1"/>
    <col min="11010" max="11010" width="67.28515625" style="18" customWidth="1"/>
    <col min="11011" max="11011" width="18" style="18" customWidth="1"/>
    <col min="11012" max="11264" width="9.140625" style="18"/>
    <col min="11265" max="11265" width="21.5703125" style="18" customWidth="1"/>
    <col min="11266" max="11266" width="67.28515625" style="18" customWidth="1"/>
    <col min="11267" max="11267" width="18" style="18" customWidth="1"/>
    <col min="11268" max="11520" width="9.140625" style="18"/>
    <col min="11521" max="11521" width="21.5703125" style="18" customWidth="1"/>
    <col min="11522" max="11522" width="67.28515625" style="18" customWidth="1"/>
    <col min="11523" max="11523" width="18" style="18" customWidth="1"/>
    <col min="11524" max="11776" width="9.140625" style="18"/>
    <col min="11777" max="11777" width="21.5703125" style="18" customWidth="1"/>
    <col min="11778" max="11778" width="67.28515625" style="18" customWidth="1"/>
    <col min="11779" max="11779" width="18" style="18" customWidth="1"/>
    <col min="11780" max="12032" width="9.140625" style="18"/>
    <col min="12033" max="12033" width="21.5703125" style="18" customWidth="1"/>
    <col min="12034" max="12034" width="67.28515625" style="18" customWidth="1"/>
    <col min="12035" max="12035" width="18" style="18" customWidth="1"/>
    <col min="12036" max="12288" width="9.140625" style="18"/>
    <col min="12289" max="12289" width="21.5703125" style="18" customWidth="1"/>
    <col min="12290" max="12290" width="67.28515625" style="18" customWidth="1"/>
    <col min="12291" max="12291" width="18" style="18" customWidth="1"/>
    <col min="12292" max="12544" width="9.140625" style="18"/>
    <col min="12545" max="12545" width="21.5703125" style="18" customWidth="1"/>
    <col min="12546" max="12546" width="67.28515625" style="18" customWidth="1"/>
    <col min="12547" max="12547" width="18" style="18" customWidth="1"/>
    <col min="12548" max="12800" width="9.140625" style="18"/>
    <col min="12801" max="12801" width="21.5703125" style="18" customWidth="1"/>
    <col min="12802" max="12802" width="67.28515625" style="18" customWidth="1"/>
    <col min="12803" max="12803" width="18" style="18" customWidth="1"/>
    <col min="12804" max="13056" width="9.140625" style="18"/>
    <col min="13057" max="13057" width="21.5703125" style="18" customWidth="1"/>
    <col min="13058" max="13058" width="67.28515625" style="18" customWidth="1"/>
    <col min="13059" max="13059" width="18" style="18" customWidth="1"/>
    <col min="13060" max="13312" width="9.140625" style="18"/>
    <col min="13313" max="13313" width="21.5703125" style="18" customWidth="1"/>
    <col min="13314" max="13314" width="67.28515625" style="18" customWidth="1"/>
    <col min="13315" max="13315" width="18" style="18" customWidth="1"/>
    <col min="13316" max="13568" width="9.140625" style="18"/>
    <col min="13569" max="13569" width="21.5703125" style="18" customWidth="1"/>
    <col min="13570" max="13570" width="67.28515625" style="18" customWidth="1"/>
    <col min="13571" max="13571" width="18" style="18" customWidth="1"/>
    <col min="13572" max="13824" width="9.140625" style="18"/>
    <col min="13825" max="13825" width="21.5703125" style="18" customWidth="1"/>
    <col min="13826" max="13826" width="67.28515625" style="18" customWidth="1"/>
    <col min="13827" max="13827" width="18" style="18" customWidth="1"/>
    <col min="13828" max="14080" width="9.140625" style="18"/>
    <col min="14081" max="14081" width="21.5703125" style="18" customWidth="1"/>
    <col min="14082" max="14082" width="67.28515625" style="18" customWidth="1"/>
    <col min="14083" max="14083" width="18" style="18" customWidth="1"/>
    <col min="14084" max="14336" width="9.140625" style="18"/>
    <col min="14337" max="14337" width="21.5703125" style="18" customWidth="1"/>
    <col min="14338" max="14338" width="67.28515625" style="18" customWidth="1"/>
    <col min="14339" max="14339" width="18" style="18" customWidth="1"/>
    <col min="14340" max="14592" width="9.140625" style="18"/>
    <col min="14593" max="14593" width="21.5703125" style="18" customWidth="1"/>
    <col min="14594" max="14594" width="67.28515625" style="18" customWidth="1"/>
    <col min="14595" max="14595" width="18" style="18" customWidth="1"/>
    <col min="14596" max="14848" width="9.140625" style="18"/>
    <col min="14849" max="14849" width="21.5703125" style="18" customWidth="1"/>
    <col min="14850" max="14850" width="67.28515625" style="18" customWidth="1"/>
    <col min="14851" max="14851" width="18" style="18" customWidth="1"/>
    <col min="14852" max="15104" width="9.140625" style="18"/>
    <col min="15105" max="15105" width="21.5703125" style="18" customWidth="1"/>
    <col min="15106" max="15106" width="67.28515625" style="18" customWidth="1"/>
    <col min="15107" max="15107" width="18" style="18" customWidth="1"/>
    <col min="15108" max="15360" width="9.140625" style="18"/>
    <col min="15361" max="15361" width="21.5703125" style="18" customWidth="1"/>
    <col min="15362" max="15362" width="67.28515625" style="18" customWidth="1"/>
    <col min="15363" max="15363" width="18" style="18" customWidth="1"/>
    <col min="15364" max="15616" width="9.140625" style="18"/>
    <col min="15617" max="15617" width="21.5703125" style="18" customWidth="1"/>
    <col min="15618" max="15618" width="67.28515625" style="18" customWidth="1"/>
    <col min="15619" max="15619" width="18" style="18" customWidth="1"/>
    <col min="15620" max="15872" width="9.140625" style="18"/>
    <col min="15873" max="15873" width="21.5703125" style="18" customWidth="1"/>
    <col min="15874" max="15874" width="67.28515625" style="18" customWidth="1"/>
    <col min="15875" max="15875" width="18" style="18" customWidth="1"/>
    <col min="15876" max="16128" width="9.140625" style="18"/>
    <col min="16129" max="16129" width="21.5703125" style="18" customWidth="1"/>
    <col min="16130" max="16130" width="67.28515625" style="18" customWidth="1"/>
    <col min="16131" max="16131" width="18" style="18" customWidth="1"/>
    <col min="16132" max="16384" width="9.140625" style="18"/>
  </cols>
  <sheetData>
    <row r="1" spans="1:24" ht="15.75" x14ac:dyDescent="0.25">
      <c r="A1" s="48"/>
      <c r="B1" s="185"/>
      <c r="C1" s="429" t="s">
        <v>625</v>
      </c>
      <c r="D1" s="429"/>
      <c r="E1" s="429"/>
    </row>
    <row r="2" spans="1:24" ht="15" customHeight="1" x14ac:dyDescent="0.25">
      <c r="A2" s="48"/>
      <c r="B2" s="429" t="s">
        <v>128</v>
      </c>
      <c r="C2" s="429"/>
      <c r="D2" s="429"/>
      <c r="E2" s="429"/>
    </row>
    <row r="3" spans="1:24" ht="15" customHeight="1" x14ac:dyDescent="0.25">
      <c r="A3" s="48"/>
      <c r="B3" s="429" t="s">
        <v>167</v>
      </c>
      <c r="C3" s="429"/>
      <c r="D3" s="429"/>
      <c r="E3" s="429"/>
    </row>
    <row r="4" spans="1:24" ht="15" customHeight="1" x14ac:dyDescent="0.25">
      <c r="A4" s="48"/>
      <c r="B4" s="429" t="s">
        <v>168</v>
      </c>
      <c r="C4" s="429"/>
      <c r="D4" s="429"/>
      <c r="E4" s="429"/>
    </row>
    <row r="5" spans="1:24" ht="15" customHeight="1" x14ac:dyDescent="0.25">
      <c r="A5" s="48"/>
      <c r="B5" s="429" t="s">
        <v>552</v>
      </c>
      <c r="C5" s="429"/>
      <c r="D5" s="429"/>
      <c r="E5" s="429"/>
    </row>
    <row r="6" spans="1:24" x14ac:dyDescent="0.25">
      <c r="A6" s="19"/>
      <c r="B6" s="21"/>
      <c r="C6" s="21"/>
      <c r="D6" s="21"/>
      <c r="E6" s="21"/>
    </row>
    <row r="7" spans="1:24" x14ac:dyDescent="0.25">
      <c r="A7" s="430" t="s">
        <v>184</v>
      </c>
      <c r="B7" s="430"/>
      <c r="C7" s="430"/>
      <c r="D7" s="430"/>
      <c r="E7" s="430"/>
    </row>
    <row r="8" spans="1:24" x14ac:dyDescent="0.25">
      <c r="A8" s="430" t="s">
        <v>663</v>
      </c>
      <c r="B8" s="430"/>
      <c r="C8" s="430"/>
      <c r="D8" s="430"/>
      <c r="E8" s="430"/>
    </row>
    <row r="9" spans="1:24" x14ac:dyDescent="0.25">
      <c r="A9" s="20"/>
      <c r="B9" s="20"/>
      <c r="E9" s="118" t="s">
        <v>115</v>
      </c>
    </row>
    <row r="10" spans="1:24" ht="25.5" x14ac:dyDescent="0.25">
      <c r="A10" s="152" t="s">
        <v>185</v>
      </c>
      <c r="B10" s="152" t="s">
        <v>186</v>
      </c>
      <c r="C10" s="152" t="s">
        <v>113</v>
      </c>
      <c r="D10" s="181" t="s">
        <v>610</v>
      </c>
      <c r="E10" s="181" t="s">
        <v>611</v>
      </c>
    </row>
    <row r="11" spans="1:24" x14ac:dyDescent="0.25">
      <c r="A11" s="148">
        <v>1</v>
      </c>
      <c r="B11" s="153">
        <v>2</v>
      </c>
      <c r="C11" s="153">
        <v>3</v>
      </c>
      <c r="D11" s="153">
        <v>4</v>
      </c>
      <c r="E11" s="153">
        <v>5</v>
      </c>
      <c r="F11" s="22"/>
      <c r="G11" s="22"/>
      <c r="H11" s="22"/>
      <c r="I11" s="22"/>
      <c r="J11" s="22"/>
      <c r="K11" s="22"/>
      <c r="L11" s="22"/>
      <c r="M11" s="22"/>
      <c r="N11" s="22"/>
      <c r="O11" s="22"/>
      <c r="P11" s="22"/>
      <c r="Q11" s="22"/>
      <c r="R11" s="22"/>
      <c r="S11" s="22"/>
      <c r="T11" s="22"/>
      <c r="U11" s="22"/>
      <c r="V11" s="22"/>
      <c r="W11" s="22"/>
      <c r="X11" s="22"/>
    </row>
    <row r="12" spans="1:24" s="23" customFormat="1" ht="14.25" x14ac:dyDescent="0.2">
      <c r="A12" s="154"/>
      <c r="B12" s="155"/>
      <c r="C12" s="156"/>
      <c r="D12" s="157"/>
      <c r="E12" s="158"/>
      <c r="F12" s="22"/>
      <c r="G12" s="22"/>
      <c r="H12" s="22"/>
      <c r="I12" s="22"/>
      <c r="J12" s="22"/>
      <c r="K12" s="22"/>
      <c r="L12" s="22"/>
      <c r="M12" s="22"/>
      <c r="N12" s="22"/>
      <c r="O12" s="22"/>
      <c r="P12" s="22"/>
      <c r="Q12" s="22"/>
      <c r="R12" s="22"/>
      <c r="S12" s="22"/>
      <c r="T12" s="22"/>
      <c r="U12" s="22"/>
      <c r="V12" s="22"/>
      <c r="W12" s="22"/>
      <c r="X12" s="22"/>
    </row>
    <row r="13" spans="1:24" s="23" customFormat="1" ht="14.25" x14ac:dyDescent="0.2">
      <c r="A13" s="147" t="s">
        <v>130</v>
      </c>
      <c r="B13" s="159" t="s">
        <v>131</v>
      </c>
      <c r="C13" s="160">
        <f>C14+C15+C20+C25+C30+C31+C34+C37+C40+C42+C43</f>
        <v>37223</v>
      </c>
      <c r="D13" s="160">
        <f>D14+D15+D20+D25+D30+D31+D34+D37+D40+D42+D43</f>
        <v>20898.75994</v>
      </c>
      <c r="E13" s="257">
        <f>D13/C13*100</f>
        <v>56.144749053004858</v>
      </c>
      <c r="F13" s="22"/>
      <c r="G13" s="22"/>
      <c r="H13" s="22"/>
      <c r="I13" s="22"/>
      <c r="J13" s="22"/>
      <c r="K13" s="22"/>
      <c r="L13" s="22"/>
      <c r="M13" s="22"/>
      <c r="N13" s="22"/>
      <c r="O13" s="22"/>
      <c r="P13" s="22"/>
      <c r="Q13" s="22"/>
      <c r="R13" s="22"/>
      <c r="S13" s="22"/>
      <c r="T13" s="22"/>
      <c r="U13" s="22"/>
      <c r="V13" s="22"/>
      <c r="W13" s="22"/>
      <c r="X13" s="22"/>
    </row>
    <row r="14" spans="1:24" s="23" customFormat="1" ht="14.25" x14ac:dyDescent="0.2">
      <c r="A14" s="147" t="s">
        <v>187</v>
      </c>
      <c r="B14" s="159" t="s">
        <v>188</v>
      </c>
      <c r="C14" s="160">
        <v>28479</v>
      </c>
      <c r="D14" s="160">
        <f>16785.23999+26.13139+194.59091+2.256+0.0528+2.25024-22.18223+0.56837</f>
        <v>16988.907470000002</v>
      </c>
      <c r="E14" s="257">
        <f t="shared" ref="E14:E81" si="0">D14/C14*100</f>
        <v>59.654157344007871</v>
      </c>
      <c r="F14" s="22"/>
      <c r="G14" s="22"/>
      <c r="H14" s="22"/>
      <c r="I14" s="22"/>
      <c r="J14" s="22"/>
      <c r="K14" s="22"/>
      <c r="L14" s="22"/>
      <c r="M14" s="22"/>
      <c r="N14" s="22"/>
      <c r="O14" s="22"/>
      <c r="P14" s="22"/>
      <c r="Q14" s="22"/>
      <c r="R14" s="22"/>
      <c r="S14" s="22"/>
      <c r="T14" s="22"/>
      <c r="U14" s="22"/>
      <c r="V14" s="22"/>
      <c r="W14" s="22"/>
      <c r="X14" s="22"/>
    </row>
    <row r="15" spans="1:24" s="23" customFormat="1" ht="32.25" customHeight="1" x14ac:dyDescent="0.2">
      <c r="A15" s="147" t="s">
        <v>132</v>
      </c>
      <c r="B15" s="159" t="s">
        <v>189</v>
      </c>
      <c r="C15" s="160">
        <f>C17+C16+C18+C19</f>
        <v>1010</v>
      </c>
      <c r="D15" s="160">
        <f>D17+D16+D18+D19</f>
        <v>475.18623000000002</v>
      </c>
      <c r="E15" s="257">
        <f t="shared" si="0"/>
        <v>47.048141584158422</v>
      </c>
      <c r="F15" s="22"/>
      <c r="G15" s="22"/>
      <c r="H15" s="22"/>
      <c r="I15" s="22"/>
      <c r="J15" s="22"/>
      <c r="K15" s="22"/>
      <c r="L15" s="22"/>
      <c r="M15" s="22"/>
      <c r="N15" s="22"/>
      <c r="O15" s="22"/>
      <c r="P15" s="22"/>
      <c r="Q15" s="22"/>
      <c r="R15" s="22"/>
      <c r="S15" s="22"/>
      <c r="T15" s="22"/>
      <c r="U15" s="22"/>
      <c r="V15" s="22"/>
      <c r="W15" s="22"/>
      <c r="X15" s="22"/>
    </row>
    <row r="16" spans="1:24" s="23" customFormat="1" ht="29.25" customHeight="1" x14ac:dyDescent="0.2">
      <c r="A16" s="148" t="s">
        <v>190</v>
      </c>
      <c r="B16" s="154" t="s">
        <v>191</v>
      </c>
      <c r="C16" s="161">
        <v>500</v>
      </c>
      <c r="D16" s="161">
        <v>214.88176000000001</v>
      </c>
      <c r="E16" s="257">
        <f t="shared" si="0"/>
        <v>42.976351999999999</v>
      </c>
      <c r="F16" s="22"/>
      <c r="G16" s="22">
        <v>20898.75994</v>
      </c>
      <c r="H16" s="22"/>
      <c r="I16" s="22"/>
      <c r="J16" s="22"/>
      <c r="K16" s="22"/>
      <c r="L16" s="22"/>
      <c r="M16" s="22"/>
      <c r="N16" s="22"/>
      <c r="O16" s="22"/>
      <c r="P16" s="22"/>
      <c r="Q16" s="22"/>
      <c r="R16" s="22"/>
      <c r="S16" s="22"/>
      <c r="T16" s="22"/>
      <c r="U16" s="22"/>
      <c r="V16" s="22"/>
      <c r="W16" s="22"/>
      <c r="X16" s="22"/>
    </row>
    <row r="17" spans="1:24" s="23" customFormat="1" ht="63.75" x14ac:dyDescent="0.2">
      <c r="A17" s="148" t="s">
        <v>192</v>
      </c>
      <c r="B17" s="154" t="s">
        <v>193</v>
      </c>
      <c r="C17" s="161">
        <v>250</v>
      </c>
      <c r="D17" s="161">
        <v>1.6187</v>
      </c>
      <c r="E17" s="257">
        <f t="shared" si="0"/>
        <v>0.64748000000000006</v>
      </c>
      <c r="F17" s="22"/>
      <c r="G17" s="22">
        <f>G16-D13</f>
        <v>0</v>
      </c>
      <c r="H17" s="22"/>
      <c r="I17" s="22"/>
      <c r="J17" s="22"/>
      <c r="K17" s="22"/>
      <c r="L17" s="22"/>
      <c r="M17" s="22"/>
      <c r="N17" s="22"/>
      <c r="O17" s="22"/>
      <c r="P17" s="22"/>
      <c r="Q17" s="22"/>
      <c r="R17" s="22"/>
      <c r="S17" s="22"/>
      <c r="T17" s="22"/>
      <c r="U17" s="22"/>
      <c r="V17" s="22"/>
      <c r="W17" s="22"/>
      <c r="X17" s="22"/>
    </row>
    <row r="18" spans="1:24" s="23" customFormat="1" ht="51" x14ac:dyDescent="0.2">
      <c r="A18" s="148" t="s">
        <v>194</v>
      </c>
      <c r="B18" s="154" t="s">
        <v>195</v>
      </c>
      <c r="C18" s="161">
        <v>180</v>
      </c>
      <c r="D18" s="161">
        <v>298.79491999999999</v>
      </c>
      <c r="E18" s="257">
        <f t="shared" si="0"/>
        <v>165.99717777777778</v>
      </c>
      <c r="F18" s="22"/>
      <c r="G18" s="22"/>
      <c r="H18" s="22"/>
      <c r="I18" s="22"/>
      <c r="J18" s="22"/>
      <c r="K18" s="22"/>
      <c r="L18" s="22"/>
      <c r="M18" s="22"/>
      <c r="N18" s="22"/>
      <c r="O18" s="22"/>
      <c r="P18" s="22"/>
      <c r="Q18" s="22"/>
      <c r="R18" s="22"/>
      <c r="S18" s="22"/>
      <c r="T18" s="22"/>
      <c r="U18" s="22"/>
      <c r="V18" s="22"/>
      <c r="W18" s="22"/>
      <c r="X18" s="22"/>
    </row>
    <row r="19" spans="1:24" s="23" customFormat="1" ht="51" x14ac:dyDescent="0.2">
      <c r="A19" s="148" t="s">
        <v>196</v>
      </c>
      <c r="B19" s="154" t="s">
        <v>197</v>
      </c>
      <c r="C19" s="161">
        <v>80</v>
      </c>
      <c r="D19" s="161">
        <v>-40.10915</v>
      </c>
      <c r="E19" s="257">
        <f t="shared" si="0"/>
        <v>-50.1364375</v>
      </c>
      <c r="F19" s="22"/>
      <c r="G19" s="22"/>
      <c r="H19" s="22"/>
      <c r="I19" s="22"/>
      <c r="J19" s="22"/>
      <c r="K19" s="22"/>
      <c r="L19" s="22"/>
      <c r="M19" s="22"/>
      <c r="N19" s="22"/>
      <c r="O19" s="22"/>
      <c r="P19" s="22"/>
      <c r="Q19" s="22"/>
      <c r="R19" s="22"/>
      <c r="S19" s="22"/>
      <c r="T19" s="22"/>
      <c r="U19" s="22"/>
      <c r="V19" s="22"/>
      <c r="W19" s="22"/>
      <c r="X19" s="22"/>
    </row>
    <row r="20" spans="1:24" s="23" customFormat="1" ht="14.25" x14ac:dyDescent="0.2">
      <c r="A20" s="147" t="s">
        <v>198</v>
      </c>
      <c r="B20" s="159" t="s">
        <v>133</v>
      </c>
      <c r="C20" s="160">
        <f>C21+C22+C23+C24</f>
        <v>2941</v>
      </c>
      <c r="D20" s="160">
        <f>D21+D22+D23+D24</f>
        <v>1527.5760900000002</v>
      </c>
      <c r="E20" s="257">
        <f t="shared" si="0"/>
        <v>51.940703502210141</v>
      </c>
      <c r="F20" s="22"/>
      <c r="G20" s="22"/>
      <c r="H20" s="22"/>
      <c r="I20" s="22"/>
      <c r="J20" s="22"/>
      <c r="K20" s="22"/>
      <c r="L20" s="22"/>
      <c r="M20" s="22"/>
      <c r="N20" s="22"/>
      <c r="O20" s="22"/>
      <c r="P20" s="22"/>
      <c r="Q20" s="22"/>
      <c r="R20" s="22"/>
      <c r="S20" s="22"/>
      <c r="T20" s="22"/>
      <c r="U20" s="22"/>
      <c r="V20" s="22"/>
      <c r="W20" s="22"/>
      <c r="X20" s="22"/>
    </row>
    <row r="21" spans="1:24" s="23" customFormat="1" ht="14.25" x14ac:dyDescent="0.2">
      <c r="A21" s="148" t="s">
        <v>561</v>
      </c>
      <c r="B21" s="154" t="s">
        <v>562</v>
      </c>
      <c r="C21" s="160">
        <v>2177</v>
      </c>
      <c r="D21" s="160">
        <f>291.84924+6.96073+37.757+754.30115+12.42846+0.6</f>
        <v>1103.8965800000001</v>
      </c>
      <c r="E21" s="257">
        <f t="shared" si="0"/>
        <v>50.707238401469908</v>
      </c>
      <c r="F21" s="22"/>
      <c r="G21" s="22"/>
      <c r="H21" s="22"/>
      <c r="I21" s="22"/>
      <c r="J21" s="22"/>
      <c r="K21" s="22"/>
      <c r="L21" s="22"/>
      <c r="M21" s="22"/>
      <c r="N21" s="22"/>
      <c r="O21" s="22"/>
      <c r="P21" s="22"/>
      <c r="Q21" s="22"/>
      <c r="R21" s="22"/>
      <c r="S21" s="22"/>
      <c r="T21" s="22"/>
      <c r="U21" s="22"/>
      <c r="V21" s="22"/>
      <c r="W21" s="22"/>
      <c r="X21" s="22"/>
    </row>
    <row r="22" spans="1:24" s="23" customFormat="1" ht="14.25" x14ac:dyDescent="0.2">
      <c r="A22" s="148" t="s">
        <v>612</v>
      </c>
      <c r="B22" s="154" t="s">
        <v>613</v>
      </c>
      <c r="C22" s="160">
        <v>160</v>
      </c>
      <c r="D22" s="160">
        <f>261.14678-0.55673+0.555</f>
        <v>261.14504999999997</v>
      </c>
      <c r="E22" s="257">
        <f t="shared" si="0"/>
        <v>163.21565624999999</v>
      </c>
      <c r="F22" s="22"/>
      <c r="G22" s="22"/>
      <c r="H22" s="22"/>
      <c r="I22" s="22"/>
      <c r="J22" s="22"/>
      <c r="K22" s="22"/>
      <c r="L22" s="22"/>
      <c r="M22" s="22"/>
      <c r="N22" s="22"/>
      <c r="O22" s="22"/>
      <c r="P22" s="22"/>
      <c r="Q22" s="22"/>
      <c r="R22" s="22"/>
      <c r="S22" s="22"/>
      <c r="T22" s="22"/>
      <c r="U22" s="22"/>
      <c r="V22" s="22"/>
      <c r="W22" s="22"/>
      <c r="X22" s="22"/>
    </row>
    <row r="23" spans="1:24" s="23" customFormat="1" ht="14.25" x14ac:dyDescent="0.2">
      <c r="A23" s="148" t="s">
        <v>199</v>
      </c>
      <c r="B23" s="154" t="s">
        <v>134</v>
      </c>
      <c r="C23" s="161">
        <v>154</v>
      </c>
      <c r="D23" s="161">
        <f>95.78239+0.58421</f>
        <v>96.366600000000005</v>
      </c>
      <c r="E23" s="257">
        <f t="shared" si="0"/>
        <v>62.575714285714291</v>
      </c>
      <c r="F23" s="22"/>
      <c r="G23" s="22"/>
      <c r="H23" s="22"/>
      <c r="I23" s="22"/>
      <c r="J23" s="22"/>
      <c r="K23" s="22"/>
      <c r="L23" s="22"/>
      <c r="M23" s="22"/>
      <c r="N23" s="22"/>
      <c r="O23" s="22"/>
      <c r="P23" s="22"/>
      <c r="Q23" s="22"/>
      <c r="R23" s="22"/>
      <c r="S23" s="22"/>
      <c r="T23" s="22"/>
      <c r="U23" s="22"/>
      <c r="V23" s="22"/>
      <c r="W23" s="22"/>
      <c r="X23" s="22"/>
    </row>
    <row r="24" spans="1:24" s="23" customFormat="1" ht="14.25" x14ac:dyDescent="0.2">
      <c r="A24" s="148" t="s">
        <v>200</v>
      </c>
      <c r="B24" s="154" t="s">
        <v>135</v>
      </c>
      <c r="C24" s="161">
        <v>450</v>
      </c>
      <c r="D24" s="161">
        <f>66.06078+0.10708</f>
        <v>66.16785999999999</v>
      </c>
      <c r="E24" s="257">
        <f t="shared" si="0"/>
        <v>14.703968888888888</v>
      </c>
      <c r="F24" s="22"/>
      <c r="G24" s="22"/>
      <c r="H24" s="22"/>
      <c r="I24" s="22"/>
      <c r="J24" s="22"/>
      <c r="K24" s="22"/>
      <c r="L24" s="22"/>
      <c r="M24" s="22"/>
      <c r="N24" s="22"/>
      <c r="O24" s="22"/>
      <c r="P24" s="22"/>
      <c r="Q24" s="22"/>
      <c r="R24" s="22"/>
      <c r="S24" s="22"/>
      <c r="T24" s="22"/>
      <c r="U24" s="22"/>
      <c r="V24" s="22"/>
      <c r="W24" s="22"/>
      <c r="X24" s="22"/>
    </row>
    <row r="25" spans="1:24" s="23" customFormat="1" ht="14.25" x14ac:dyDescent="0.2">
      <c r="A25" s="147" t="s">
        <v>201</v>
      </c>
      <c r="B25" s="159" t="s">
        <v>136</v>
      </c>
      <c r="C25" s="160">
        <f>C26</f>
        <v>1632</v>
      </c>
      <c r="D25" s="160">
        <f>D26</f>
        <v>740.36254000000008</v>
      </c>
      <c r="E25" s="257">
        <f t="shared" si="0"/>
        <v>45.36535171568628</v>
      </c>
      <c r="F25" s="22"/>
      <c r="G25" s="22"/>
      <c r="H25" s="22"/>
      <c r="I25" s="22"/>
      <c r="J25" s="22"/>
      <c r="K25" s="22"/>
      <c r="L25" s="22"/>
      <c r="M25" s="22"/>
      <c r="N25" s="22"/>
      <c r="O25" s="22"/>
      <c r="P25" s="22"/>
      <c r="Q25" s="22"/>
      <c r="R25" s="22"/>
      <c r="S25" s="22"/>
      <c r="T25" s="22"/>
      <c r="U25" s="22"/>
      <c r="V25" s="22"/>
      <c r="W25" s="22"/>
      <c r="X25" s="22"/>
    </row>
    <row r="26" spans="1:24" s="23" customFormat="1" ht="14.25" x14ac:dyDescent="0.2">
      <c r="A26" s="148" t="s">
        <v>202</v>
      </c>
      <c r="B26" s="154" t="s">
        <v>137</v>
      </c>
      <c r="C26" s="161">
        <v>1632</v>
      </c>
      <c r="D26" s="161">
        <f>736.73981+3.62273</f>
        <v>740.36254000000008</v>
      </c>
      <c r="E26" s="257">
        <f t="shared" si="0"/>
        <v>45.36535171568628</v>
      </c>
      <c r="F26" s="22"/>
      <c r="G26" s="22"/>
      <c r="H26" s="22"/>
      <c r="I26" s="22"/>
      <c r="J26" s="22"/>
      <c r="K26" s="22"/>
      <c r="L26" s="22"/>
      <c r="M26" s="22"/>
      <c r="N26" s="22"/>
    </row>
    <row r="27" spans="1:24" s="23" customFormat="1" ht="25.5" hidden="1" x14ac:dyDescent="0.2">
      <c r="A27" s="147" t="s">
        <v>203</v>
      </c>
      <c r="B27" s="159" t="s">
        <v>204</v>
      </c>
      <c r="C27" s="160">
        <f>C28+C29</f>
        <v>0</v>
      </c>
      <c r="D27" s="160">
        <f>D28+D29</f>
        <v>0</v>
      </c>
      <c r="E27" s="257" t="e">
        <f t="shared" si="0"/>
        <v>#DIV/0!</v>
      </c>
      <c r="F27" s="22"/>
      <c r="G27" s="22"/>
      <c r="H27" s="22"/>
      <c r="I27" s="22"/>
      <c r="J27" s="22"/>
      <c r="K27" s="22"/>
      <c r="L27" s="22"/>
      <c r="M27" s="22"/>
      <c r="N27" s="22"/>
    </row>
    <row r="28" spans="1:24" s="23" customFormat="1" ht="14.25" hidden="1" x14ac:dyDescent="0.2">
      <c r="A28" s="148" t="s">
        <v>205</v>
      </c>
      <c r="B28" s="154" t="s">
        <v>206</v>
      </c>
      <c r="C28" s="161"/>
      <c r="D28" s="161"/>
      <c r="E28" s="257" t="e">
        <f t="shared" si="0"/>
        <v>#DIV/0!</v>
      </c>
      <c r="F28" s="22"/>
      <c r="G28" s="22"/>
      <c r="H28" s="22"/>
      <c r="I28" s="22"/>
      <c r="J28" s="22"/>
      <c r="K28" s="22"/>
      <c r="L28" s="22"/>
      <c r="M28" s="22"/>
      <c r="N28" s="22"/>
    </row>
    <row r="29" spans="1:24" s="23" customFormat="1" ht="25.5" hidden="1" x14ac:dyDescent="0.2">
      <c r="A29" s="148" t="s">
        <v>207</v>
      </c>
      <c r="B29" s="162" t="s">
        <v>208</v>
      </c>
      <c r="C29" s="161"/>
      <c r="D29" s="161"/>
      <c r="E29" s="257" t="e">
        <f t="shared" si="0"/>
        <v>#DIV/0!</v>
      </c>
      <c r="F29" s="22"/>
      <c r="G29" s="22"/>
      <c r="H29" s="22"/>
      <c r="I29" s="22"/>
      <c r="J29" s="22"/>
      <c r="K29" s="22"/>
      <c r="L29" s="22"/>
      <c r="M29" s="22"/>
      <c r="N29" s="22"/>
    </row>
    <row r="30" spans="1:24" s="23" customFormat="1" ht="14.25" x14ac:dyDescent="0.2">
      <c r="A30" s="147" t="s">
        <v>209</v>
      </c>
      <c r="B30" s="163" t="s">
        <v>138</v>
      </c>
      <c r="C30" s="161">
        <v>916</v>
      </c>
      <c r="D30" s="161">
        <f>345.47016+0.6+11.17789</f>
        <v>357.24805000000003</v>
      </c>
      <c r="E30" s="257">
        <f t="shared" si="0"/>
        <v>39.000878820960708</v>
      </c>
      <c r="F30" s="22"/>
      <c r="G30" s="22"/>
      <c r="H30" s="22"/>
      <c r="I30" s="22"/>
      <c r="J30" s="22"/>
      <c r="K30" s="22"/>
      <c r="L30" s="22"/>
      <c r="M30" s="22"/>
      <c r="N30" s="22"/>
    </row>
    <row r="31" spans="1:24" s="23" customFormat="1" ht="25.5" x14ac:dyDescent="0.2">
      <c r="A31" s="147" t="s">
        <v>210</v>
      </c>
      <c r="B31" s="163" t="s">
        <v>139</v>
      </c>
      <c r="C31" s="160">
        <f>C32+C33</f>
        <v>1050</v>
      </c>
      <c r="D31" s="160">
        <f>D32+D33</f>
        <v>309.15966000000003</v>
      </c>
      <c r="E31" s="257">
        <f t="shared" si="0"/>
        <v>29.443777142857147</v>
      </c>
      <c r="F31" s="22"/>
      <c r="G31" s="22"/>
      <c r="H31" s="22"/>
      <c r="I31" s="22"/>
      <c r="J31" s="22"/>
      <c r="K31" s="22"/>
      <c r="L31" s="22"/>
      <c r="M31" s="22"/>
      <c r="N31" s="22"/>
    </row>
    <row r="32" spans="1:24" s="23" customFormat="1" ht="51" x14ac:dyDescent="0.2">
      <c r="A32" s="148" t="s">
        <v>297</v>
      </c>
      <c r="B32" s="162" t="s">
        <v>295</v>
      </c>
      <c r="C32" s="164">
        <v>450</v>
      </c>
      <c r="D32" s="164">
        <v>134.90036000000001</v>
      </c>
      <c r="E32" s="257">
        <f t="shared" si="0"/>
        <v>29.977857777777778</v>
      </c>
      <c r="F32" s="22"/>
      <c r="G32" s="22"/>
      <c r="H32" s="22"/>
      <c r="I32" s="22"/>
      <c r="J32" s="22"/>
      <c r="K32" s="22"/>
      <c r="L32" s="22"/>
      <c r="M32" s="22"/>
      <c r="N32" s="22"/>
    </row>
    <row r="33" spans="1:14" s="23" customFormat="1" ht="51" x14ac:dyDescent="0.2">
      <c r="A33" s="149" t="s">
        <v>298</v>
      </c>
      <c r="B33" s="162" t="s">
        <v>296</v>
      </c>
      <c r="C33" s="165">
        <v>600</v>
      </c>
      <c r="D33" s="165">
        <v>174.2593</v>
      </c>
      <c r="E33" s="257">
        <f t="shared" si="0"/>
        <v>29.043216666666666</v>
      </c>
      <c r="F33" s="22"/>
      <c r="G33" s="22"/>
      <c r="H33" s="22"/>
      <c r="I33" s="22"/>
      <c r="J33" s="22"/>
      <c r="K33" s="22"/>
      <c r="L33" s="22"/>
      <c r="M33" s="22"/>
      <c r="N33" s="22"/>
    </row>
    <row r="34" spans="1:14" s="23" customFormat="1" ht="14.25" x14ac:dyDescent="0.2">
      <c r="A34" s="147" t="s">
        <v>211</v>
      </c>
      <c r="B34" s="163" t="s">
        <v>212</v>
      </c>
      <c r="C34" s="165">
        <f>C35+C36</f>
        <v>460</v>
      </c>
      <c r="D34" s="165">
        <f>D35+D36</f>
        <v>304.87115999999997</v>
      </c>
      <c r="E34" s="257">
        <f t="shared" si="0"/>
        <v>66.276339130434778</v>
      </c>
      <c r="F34" s="22"/>
      <c r="G34" s="22"/>
      <c r="H34" s="22"/>
      <c r="I34" s="22"/>
      <c r="J34" s="22"/>
      <c r="K34" s="22"/>
      <c r="L34" s="22"/>
      <c r="M34" s="22"/>
      <c r="N34" s="22"/>
    </row>
    <row r="35" spans="1:14" s="23" customFormat="1" ht="25.5" x14ac:dyDescent="0.2">
      <c r="A35" s="148" t="s">
        <v>213</v>
      </c>
      <c r="B35" s="162" t="s">
        <v>214</v>
      </c>
      <c r="C35" s="165">
        <v>460</v>
      </c>
      <c r="D35" s="165">
        <f>208.30183+96.56933</f>
        <v>304.87115999999997</v>
      </c>
      <c r="E35" s="257">
        <f t="shared" si="0"/>
        <v>66.276339130434778</v>
      </c>
      <c r="F35" s="22"/>
      <c r="G35" s="22"/>
      <c r="H35" s="22"/>
      <c r="I35" s="22"/>
      <c r="J35" s="22"/>
      <c r="K35" s="22"/>
      <c r="L35" s="22"/>
      <c r="M35" s="22"/>
      <c r="N35" s="22"/>
    </row>
    <row r="36" spans="1:14" s="23" customFormat="1" ht="14.25" hidden="1" x14ac:dyDescent="0.2">
      <c r="A36" s="148" t="s">
        <v>215</v>
      </c>
      <c r="B36" s="162" t="s">
        <v>216</v>
      </c>
      <c r="C36" s="165"/>
      <c r="D36" s="165"/>
      <c r="E36" s="257" t="e">
        <f t="shared" si="0"/>
        <v>#DIV/0!</v>
      </c>
      <c r="F36" s="22"/>
      <c r="G36" s="22"/>
      <c r="H36" s="22"/>
      <c r="I36" s="22"/>
      <c r="J36" s="22"/>
      <c r="K36" s="22"/>
      <c r="L36" s="22"/>
      <c r="M36" s="22"/>
      <c r="N36" s="22"/>
    </row>
    <row r="37" spans="1:14" s="23" customFormat="1" ht="25.5" x14ac:dyDescent="0.2">
      <c r="A37" s="147" t="s">
        <v>217</v>
      </c>
      <c r="B37" s="163" t="s">
        <v>616</v>
      </c>
      <c r="C37" s="165">
        <f>C38+C39</f>
        <v>65</v>
      </c>
      <c r="D37" s="165">
        <f>D38+D39</f>
        <v>121.26252000000001</v>
      </c>
      <c r="E37" s="257">
        <f t="shared" si="0"/>
        <v>186.55772307692308</v>
      </c>
      <c r="F37" s="22"/>
      <c r="G37" s="22"/>
      <c r="H37" s="22"/>
      <c r="I37" s="22"/>
      <c r="J37" s="22"/>
      <c r="K37" s="22"/>
      <c r="L37" s="22"/>
      <c r="M37" s="22"/>
      <c r="N37" s="22"/>
    </row>
    <row r="38" spans="1:14" s="23" customFormat="1" ht="25.5" hidden="1" x14ac:dyDescent="0.2">
      <c r="A38" s="148" t="s">
        <v>218</v>
      </c>
      <c r="B38" s="162" t="s">
        <v>219</v>
      </c>
      <c r="C38" s="164"/>
      <c r="D38" s="164"/>
      <c r="E38" s="257" t="e">
        <f t="shared" si="0"/>
        <v>#DIV/0!</v>
      </c>
      <c r="F38" s="22"/>
      <c r="G38" s="22"/>
      <c r="H38" s="22"/>
      <c r="I38" s="22"/>
      <c r="J38" s="22"/>
      <c r="K38" s="22"/>
      <c r="L38" s="22"/>
      <c r="M38" s="22"/>
      <c r="N38" s="22"/>
    </row>
    <row r="39" spans="1:14" s="23" customFormat="1" ht="14.25" x14ac:dyDescent="0.2">
      <c r="A39" s="148" t="s">
        <v>220</v>
      </c>
      <c r="B39" s="162" t="s">
        <v>221</v>
      </c>
      <c r="C39" s="165">
        <v>65</v>
      </c>
      <c r="D39" s="165">
        <f>30.724+90.53852</f>
        <v>121.26252000000001</v>
      </c>
      <c r="E39" s="257">
        <f t="shared" si="0"/>
        <v>186.55772307692308</v>
      </c>
      <c r="F39" s="22"/>
      <c r="G39" s="22"/>
      <c r="H39" s="22"/>
      <c r="I39" s="22"/>
      <c r="J39" s="22"/>
      <c r="K39" s="22"/>
      <c r="L39" s="22"/>
      <c r="M39" s="22"/>
      <c r="N39" s="22"/>
    </row>
    <row r="40" spans="1:14" s="23" customFormat="1" ht="25.5" x14ac:dyDescent="0.2">
      <c r="A40" s="147" t="s">
        <v>140</v>
      </c>
      <c r="B40" s="163" t="s">
        <v>141</v>
      </c>
      <c r="C40" s="165">
        <f>C41</f>
        <v>160</v>
      </c>
      <c r="D40" s="165">
        <f>D41</f>
        <v>50.998899999999999</v>
      </c>
      <c r="E40" s="257">
        <f t="shared" si="0"/>
        <v>31.874312500000002</v>
      </c>
      <c r="F40" s="22"/>
      <c r="G40" s="22"/>
      <c r="H40" s="22"/>
      <c r="I40" s="22"/>
      <c r="J40" s="22"/>
      <c r="K40" s="22"/>
      <c r="L40" s="22"/>
      <c r="M40" s="22"/>
      <c r="N40" s="22"/>
    </row>
    <row r="41" spans="1:14" s="23" customFormat="1" ht="25.5" x14ac:dyDescent="0.2">
      <c r="A41" s="149">
        <v>1.14060000000004E+16</v>
      </c>
      <c r="B41" s="162" t="s">
        <v>222</v>
      </c>
      <c r="C41" s="164">
        <v>160</v>
      </c>
      <c r="D41" s="164">
        <v>50.998899999999999</v>
      </c>
      <c r="E41" s="257">
        <f t="shared" si="0"/>
        <v>31.874312500000002</v>
      </c>
      <c r="F41" s="22"/>
      <c r="G41" s="22"/>
      <c r="H41" s="22"/>
      <c r="I41" s="22"/>
      <c r="J41" s="22"/>
      <c r="K41" s="22"/>
      <c r="L41" s="22"/>
      <c r="M41" s="22"/>
      <c r="N41" s="22"/>
    </row>
    <row r="42" spans="1:14" s="23" customFormat="1" ht="14.25" x14ac:dyDescent="0.2">
      <c r="A42" s="147" t="s">
        <v>223</v>
      </c>
      <c r="B42" s="163" t="s">
        <v>142</v>
      </c>
      <c r="C42" s="165">
        <v>350</v>
      </c>
      <c r="D42" s="165">
        <f>2.625+0.2+2+3.5+6.5+1.71232+0.15+4+3.5</f>
        <v>24.18732</v>
      </c>
      <c r="E42" s="257">
        <f t="shared" si="0"/>
        <v>6.9106628571428574</v>
      </c>
      <c r="F42" s="22"/>
      <c r="G42" s="22"/>
      <c r="H42" s="22"/>
      <c r="I42" s="22"/>
      <c r="J42" s="22"/>
      <c r="K42" s="22"/>
      <c r="L42" s="22"/>
      <c r="M42" s="22"/>
      <c r="N42" s="22"/>
    </row>
    <row r="43" spans="1:14" s="23" customFormat="1" ht="14.25" x14ac:dyDescent="0.2">
      <c r="A43" s="147" t="s">
        <v>143</v>
      </c>
      <c r="B43" s="166" t="s">
        <v>144</v>
      </c>
      <c r="C43" s="165">
        <f>C44</f>
        <v>160</v>
      </c>
      <c r="D43" s="165">
        <f>D44</f>
        <v>-1</v>
      </c>
      <c r="E43" s="257">
        <f t="shared" si="0"/>
        <v>-0.625</v>
      </c>
      <c r="F43" s="22"/>
      <c r="G43" s="22"/>
      <c r="H43" s="22"/>
      <c r="I43" s="22"/>
      <c r="J43" s="22"/>
      <c r="K43" s="22"/>
      <c r="L43" s="22"/>
      <c r="M43" s="22"/>
      <c r="N43" s="22"/>
    </row>
    <row r="44" spans="1:14" s="23" customFormat="1" ht="14.25" x14ac:dyDescent="0.2">
      <c r="A44" s="148" t="s">
        <v>224</v>
      </c>
      <c r="B44" s="167" t="s">
        <v>225</v>
      </c>
      <c r="C44" s="165">
        <v>160</v>
      </c>
      <c r="D44" s="165">
        <v>-1</v>
      </c>
      <c r="E44" s="257">
        <f t="shared" si="0"/>
        <v>-0.625</v>
      </c>
      <c r="F44" s="22"/>
      <c r="G44" s="22"/>
      <c r="H44" s="22"/>
      <c r="I44" s="22"/>
      <c r="J44" s="22"/>
      <c r="K44" s="22"/>
      <c r="L44" s="22"/>
      <c r="M44" s="22"/>
      <c r="N44" s="22"/>
    </row>
    <row r="45" spans="1:14" s="24" customFormat="1" ht="14.25" x14ac:dyDescent="0.2">
      <c r="A45" s="147" t="s">
        <v>226</v>
      </c>
      <c r="B45" s="168" t="s">
        <v>145</v>
      </c>
      <c r="C45" s="169">
        <f>C46</f>
        <v>554929.02552000002</v>
      </c>
      <c r="D45" s="169">
        <f>D46</f>
        <v>356993.65298999997</v>
      </c>
      <c r="E45" s="257">
        <f t="shared" si="0"/>
        <v>64.331407544501147</v>
      </c>
      <c r="F45" s="22"/>
      <c r="G45" s="22"/>
      <c r="H45" s="22"/>
      <c r="I45" s="22"/>
      <c r="J45" s="22"/>
      <c r="K45" s="22"/>
      <c r="L45" s="22"/>
      <c r="M45" s="22"/>
      <c r="N45" s="22"/>
    </row>
    <row r="46" spans="1:14" s="25" customFormat="1" ht="25.5" x14ac:dyDescent="0.25">
      <c r="A46" s="148" t="s">
        <v>227</v>
      </c>
      <c r="B46" s="170" t="s">
        <v>228</v>
      </c>
      <c r="C46" s="171">
        <f>+C47+C50+C70+C100+C105</f>
        <v>554929.02552000002</v>
      </c>
      <c r="D46" s="171">
        <f>+D47+D50+D70+D100+D105</f>
        <v>356993.65298999997</v>
      </c>
      <c r="E46" s="257">
        <f t="shared" si="0"/>
        <v>64.331407544501147</v>
      </c>
      <c r="F46" s="22"/>
      <c r="G46" s="22"/>
      <c r="H46" s="22"/>
      <c r="I46" s="22"/>
      <c r="J46" s="22"/>
      <c r="K46" s="22"/>
      <c r="L46" s="22"/>
      <c r="M46" s="22"/>
      <c r="N46" s="22"/>
    </row>
    <row r="47" spans="1:14" s="26" customFormat="1" ht="28.5" customHeight="1" x14ac:dyDescent="0.25">
      <c r="A47" s="150" t="s">
        <v>229</v>
      </c>
      <c r="B47" s="172" t="s">
        <v>230</v>
      </c>
      <c r="C47" s="169">
        <f>C48+C49</f>
        <v>174972.7</v>
      </c>
      <c r="D47" s="169">
        <f>D48+D49</f>
        <v>94161.938999999998</v>
      </c>
      <c r="E47" s="257">
        <f t="shared" si="0"/>
        <v>53.815217459637985</v>
      </c>
      <c r="F47" s="22"/>
      <c r="G47" s="22"/>
      <c r="H47" s="22"/>
      <c r="I47" s="22"/>
      <c r="J47" s="22"/>
      <c r="K47" s="22"/>
      <c r="L47" s="22"/>
      <c r="M47" s="22"/>
      <c r="N47" s="22"/>
    </row>
    <row r="48" spans="1:14" s="25" customFormat="1" ht="25.5" x14ac:dyDescent="0.25">
      <c r="A48" s="148" t="s">
        <v>231</v>
      </c>
      <c r="B48" s="173" t="s">
        <v>146</v>
      </c>
      <c r="C48" s="171">
        <v>155550.6</v>
      </c>
      <c r="D48" s="171">
        <v>84811.281000000003</v>
      </c>
      <c r="E48" s="257">
        <f t="shared" si="0"/>
        <v>54.523274741466764</v>
      </c>
      <c r="F48" s="22"/>
      <c r="G48" s="22"/>
      <c r="H48" s="22"/>
      <c r="I48" s="22"/>
      <c r="J48" s="22"/>
      <c r="K48" s="22"/>
      <c r="L48" s="22"/>
      <c r="M48" s="22"/>
      <c r="N48" s="22"/>
    </row>
    <row r="49" spans="1:14" s="25" customFormat="1" ht="25.5" x14ac:dyDescent="0.25">
      <c r="A49" s="148" t="s">
        <v>232</v>
      </c>
      <c r="B49" s="173" t="s">
        <v>233</v>
      </c>
      <c r="C49" s="171">
        <f>17922.1+1500</f>
        <v>19422.099999999999</v>
      </c>
      <c r="D49" s="171">
        <v>9350.6579999999994</v>
      </c>
      <c r="E49" s="257">
        <f t="shared" si="0"/>
        <v>48.144423105637394</v>
      </c>
      <c r="F49" s="22"/>
      <c r="G49" s="22"/>
      <c r="H49" s="22"/>
      <c r="I49" s="22"/>
      <c r="J49" s="22"/>
      <c r="K49" s="22"/>
      <c r="L49" s="22"/>
      <c r="M49" s="22"/>
      <c r="N49" s="22"/>
    </row>
    <row r="50" spans="1:14" s="26" customFormat="1" ht="38.25" customHeight="1" x14ac:dyDescent="0.25">
      <c r="A50" s="150" t="s">
        <v>234</v>
      </c>
      <c r="B50" s="172" t="s">
        <v>156</v>
      </c>
      <c r="C50" s="169">
        <f>SUM(C51:C63)</f>
        <v>46201.447520000002</v>
      </c>
      <c r="D50" s="169">
        <f>SUM(D51:D63)</f>
        <v>21325.724979999999</v>
      </c>
      <c r="E50" s="257">
        <f t="shared" si="0"/>
        <v>46.158131670589697</v>
      </c>
      <c r="F50" s="22"/>
      <c r="G50" s="22"/>
      <c r="H50" s="22"/>
      <c r="I50" s="22"/>
      <c r="J50" s="22"/>
      <c r="K50" s="22"/>
      <c r="L50" s="22"/>
      <c r="M50" s="22"/>
      <c r="N50" s="22"/>
    </row>
    <row r="51" spans="1:14" s="26" customFormat="1" ht="75.75" customHeight="1" x14ac:dyDescent="0.25">
      <c r="A51" s="151" t="s">
        <v>614</v>
      </c>
      <c r="B51" s="170" t="s">
        <v>615</v>
      </c>
      <c r="C51" s="171">
        <f>7208.972+72.818</f>
        <v>7281.79</v>
      </c>
      <c r="D51" s="171">
        <v>3332.7165199999999</v>
      </c>
      <c r="E51" s="257">
        <f t="shared" si="0"/>
        <v>45.76781972564438</v>
      </c>
      <c r="F51" s="22"/>
      <c r="G51" s="22"/>
      <c r="H51" s="22"/>
      <c r="I51" s="22"/>
      <c r="J51" s="22"/>
      <c r="K51" s="22"/>
      <c r="L51" s="22"/>
      <c r="M51" s="22"/>
      <c r="N51" s="22"/>
    </row>
    <row r="52" spans="1:14" s="26" customFormat="1" ht="60.75" customHeight="1" x14ac:dyDescent="0.25">
      <c r="A52" s="151" t="s">
        <v>247</v>
      </c>
      <c r="B52" s="174" t="s">
        <v>147</v>
      </c>
      <c r="C52" s="171">
        <v>6438</v>
      </c>
      <c r="D52" s="171">
        <v>6438</v>
      </c>
      <c r="E52" s="257">
        <f t="shared" si="0"/>
        <v>100</v>
      </c>
      <c r="F52" s="22">
        <f>+D52+D53</f>
        <v>12519.470000000001</v>
      </c>
      <c r="G52" s="22"/>
      <c r="H52" s="22"/>
      <c r="I52" s="22"/>
      <c r="J52" s="22"/>
      <c r="K52" s="22"/>
      <c r="L52" s="22"/>
      <c r="M52" s="22"/>
      <c r="N52" s="22"/>
    </row>
    <row r="53" spans="1:14" s="26" customFormat="1" ht="78" customHeight="1" x14ac:dyDescent="0.25">
      <c r="A53" s="151" t="s">
        <v>247</v>
      </c>
      <c r="B53" s="174" t="s">
        <v>111</v>
      </c>
      <c r="C53" s="171">
        <v>11577.2</v>
      </c>
      <c r="D53" s="171">
        <v>6081.47</v>
      </c>
      <c r="E53" s="257">
        <f t="shared" si="0"/>
        <v>52.529713574957668</v>
      </c>
      <c r="F53" s="22"/>
      <c r="G53" s="22"/>
      <c r="H53" s="22"/>
      <c r="I53" s="22"/>
      <c r="J53" s="22"/>
      <c r="K53" s="22"/>
      <c r="L53" s="22"/>
      <c r="M53" s="22"/>
      <c r="N53" s="22"/>
    </row>
    <row r="54" spans="1:14" s="26" customFormat="1" ht="39.75" customHeight="1" x14ac:dyDescent="0.25">
      <c r="A54" s="264" t="s">
        <v>247</v>
      </c>
      <c r="B54" s="247" t="s">
        <v>669</v>
      </c>
      <c r="C54" s="171">
        <v>1779</v>
      </c>
      <c r="D54" s="171">
        <v>1779</v>
      </c>
      <c r="E54" s="257">
        <f t="shared" si="0"/>
        <v>100</v>
      </c>
      <c r="F54" s="248"/>
      <c r="G54" s="22"/>
      <c r="H54" s="22"/>
      <c r="I54" s="22"/>
      <c r="J54" s="22"/>
      <c r="K54" s="22"/>
      <c r="L54" s="22"/>
      <c r="M54" s="22"/>
      <c r="N54" s="22"/>
    </row>
    <row r="55" spans="1:14" s="26" customFormat="1" ht="34.5" customHeight="1" x14ac:dyDescent="0.25">
      <c r="A55" s="264" t="s">
        <v>247</v>
      </c>
      <c r="B55" s="248" t="s">
        <v>668</v>
      </c>
      <c r="C55" s="171">
        <v>1580</v>
      </c>
      <c r="D55" s="171">
        <v>1580</v>
      </c>
      <c r="E55" s="257">
        <f t="shared" si="0"/>
        <v>100</v>
      </c>
      <c r="F55" s="22"/>
      <c r="G55" s="22"/>
      <c r="H55" s="22"/>
      <c r="I55" s="22"/>
      <c r="J55" s="22"/>
      <c r="K55" s="22"/>
      <c r="L55" s="22"/>
      <c r="M55" s="22"/>
      <c r="N55" s="22"/>
    </row>
    <row r="56" spans="1:14" s="26" customFormat="1" ht="38.25" x14ac:dyDescent="0.25">
      <c r="A56" s="148" t="s">
        <v>510</v>
      </c>
      <c r="B56" s="175" t="s">
        <v>511</v>
      </c>
      <c r="C56" s="171">
        <v>500</v>
      </c>
      <c r="D56" s="171">
        <v>500</v>
      </c>
      <c r="E56" s="257">
        <f t="shared" si="0"/>
        <v>100</v>
      </c>
      <c r="F56" s="22"/>
      <c r="G56" s="22"/>
      <c r="H56" s="22"/>
      <c r="I56" s="22"/>
      <c r="J56" s="22"/>
      <c r="K56" s="22"/>
      <c r="L56" s="22"/>
      <c r="M56" s="22"/>
      <c r="N56" s="22"/>
    </row>
    <row r="57" spans="1:14" s="26" customFormat="1" ht="38.25" x14ac:dyDescent="0.25">
      <c r="A57" s="151" t="s">
        <v>235</v>
      </c>
      <c r="B57" s="174" t="s">
        <v>157</v>
      </c>
      <c r="C57" s="171">
        <f>3257+445.886</f>
        <v>3702.886</v>
      </c>
      <c r="D57" s="171">
        <v>1320.8658</v>
      </c>
      <c r="E57" s="257">
        <f t="shared" si="0"/>
        <v>35.671252099038426</v>
      </c>
      <c r="F57" s="22"/>
      <c r="G57" s="22"/>
      <c r="H57" s="22"/>
      <c r="I57" s="22"/>
      <c r="J57" s="22"/>
      <c r="K57" s="22"/>
      <c r="L57" s="22"/>
      <c r="M57" s="22"/>
      <c r="N57" s="22"/>
    </row>
    <row r="58" spans="1:14" s="26" customFormat="1" ht="25.5" x14ac:dyDescent="0.25">
      <c r="A58" s="148" t="s">
        <v>512</v>
      </c>
      <c r="B58" s="174" t="s">
        <v>513</v>
      </c>
      <c r="C58" s="171">
        <f>1951.3+2000-23.5-2000</f>
        <v>1927.8000000000002</v>
      </c>
      <c r="D58" s="171"/>
      <c r="E58" s="257">
        <f t="shared" si="0"/>
        <v>0</v>
      </c>
      <c r="F58" s="22"/>
      <c r="G58" s="22"/>
      <c r="H58" s="22"/>
      <c r="I58" s="22"/>
      <c r="J58" s="22"/>
      <c r="K58" s="22"/>
      <c r="L58" s="22"/>
      <c r="M58" s="22"/>
      <c r="N58" s="22"/>
    </row>
    <row r="59" spans="1:14" s="26" customFormat="1" ht="25.5" x14ac:dyDescent="0.25">
      <c r="A59" s="151" t="s">
        <v>247</v>
      </c>
      <c r="B59" s="174" t="s">
        <v>571</v>
      </c>
      <c r="C59" s="171">
        <f>1794-17.94</f>
        <v>1776.06</v>
      </c>
      <c r="D59" s="171"/>
      <c r="E59" s="257">
        <f t="shared" si="0"/>
        <v>0</v>
      </c>
      <c r="F59" s="22"/>
      <c r="G59" s="22"/>
      <c r="H59" s="22"/>
      <c r="I59" s="22"/>
      <c r="J59" s="22"/>
      <c r="K59" s="22"/>
      <c r="L59" s="22"/>
      <c r="M59" s="22"/>
      <c r="N59" s="22"/>
    </row>
    <row r="60" spans="1:14" s="26" customFormat="1" ht="25.5" x14ac:dyDescent="0.25">
      <c r="A60" s="151" t="s">
        <v>236</v>
      </c>
      <c r="B60" s="174" t="s">
        <v>514</v>
      </c>
      <c r="C60" s="171">
        <f>1269.7-126.14</f>
        <v>1143.56</v>
      </c>
      <c r="D60" s="171"/>
      <c r="E60" s="257">
        <f t="shared" si="0"/>
        <v>0</v>
      </c>
      <c r="F60" s="22"/>
      <c r="G60" s="22"/>
      <c r="H60" s="22"/>
      <c r="I60" s="22"/>
      <c r="J60" s="22"/>
      <c r="K60" s="22"/>
      <c r="L60" s="22"/>
      <c r="M60" s="22"/>
      <c r="N60" s="22"/>
    </row>
    <row r="61" spans="1:14" s="26" customFormat="1" ht="45.75" customHeight="1" x14ac:dyDescent="0.25">
      <c r="A61" s="104" t="s">
        <v>241</v>
      </c>
      <c r="B61" s="174" t="s">
        <v>553</v>
      </c>
      <c r="C61" s="171">
        <f>2000-484.84848</f>
        <v>1515.1515199999999</v>
      </c>
      <c r="D61" s="171">
        <v>293.67266000000001</v>
      </c>
      <c r="E61" s="257">
        <f t="shared" si="0"/>
        <v>19.382395497976336</v>
      </c>
      <c r="F61" s="22"/>
      <c r="G61" s="22"/>
      <c r="H61" s="22"/>
      <c r="I61" s="22"/>
      <c r="J61" s="22"/>
      <c r="K61" s="22"/>
      <c r="L61" s="22"/>
      <c r="M61" s="22"/>
      <c r="N61" s="22"/>
    </row>
    <row r="62" spans="1:14" s="26" customFormat="1" ht="44.25" customHeight="1" x14ac:dyDescent="0.25">
      <c r="A62" s="151" t="s">
        <v>695</v>
      </c>
      <c r="B62" s="174" t="s">
        <v>696</v>
      </c>
      <c r="C62" s="171">
        <v>5000</v>
      </c>
      <c r="D62" s="171"/>
      <c r="E62" s="257">
        <f t="shared" si="0"/>
        <v>0</v>
      </c>
      <c r="F62" s="22"/>
      <c r="G62" s="22"/>
      <c r="H62" s="22"/>
      <c r="I62" s="22"/>
      <c r="J62" s="22"/>
      <c r="K62" s="22"/>
      <c r="L62" s="22"/>
      <c r="M62" s="22"/>
      <c r="N62" s="22"/>
    </row>
    <row r="63" spans="1:14" s="26" customFormat="1" ht="38.25" x14ac:dyDescent="0.25">
      <c r="A63" s="151" t="s">
        <v>247</v>
      </c>
      <c r="B63" s="174" t="s">
        <v>697</v>
      </c>
      <c r="C63" s="171">
        <v>1980</v>
      </c>
      <c r="D63" s="171"/>
      <c r="E63" s="257">
        <f t="shared" si="0"/>
        <v>0</v>
      </c>
      <c r="F63" s="22"/>
      <c r="G63" s="22"/>
      <c r="H63" s="22"/>
      <c r="I63" s="22"/>
      <c r="J63" s="22"/>
      <c r="K63" s="22"/>
      <c r="L63" s="22"/>
      <c r="M63" s="22"/>
      <c r="N63" s="22"/>
    </row>
    <row r="64" spans="1:14" s="26" customFormat="1" ht="38.25" hidden="1" x14ac:dyDescent="0.25">
      <c r="A64" s="151" t="s">
        <v>237</v>
      </c>
      <c r="B64" s="174" t="s">
        <v>238</v>
      </c>
      <c r="C64" s="171"/>
      <c r="D64" s="171"/>
      <c r="E64" s="257" t="e">
        <f t="shared" si="0"/>
        <v>#DIV/0!</v>
      </c>
      <c r="F64" s="22"/>
      <c r="G64" s="22"/>
      <c r="H64" s="22"/>
      <c r="I64" s="22"/>
      <c r="J64" s="22"/>
      <c r="K64" s="22"/>
      <c r="L64" s="22"/>
      <c r="M64" s="22"/>
      <c r="N64" s="22"/>
    </row>
    <row r="65" spans="1:14" s="26" customFormat="1" hidden="1" x14ac:dyDescent="0.25">
      <c r="A65" s="148" t="s">
        <v>239</v>
      </c>
      <c r="B65" s="175" t="s">
        <v>240</v>
      </c>
      <c r="C65" s="171"/>
      <c r="D65" s="171"/>
      <c r="E65" s="257" t="e">
        <f t="shared" si="0"/>
        <v>#DIV/0!</v>
      </c>
      <c r="F65" s="22"/>
      <c r="G65" s="22"/>
      <c r="H65" s="22"/>
      <c r="I65" s="22"/>
      <c r="J65" s="22"/>
      <c r="K65" s="22"/>
      <c r="L65" s="22"/>
      <c r="M65" s="22"/>
      <c r="N65" s="22"/>
    </row>
    <row r="66" spans="1:14" s="26" customFormat="1" ht="38.25" hidden="1" x14ac:dyDescent="0.25">
      <c r="A66" s="148" t="s">
        <v>241</v>
      </c>
      <c r="B66" s="175" t="s">
        <v>242</v>
      </c>
      <c r="C66" s="171"/>
      <c r="D66" s="171"/>
      <c r="E66" s="257" t="e">
        <f t="shared" si="0"/>
        <v>#DIV/0!</v>
      </c>
      <c r="F66" s="22"/>
      <c r="G66" s="22"/>
      <c r="H66" s="22"/>
      <c r="I66" s="22"/>
      <c r="J66" s="22"/>
      <c r="K66" s="22"/>
      <c r="L66" s="22"/>
      <c r="M66" s="22"/>
      <c r="N66" s="22"/>
    </row>
    <row r="67" spans="1:14" s="26" customFormat="1" ht="25.5" hidden="1" x14ac:dyDescent="0.25">
      <c r="A67" s="151" t="s">
        <v>243</v>
      </c>
      <c r="B67" s="174" t="s">
        <v>244</v>
      </c>
      <c r="C67" s="171"/>
      <c r="D67" s="171"/>
      <c r="E67" s="257" t="e">
        <f t="shared" si="0"/>
        <v>#DIV/0!</v>
      </c>
      <c r="F67" s="22"/>
      <c r="G67" s="22"/>
      <c r="H67" s="22"/>
      <c r="I67" s="22"/>
      <c r="J67" s="22"/>
      <c r="K67" s="22"/>
      <c r="L67" s="22"/>
      <c r="M67" s="22"/>
      <c r="N67" s="22"/>
    </row>
    <row r="68" spans="1:14" s="26" customFormat="1" ht="30" hidden="1" customHeight="1" x14ac:dyDescent="0.25">
      <c r="A68" s="151" t="s">
        <v>245</v>
      </c>
      <c r="B68" s="174" t="s">
        <v>246</v>
      </c>
      <c r="C68" s="171"/>
      <c r="D68" s="171"/>
      <c r="E68" s="257" t="e">
        <f t="shared" si="0"/>
        <v>#DIV/0!</v>
      </c>
      <c r="F68" s="22"/>
      <c r="G68" s="22"/>
      <c r="H68" s="22"/>
      <c r="I68" s="22"/>
      <c r="J68" s="22"/>
      <c r="K68" s="22"/>
      <c r="L68" s="22"/>
      <c r="M68" s="22"/>
      <c r="N68" s="22"/>
    </row>
    <row r="69" spans="1:14" s="26" customFormat="1" ht="22.5" hidden="1" customHeight="1" x14ac:dyDescent="0.25">
      <c r="A69" s="151" t="s">
        <v>247</v>
      </c>
      <c r="B69" s="174" t="s">
        <v>248</v>
      </c>
      <c r="C69" s="171"/>
      <c r="D69" s="171"/>
      <c r="E69" s="257" t="e">
        <f t="shared" si="0"/>
        <v>#DIV/0!</v>
      </c>
      <c r="F69" s="22"/>
      <c r="G69" s="22"/>
      <c r="H69" s="22"/>
      <c r="I69" s="22"/>
      <c r="J69" s="22"/>
      <c r="K69" s="22"/>
      <c r="L69" s="22"/>
      <c r="M69" s="22"/>
      <c r="N69" s="22"/>
    </row>
    <row r="70" spans="1:14" s="26" customFormat="1" x14ac:dyDescent="0.25">
      <c r="A70" s="150" t="s">
        <v>249</v>
      </c>
      <c r="B70" s="172" t="s">
        <v>158</v>
      </c>
      <c r="C70" s="169">
        <f>+C71+C72+C75+C76+C77+C78+C79+C80+C81+C82+C83+C84+C85+C86+C87+C89+C90+C91+C92+C93+C94+C95+C96+C97+C98+C99</f>
        <v>316819.59600000002</v>
      </c>
      <c r="D70" s="169">
        <f>+D71+D72+D75+D76+D77+D78+D79+D80+D81+D82+D83+D84+D85+D86+D87+D89+D90+D91+D92+D93+D94+D95+D96+D97+D98+D99</f>
        <v>231609.67026000001</v>
      </c>
      <c r="E70" s="257">
        <f t="shared" si="0"/>
        <v>73.10459112510199</v>
      </c>
      <c r="F70" s="22"/>
      <c r="G70" s="22"/>
      <c r="H70" s="22"/>
      <c r="I70" s="22"/>
      <c r="J70" s="22"/>
      <c r="K70" s="22"/>
      <c r="L70" s="22"/>
      <c r="M70" s="22"/>
      <c r="N70" s="22"/>
    </row>
    <row r="71" spans="1:14" s="106" customFormat="1" ht="33.75" customHeight="1" x14ac:dyDescent="0.2">
      <c r="A71" s="104" t="s">
        <v>250</v>
      </c>
      <c r="B71" s="176" t="s">
        <v>300</v>
      </c>
      <c r="C71" s="171">
        <v>1208.7</v>
      </c>
      <c r="D71" s="171">
        <v>869.9</v>
      </c>
      <c r="E71" s="257">
        <f t="shared" si="0"/>
        <v>71.969885000413655</v>
      </c>
      <c r="F71" s="105"/>
      <c r="G71" s="105"/>
      <c r="H71" s="105"/>
      <c r="I71" s="105"/>
      <c r="J71" s="105"/>
      <c r="K71" s="105"/>
      <c r="L71" s="105"/>
      <c r="M71" s="105"/>
      <c r="N71" s="105"/>
    </row>
    <row r="72" spans="1:14" s="106" customFormat="1" ht="127.5" x14ac:dyDescent="0.2">
      <c r="A72" s="104" t="s">
        <v>281</v>
      </c>
      <c r="B72" s="176" t="s">
        <v>282</v>
      </c>
      <c r="C72" s="171">
        <f>+C73+C74</f>
        <v>163175.1</v>
      </c>
      <c r="D72" s="171">
        <f>+D73+D74</f>
        <v>146687.95000000001</v>
      </c>
      <c r="E72" s="257">
        <f t="shared" si="0"/>
        <v>89.896038059728482</v>
      </c>
      <c r="F72" s="105"/>
      <c r="G72" s="105"/>
      <c r="H72" s="105"/>
      <c r="I72" s="105"/>
      <c r="J72" s="105"/>
      <c r="K72" s="105"/>
      <c r="L72" s="105"/>
      <c r="M72" s="105"/>
      <c r="N72" s="105"/>
    </row>
    <row r="73" spans="1:14" s="106" customFormat="1" ht="51" x14ac:dyDescent="0.2">
      <c r="A73" s="104"/>
      <c r="B73" s="112" t="s">
        <v>568</v>
      </c>
      <c r="C73" s="171">
        <f>175951-38432.5-14740.5</f>
        <v>122778</v>
      </c>
      <c r="D73" s="171">
        <v>109752.923</v>
      </c>
      <c r="E73" s="257">
        <f t="shared" si="0"/>
        <v>89.391359201159815</v>
      </c>
      <c r="F73" s="105"/>
      <c r="G73" s="105"/>
      <c r="H73" s="105"/>
      <c r="I73" s="105"/>
      <c r="J73" s="105"/>
      <c r="K73" s="105"/>
      <c r="L73" s="105"/>
      <c r="M73" s="105"/>
      <c r="N73" s="105"/>
    </row>
    <row r="74" spans="1:14" s="106" customFormat="1" x14ac:dyDescent="0.2">
      <c r="A74" s="104"/>
      <c r="B74" s="112" t="s">
        <v>569</v>
      </c>
      <c r="C74" s="171">
        <f>64026-13927.5-9701.4</f>
        <v>40397.1</v>
      </c>
      <c r="D74" s="171">
        <v>36935.027000000002</v>
      </c>
      <c r="E74" s="257">
        <f t="shared" si="0"/>
        <v>91.429897195590783</v>
      </c>
      <c r="F74" s="105"/>
      <c r="G74" s="105"/>
      <c r="H74" s="105"/>
      <c r="I74" s="105"/>
      <c r="J74" s="105"/>
      <c r="K74" s="105"/>
      <c r="L74" s="105"/>
      <c r="M74" s="105"/>
      <c r="N74" s="105"/>
    </row>
    <row r="75" spans="1:14" s="106" customFormat="1" ht="25.5" x14ac:dyDescent="0.2">
      <c r="A75" s="104" t="s">
        <v>281</v>
      </c>
      <c r="B75" s="176" t="s">
        <v>283</v>
      </c>
      <c r="C75" s="171">
        <v>6</v>
      </c>
      <c r="D75" s="171"/>
      <c r="E75" s="257">
        <f t="shared" si="0"/>
        <v>0</v>
      </c>
      <c r="F75" s="105"/>
      <c r="G75" s="105"/>
      <c r="H75" s="105"/>
      <c r="I75" s="105"/>
      <c r="J75" s="105"/>
      <c r="K75" s="105"/>
      <c r="L75" s="105"/>
      <c r="M75" s="105"/>
      <c r="N75" s="105"/>
    </row>
    <row r="76" spans="1:14" s="106" customFormat="1" ht="25.5" x14ac:dyDescent="0.2">
      <c r="A76" s="104" t="s">
        <v>281</v>
      </c>
      <c r="B76" s="176" t="s">
        <v>284</v>
      </c>
      <c r="C76" s="171">
        <v>4630.1000000000004</v>
      </c>
      <c r="D76" s="171">
        <v>2089.66</v>
      </c>
      <c r="E76" s="257">
        <f t="shared" si="0"/>
        <v>45.132070581628902</v>
      </c>
      <c r="F76" s="105"/>
      <c r="G76" s="105"/>
      <c r="H76" s="105"/>
      <c r="I76" s="105"/>
      <c r="J76" s="105"/>
      <c r="K76" s="105"/>
      <c r="L76" s="105"/>
      <c r="M76" s="105"/>
      <c r="N76" s="105"/>
    </row>
    <row r="77" spans="1:14" s="106" customFormat="1" ht="25.5" x14ac:dyDescent="0.2">
      <c r="A77" s="104" t="s">
        <v>281</v>
      </c>
      <c r="B77" s="176" t="s">
        <v>285</v>
      </c>
      <c r="C77" s="171">
        <v>5047</v>
      </c>
      <c r="D77" s="171">
        <v>2266.9514100000001</v>
      </c>
      <c r="E77" s="257">
        <f t="shared" si="0"/>
        <v>44.916810184267888</v>
      </c>
      <c r="F77" s="105"/>
      <c r="G77" s="105"/>
      <c r="H77" s="105"/>
      <c r="I77" s="105"/>
      <c r="J77" s="105"/>
      <c r="K77" s="105"/>
      <c r="L77" s="105"/>
      <c r="M77" s="105"/>
      <c r="N77" s="105"/>
    </row>
    <row r="78" spans="1:14" s="106" customFormat="1" ht="63.75" x14ac:dyDescent="0.2">
      <c r="A78" s="104" t="s">
        <v>281</v>
      </c>
      <c r="B78" s="176" t="s">
        <v>286</v>
      </c>
      <c r="C78" s="171">
        <v>5179</v>
      </c>
      <c r="D78" s="171">
        <v>2589.498</v>
      </c>
      <c r="E78" s="257">
        <f t="shared" si="0"/>
        <v>49.999961382506278</v>
      </c>
      <c r="F78" s="105"/>
      <c r="G78" s="105"/>
      <c r="H78" s="105"/>
      <c r="I78" s="105"/>
      <c r="J78" s="105"/>
      <c r="K78" s="105"/>
      <c r="L78" s="105"/>
      <c r="M78" s="105"/>
      <c r="N78" s="105"/>
    </row>
    <row r="79" spans="1:14" s="106" customFormat="1" ht="38.25" x14ac:dyDescent="0.2">
      <c r="A79" s="104" t="s">
        <v>281</v>
      </c>
      <c r="B79" s="176" t="s">
        <v>563</v>
      </c>
      <c r="C79" s="171">
        <v>121.1</v>
      </c>
      <c r="D79" s="171">
        <v>121.1</v>
      </c>
      <c r="E79" s="257">
        <f t="shared" si="0"/>
        <v>100</v>
      </c>
      <c r="F79" s="105"/>
      <c r="G79" s="105"/>
      <c r="H79" s="105"/>
      <c r="I79" s="105"/>
      <c r="J79" s="105"/>
      <c r="K79" s="105"/>
      <c r="L79" s="105"/>
      <c r="M79" s="105"/>
      <c r="N79" s="105"/>
    </row>
    <row r="80" spans="1:14" s="106" customFormat="1" ht="51" x14ac:dyDescent="0.2">
      <c r="A80" s="104" t="s">
        <v>281</v>
      </c>
      <c r="B80" s="176" t="s">
        <v>287</v>
      </c>
      <c r="C80" s="171">
        <v>462</v>
      </c>
      <c r="D80" s="171">
        <v>230</v>
      </c>
      <c r="E80" s="257">
        <f t="shared" si="0"/>
        <v>49.783549783549788</v>
      </c>
      <c r="F80" s="105"/>
      <c r="G80" s="105"/>
      <c r="H80" s="105"/>
      <c r="I80" s="105"/>
      <c r="J80" s="105"/>
      <c r="K80" s="105"/>
      <c r="L80" s="105"/>
      <c r="M80" s="105"/>
      <c r="N80" s="105"/>
    </row>
    <row r="81" spans="1:14" s="106" customFormat="1" ht="25.5" x14ac:dyDescent="0.2">
      <c r="A81" s="104" t="s">
        <v>281</v>
      </c>
      <c r="B81" s="176" t="s">
        <v>288</v>
      </c>
      <c r="C81" s="171">
        <v>74.5</v>
      </c>
      <c r="D81" s="171"/>
      <c r="E81" s="257">
        <f t="shared" si="0"/>
        <v>0</v>
      </c>
      <c r="F81" s="105"/>
      <c r="G81" s="105"/>
      <c r="H81" s="105"/>
      <c r="I81" s="105"/>
      <c r="J81" s="105"/>
      <c r="K81" s="105"/>
      <c r="L81" s="105"/>
      <c r="M81" s="105"/>
      <c r="N81" s="105"/>
    </row>
    <row r="82" spans="1:14" s="106" customFormat="1" ht="25.5" x14ac:dyDescent="0.2">
      <c r="A82" s="104" t="s">
        <v>281</v>
      </c>
      <c r="B82" s="176" t="s">
        <v>289</v>
      </c>
      <c r="C82" s="171">
        <v>491.4</v>
      </c>
      <c r="D82" s="171">
        <v>245.7</v>
      </c>
      <c r="E82" s="257">
        <f t="shared" ref="E82:E106" si="1">D82/C82*100</f>
        <v>50</v>
      </c>
      <c r="F82" s="105"/>
      <c r="G82" s="105"/>
      <c r="H82" s="105"/>
      <c r="I82" s="105"/>
      <c r="J82" s="105"/>
      <c r="K82" s="105"/>
      <c r="L82" s="105"/>
      <c r="M82" s="105"/>
      <c r="N82" s="105"/>
    </row>
    <row r="83" spans="1:14" s="106" customFormat="1" ht="25.5" x14ac:dyDescent="0.2">
      <c r="A83" s="104" t="s">
        <v>281</v>
      </c>
      <c r="B83" s="176" t="s">
        <v>290</v>
      </c>
      <c r="C83" s="171">
        <v>721.9</v>
      </c>
      <c r="D83" s="171">
        <v>360.94799999999998</v>
      </c>
      <c r="E83" s="257">
        <f t="shared" si="1"/>
        <v>49.99972295331763</v>
      </c>
      <c r="F83" s="105"/>
      <c r="G83" s="105"/>
      <c r="H83" s="105"/>
      <c r="I83" s="105"/>
      <c r="J83" s="105"/>
      <c r="K83" s="105"/>
      <c r="L83" s="105"/>
      <c r="M83" s="105"/>
      <c r="N83" s="105"/>
    </row>
    <row r="84" spans="1:14" s="106" customFormat="1" ht="25.5" x14ac:dyDescent="0.2">
      <c r="A84" s="104" t="s">
        <v>281</v>
      </c>
      <c r="B84" s="176" t="s">
        <v>291</v>
      </c>
      <c r="C84" s="171">
        <v>116.5</v>
      </c>
      <c r="D84" s="171">
        <v>26.984349999999999</v>
      </c>
      <c r="E84" s="257">
        <f t="shared" si="1"/>
        <v>23.162532188841201</v>
      </c>
      <c r="F84" s="105"/>
      <c r="G84" s="105"/>
      <c r="H84" s="105"/>
      <c r="I84" s="105"/>
      <c r="J84" s="105"/>
      <c r="K84" s="105"/>
      <c r="L84" s="105"/>
      <c r="M84" s="105"/>
      <c r="N84" s="105"/>
    </row>
    <row r="85" spans="1:14" s="106" customFormat="1" ht="38.25" x14ac:dyDescent="0.2">
      <c r="A85" s="104" t="s">
        <v>281</v>
      </c>
      <c r="B85" s="176" t="s">
        <v>292</v>
      </c>
      <c r="C85" s="171">
        <v>1162.2</v>
      </c>
      <c r="D85" s="171"/>
      <c r="E85" s="257">
        <f t="shared" si="1"/>
        <v>0</v>
      </c>
      <c r="F85" s="105"/>
      <c r="G85" s="105"/>
      <c r="H85" s="105"/>
      <c r="I85" s="105"/>
      <c r="J85" s="105"/>
      <c r="K85" s="105"/>
      <c r="L85" s="105"/>
      <c r="M85" s="105"/>
      <c r="N85" s="105"/>
    </row>
    <row r="86" spans="1:14" s="106" customFormat="1" ht="25.5" hidden="1" x14ac:dyDescent="0.2">
      <c r="A86" s="104" t="s">
        <v>281</v>
      </c>
      <c r="B86" s="176" t="s">
        <v>293</v>
      </c>
      <c r="C86" s="171"/>
      <c r="D86" s="171"/>
      <c r="E86" s="257" t="e">
        <f t="shared" si="1"/>
        <v>#DIV/0!</v>
      </c>
      <c r="F86" s="105"/>
      <c r="G86" s="105"/>
      <c r="H86" s="105"/>
      <c r="I86" s="105"/>
      <c r="J86" s="105"/>
      <c r="K86" s="105"/>
      <c r="L86" s="105"/>
      <c r="M86" s="105"/>
      <c r="N86" s="105"/>
    </row>
    <row r="87" spans="1:14" s="106" customFormat="1" x14ac:dyDescent="0.2">
      <c r="A87" s="104" t="s">
        <v>281</v>
      </c>
      <c r="B87" s="176" t="s">
        <v>515</v>
      </c>
      <c r="C87" s="171">
        <v>1230</v>
      </c>
      <c r="D87" s="171">
        <v>1230</v>
      </c>
      <c r="E87" s="257">
        <f t="shared" si="1"/>
        <v>100</v>
      </c>
      <c r="F87" s="105"/>
      <c r="G87" s="105"/>
      <c r="H87" s="105"/>
      <c r="I87" s="105"/>
      <c r="J87" s="105"/>
      <c r="K87" s="105"/>
      <c r="L87" s="105"/>
      <c r="M87" s="105"/>
      <c r="N87" s="105"/>
    </row>
    <row r="88" spans="1:14" s="106" customFormat="1" ht="38.25" hidden="1" x14ac:dyDescent="0.2">
      <c r="A88" s="104" t="s">
        <v>251</v>
      </c>
      <c r="B88" s="176" t="s">
        <v>252</v>
      </c>
      <c r="C88" s="169"/>
      <c r="D88" s="169"/>
      <c r="E88" s="257" t="e">
        <f t="shared" si="1"/>
        <v>#DIV/0!</v>
      </c>
      <c r="F88" s="105"/>
      <c r="G88" s="105"/>
      <c r="H88" s="105"/>
      <c r="I88" s="105"/>
      <c r="J88" s="105"/>
      <c r="K88" s="105"/>
      <c r="L88" s="105"/>
      <c r="M88" s="105"/>
      <c r="N88" s="105"/>
    </row>
    <row r="89" spans="1:14" s="107" customFormat="1" ht="25.5" x14ac:dyDescent="0.2">
      <c r="A89" s="104" t="s">
        <v>253</v>
      </c>
      <c r="B89" s="176" t="s">
        <v>153</v>
      </c>
      <c r="C89" s="171">
        <v>1207.7</v>
      </c>
      <c r="D89" s="171">
        <v>603.846</v>
      </c>
      <c r="E89" s="257">
        <f t="shared" si="1"/>
        <v>49.999668791918523</v>
      </c>
      <c r="F89" s="105"/>
      <c r="G89" s="105"/>
      <c r="H89" s="105"/>
      <c r="I89" s="105"/>
      <c r="J89" s="105"/>
      <c r="K89" s="105"/>
      <c r="L89" s="105"/>
      <c r="M89" s="105"/>
      <c r="N89" s="105"/>
    </row>
    <row r="90" spans="1:14" s="107" customFormat="1" ht="61.5" customHeight="1" x14ac:dyDescent="0.2">
      <c r="A90" s="104" t="s">
        <v>254</v>
      </c>
      <c r="B90" s="176" t="s">
        <v>255</v>
      </c>
      <c r="C90" s="171">
        <v>17.7</v>
      </c>
      <c r="D90" s="171"/>
      <c r="E90" s="257">
        <f t="shared" si="1"/>
        <v>0</v>
      </c>
      <c r="F90" s="105"/>
      <c r="G90" s="105"/>
      <c r="H90" s="105"/>
      <c r="I90" s="105"/>
      <c r="J90" s="105"/>
      <c r="K90" s="105"/>
      <c r="L90" s="105"/>
      <c r="M90" s="105"/>
      <c r="N90" s="105"/>
    </row>
    <row r="91" spans="1:14" s="107" customFormat="1" ht="59.25" customHeight="1" x14ac:dyDescent="0.2">
      <c r="A91" s="104" t="s">
        <v>281</v>
      </c>
      <c r="B91" s="176" t="s">
        <v>256</v>
      </c>
      <c r="C91" s="171">
        <v>3701.2</v>
      </c>
      <c r="D91" s="171">
        <v>2209.96</v>
      </c>
      <c r="E91" s="257">
        <f t="shared" si="1"/>
        <v>59.709283475629526</v>
      </c>
      <c r="F91" s="105"/>
      <c r="G91" s="105"/>
      <c r="H91" s="105"/>
      <c r="I91" s="105"/>
      <c r="J91" s="105"/>
      <c r="K91" s="105"/>
      <c r="L91" s="105"/>
      <c r="M91" s="105"/>
      <c r="N91" s="105"/>
    </row>
    <row r="92" spans="1:14" s="107" customFormat="1" ht="25.5" x14ac:dyDescent="0.2">
      <c r="A92" s="104" t="s">
        <v>257</v>
      </c>
      <c r="B92" s="176" t="s">
        <v>152</v>
      </c>
      <c r="C92" s="171">
        <v>4073</v>
      </c>
      <c r="D92" s="171">
        <v>2004.68</v>
      </c>
      <c r="E92" s="257">
        <f t="shared" si="1"/>
        <v>49.218757672477295</v>
      </c>
      <c r="F92" s="105"/>
      <c r="G92" s="105"/>
      <c r="H92" s="105"/>
      <c r="I92" s="105"/>
      <c r="J92" s="105"/>
      <c r="K92" s="105"/>
      <c r="L92" s="105"/>
      <c r="M92" s="105"/>
      <c r="N92" s="105"/>
    </row>
    <row r="93" spans="1:14" s="107" customFormat="1" ht="63.75" x14ac:dyDescent="0.2">
      <c r="A93" s="104" t="s">
        <v>258</v>
      </c>
      <c r="B93" s="176" t="s">
        <v>259</v>
      </c>
      <c r="C93" s="171">
        <v>25252.799999999999</v>
      </c>
      <c r="D93" s="171">
        <v>11895.95881</v>
      </c>
      <c r="E93" s="257">
        <f t="shared" si="1"/>
        <v>47.10748435817019</v>
      </c>
    </row>
    <row r="94" spans="1:14" s="107" customFormat="1" ht="76.5" hidden="1" x14ac:dyDescent="0.2">
      <c r="A94" s="104" t="s">
        <v>258</v>
      </c>
      <c r="B94" s="176" t="s">
        <v>564</v>
      </c>
      <c r="C94" s="171"/>
      <c r="D94" s="171"/>
      <c r="E94" s="257" t="e">
        <f t="shared" si="1"/>
        <v>#DIV/0!</v>
      </c>
    </row>
    <row r="95" spans="1:14" s="107" customFormat="1" ht="25.5" x14ac:dyDescent="0.2">
      <c r="A95" s="104" t="s">
        <v>565</v>
      </c>
      <c r="B95" s="176" t="s">
        <v>566</v>
      </c>
      <c r="C95" s="171">
        <v>194</v>
      </c>
      <c r="D95" s="171"/>
      <c r="E95" s="257">
        <f t="shared" si="1"/>
        <v>0</v>
      </c>
    </row>
    <row r="96" spans="1:14" s="107" customFormat="1" ht="38.25" x14ac:dyDescent="0.2">
      <c r="A96" s="104" t="s">
        <v>554</v>
      </c>
      <c r="B96" s="176" t="s">
        <v>555</v>
      </c>
      <c r="C96" s="171">
        <f>13927.12929+0.00071</f>
        <v>13927.130000000001</v>
      </c>
      <c r="D96" s="171">
        <v>7633.7860000000001</v>
      </c>
      <c r="E96" s="257">
        <f t="shared" si="1"/>
        <v>54.812341092529472</v>
      </c>
    </row>
    <row r="97" spans="1:11" s="107" customFormat="1" ht="25.5" x14ac:dyDescent="0.2">
      <c r="A97" s="104" t="s">
        <v>556</v>
      </c>
      <c r="B97" s="176" t="s">
        <v>557</v>
      </c>
      <c r="C97" s="171">
        <v>62000</v>
      </c>
      <c r="D97" s="171">
        <v>39693.864690000002</v>
      </c>
      <c r="E97" s="257">
        <f t="shared" si="1"/>
        <v>64.022362403225813</v>
      </c>
      <c r="F97" s="107">
        <v>29011.0101</v>
      </c>
    </row>
    <row r="98" spans="1:11" s="107" customFormat="1" ht="38.25" hidden="1" x14ac:dyDescent="0.2">
      <c r="A98" s="104" t="s">
        <v>556</v>
      </c>
      <c r="B98" s="176" t="s">
        <v>567</v>
      </c>
      <c r="C98" s="171"/>
      <c r="D98" s="171"/>
      <c r="E98" s="257" t="e">
        <f t="shared" si="1"/>
        <v>#DIV/0!</v>
      </c>
    </row>
    <row r="99" spans="1:11" s="107" customFormat="1" ht="47.25" customHeight="1" x14ac:dyDescent="0.2">
      <c r="A99" s="104" t="s">
        <v>260</v>
      </c>
      <c r="B99" s="176" t="s">
        <v>509</v>
      </c>
      <c r="C99" s="171">
        <v>22820.565999999999</v>
      </c>
      <c r="D99" s="171">
        <v>10848.883</v>
      </c>
      <c r="E99" s="257">
        <f t="shared" si="1"/>
        <v>47.539938317042619</v>
      </c>
      <c r="F99" s="108"/>
    </row>
    <row r="100" spans="1:11" s="106" customFormat="1" ht="25.5" customHeight="1" x14ac:dyDescent="0.2">
      <c r="A100" s="109" t="s">
        <v>261</v>
      </c>
      <c r="B100" s="177" t="s">
        <v>159</v>
      </c>
      <c r="C100" s="169">
        <f>SUM(C101:C104)</f>
        <v>16935.281999999999</v>
      </c>
      <c r="D100" s="169">
        <f>SUM(D101:D104)</f>
        <v>9986.8572700000004</v>
      </c>
      <c r="E100" s="257">
        <f t="shared" si="1"/>
        <v>58.970717287140538</v>
      </c>
    </row>
    <row r="101" spans="1:11" s="106" customFormat="1" ht="51" x14ac:dyDescent="0.2">
      <c r="A101" s="110" t="s">
        <v>262</v>
      </c>
      <c r="B101" s="178" t="s">
        <v>148</v>
      </c>
      <c r="C101" s="179">
        <f>690+52</f>
        <v>742</v>
      </c>
      <c r="D101" s="179">
        <v>366.27060999999998</v>
      </c>
      <c r="E101" s="257">
        <f t="shared" si="1"/>
        <v>49.362615902964954</v>
      </c>
    </row>
    <row r="102" spans="1:11" s="106" customFormat="1" ht="38.25" x14ac:dyDescent="0.2">
      <c r="A102" s="110" t="s">
        <v>558</v>
      </c>
      <c r="B102" s="178" t="s">
        <v>559</v>
      </c>
      <c r="C102" s="179">
        <v>13211.082</v>
      </c>
      <c r="D102" s="179">
        <v>7107.4866599999996</v>
      </c>
      <c r="E102" s="257">
        <f t="shared" si="1"/>
        <v>53.799428843148497</v>
      </c>
    </row>
    <row r="103" spans="1:11" s="106" customFormat="1" ht="75" x14ac:dyDescent="0.2">
      <c r="A103" s="110" t="s">
        <v>560</v>
      </c>
      <c r="B103" s="254" t="s">
        <v>666</v>
      </c>
      <c r="C103" s="171">
        <v>2137.9</v>
      </c>
      <c r="D103" s="171">
        <v>2137.9</v>
      </c>
      <c r="E103" s="257">
        <f t="shared" si="1"/>
        <v>100</v>
      </c>
    </row>
    <row r="104" spans="1:11" s="106" customFormat="1" ht="45" x14ac:dyDescent="0.2">
      <c r="A104" s="110" t="s">
        <v>560</v>
      </c>
      <c r="B104" s="254" t="s">
        <v>667</v>
      </c>
      <c r="C104" s="171">
        <v>844.3</v>
      </c>
      <c r="D104" s="171">
        <v>375.2</v>
      </c>
      <c r="E104" s="257">
        <f t="shared" si="1"/>
        <v>44.439180386118679</v>
      </c>
    </row>
    <row r="105" spans="1:11" s="106" customFormat="1" ht="38.25" x14ac:dyDescent="0.2">
      <c r="A105" s="110" t="s">
        <v>664</v>
      </c>
      <c r="B105" s="178" t="s">
        <v>665</v>
      </c>
      <c r="C105" s="171"/>
      <c r="D105" s="171">
        <v>-90.538520000000005</v>
      </c>
      <c r="E105" s="257" t="e">
        <f t="shared" si="1"/>
        <v>#DIV/0!</v>
      </c>
    </row>
    <row r="106" spans="1:11" s="111" customFormat="1" ht="14.25" x14ac:dyDescent="0.2">
      <c r="A106" s="152"/>
      <c r="B106" s="180" t="s">
        <v>263</v>
      </c>
      <c r="C106" s="169">
        <f>+C13+C45</f>
        <v>592152.02552000002</v>
      </c>
      <c r="D106" s="169">
        <f>+D13+D45</f>
        <v>377892.41292999999</v>
      </c>
      <c r="E106" s="257">
        <f t="shared" si="1"/>
        <v>63.816789716821908</v>
      </c>
    </row>
    <row r="107" spans="1:11" x14ac:dyDescent="0.25">
      <c r="B107" s="27"/>
      <c r="K107" s="18">
        <f>K103-K106</f>
        <v>0</v>
      </c>
    </row>
    <row r="108" spans="1:11" x14ac:dyDescent="0.25">
      <c r="B108" s="27"/>
      <c r="D108" s="18">
        <v>377892.41292999999</v>
      </c>
    </row>
    <row r="109" spans="1:11" x14ac:dyDescent="0.25">
      <c r="B109" s="21" t="s">
        <v>570</v>
      </c>
      <c r="C109" s="118">
        <v>522713.83682000003</v>
      </c>
      <c r="D109" s="263">
        <f>D108-D106</f>
        <v>0</v>
      </c>
    </row>
    <row r="110" spans="1:11" x14ac:dyDescent="0.25">
      <c r="B110" s="27"/>
      <c r="C110" s="118">
        <v>690</v>
      </c>
      <c r="D110" s="146">
        <f>D106-D109</f>
        <v>377892.41292999999</v>
      </c>
    </row>
    <row r="111" spans="1:11" x14ac:dyDescent="0.25">
      <c r="B111" s="27"/>
      <c r="C111" s="118">
        <v>37063</v>
      </c>
    </row>
    <row r="112" spans="1:11" x14ac:dyDescent="0.25">
      <c r="B112" s="27"/>
      <c r="C112" s="119">
        <f>SUM(C109:C111)</f>
        <v>560466.83682000008</v>
      </c>
    </row>
    <row r="113" spans="2:7" x14ac:dyDescent="0.25">
      <c r="B113" s="27"/>
      <c r="C113" s="120">
        <f>C106-C112</f>
        <v>31685.188699999941</v>
      </c>
    </row>
    <row r="114" spans="2:7" x14ac:dyDescent="0.25">
      <c r="B114" s="27"/>
    </row>
    <row r="115" spans="2:7" x14ac:dyDescent="0.25">
      <c r="B115" s="27"/>
    </row>
    <row r="116" spans="2:7" x14ac:dyDescent="0.25">
      <c r="B116" s="27"/>
      <c r="C116" s="119">
        <f>2989+C112-690</f>
        <v>562765.83682000008</v>
      </c>
    </row>
    <row r="117" spans="2:7" x14ac:dyDescent="0.25">
      <c r="B117" s="27"/>
    </row>
    <row r="118" spans="2:7" x14ac:dyDescent="0.25">
      <c r="B118" s="27"/>
    </row>
    <row r="119" spans="2:7" x14ac:dyDescent="0.25">
      <c r="B119" s="27"/>
      <c r="C119" s="121">
        <v>802</v>
      </c>
      <c r="D119" s="114">
        <f>4566107.28+64021146.2+500000+314800+4233600+197400</f>
        <v>73833053.480000004</v>
      </c>
    </row>
    <row r="120" spans="2:7" x14ac:dyDescent="0.25">
      <c r="B120" s="27"/>
      <c r="C120" s="121">
        <v>804</v>
      </c>
      <c r="D120" s="115">
        <f>3690313.42+620000+4630100+5047000+4073000+462000+25252800+74500+1208700+116500+139271.29+22820565.53+536000</f>
        <v>68670750.24000001</v>
      </c>
    </row>
    <row r="121" spans="2:7" x14ac:dyDescent="0.25">
      <c r="B121" s="27"/>
      <c r="C121" s="121">
        <v>805</v>
      </c>
      <c r="D121" s="114">
        <f>2829241.27+1050150</f>
        <v>3879391.27</v>
      </c>
    </row>
    <row r="122" spans="2:7" x14ac:dyDescent="0.25">
      <c r="B122" s="27"/>
      <c r="C122" s="121">
        <v>806</v>
      </c>
      <c r="D122" s="116">
        <f>298765195.01+17137804.28+1258000+719000+3701200+1230000+3257000+8936310+847400</f>
        <v>335851909.28999996</v>
      </c>
    </row>
    <row r="123" spans="2:7" x14ac:dyDescent="0.25">
      <c r="B123" s="27"/>
      <c r="C123" s="121">
        <v>808</v>
      </c>
      <c r="D123" s="114">
        <f>4368759.81+929300</f>
        <v>5298059.8099999996</v>
      </c>
    </row>
    <row r="124" spans="2:7" x14ac:dyDescent="0.25">
      <c r="B124" s="27"/>
      <c r="C124" s="118">
        <v>991</v>
      </c>
      <c r="D124" s="18">
        <f>23170007.97+2769519.14+1000+457000-386570.34-497598.69-334718.25+17700+491400+721900+121100+194000+1951300+1269700+1794000+2000000+2000000+8577937.66</f>
        <v>44317677.489999995</v>
      </c>
      <c r="F124" s="18">
        <v>44510677.490000002</v>
      </c>
      <c r="G124" s="18">
        <f>F124-D124</f>
        <v>193000.00000000745</v>
      </c>
    </row>
    <row r="125" spans="2:7" x14ac:dyDescent="0.25">
      <c r="B125" s="27"/>
      <c r="C125" s="122">
        <v>998</v>
      </c>
      <c r="D125" s="115">
        <f>5362613.48+5000+725905+750700+18842000+520704+537472.76+1057100+200000+507000+107500</f>
        <v>28615995.240000002</v>
      </c>
    </row>
    <row r="126" spans="2:7" x14ac:dyDescent="0.25">
      <c r="B126" s="27"/>
      <c r="D126" s="117">
        <f>SUM(D119:D125)</f>
        <v>560466836.81999993</v>
      </c>
    </row>
    <row r="127" spans="2:7" x14ac:dyDescent="0.25">
      <c r="B127" s="27"/>
      <c r="D127" s="117">
        <v>560466836.82000005</v>
      </c>
    </row>
    <row r="128" spans="2:7" x14ac:dyDescent="0.25">
      <c r="B128" s="27"/>
      <c r="D128" s="18">
        <f>D127-D126</f>
        <v>0</v>
      </c>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row r="197" spans="2:2" x14ac:dyDescent="0.25">
      <c r="B197" s="27"/>
    </row>
    <row r="198" spans="2:2" x14ac:dyDescent="0.25">
      <c r="B198" s="27"/>
    </row>
    <row r="199" spans="2:2" x14ac:dyDescent="0.25">
      <c r="B199" s="27"/>
    </row>
    <row r="200" spans="2:2" x14ac:dyDescent="0.25">
      <c r="B200" s="27"/>
    </row>
    <row r="201" spans="2:2" x14ac:dyDescent="0.25">
      <c r="B201" s="27"/>
    </row>
    <row r="202" spans="2:2" x14ac:dyDescent="0.25">
      <c r="B202" s="27"/>
    </row>
    <row r="203" spans="2:2" x14ac:dyDescent="0.25">
      <c r="B203" s="27"/>
    </row>
    <row r="204" spans="2:2" x14ac:dyDescent="0.25">
      <c r="B204" s="27"/>
    </row>
    <row r="205" spans="2:2" x14ac:dyDescent="0.25">
      <c r="B205" s="27"/>
    </row>
    <row r="206" spans="2:2" x14ac:dyDescent="0.25">
      <c r="B206" s="27"/>
    </row>
    <row r="207" spans="2:2" x14ac:dyDescent="0.25">
      <c r="B207" s="27"/>
    </row>
    <row r="208" spans="2:2" x14ac:dyDescent="0.25">
      <c r="B208" s="27"/>
    </row>
    <row r="209" spans="2:2" x14ac:dyDescent="0.25">
      <c r="B209" s="27"/>
    </row>
    <row r="210" spans="2:2" x14ac:dyDescent="0.25">
      <c r="B210" s="27"/>
    </row>
    <row r="211" spans="2:2" x14ac:dyDescent="0.25">
      <c r="B211" s="27"/>
    </row>
    <row r="212" spans="2:2" x14ac:dyDescent="0.25">
      <c r="B212" s="27"/>
    </row>
    <row r="213" spans="2:2" x14ac:dyDescent="0.25">
      <c r="B213" s="27"/>
    </row>
    <row r="214" spans="2:2" x14ac:dyDescent="0.25">
      <c r="B214" s="27"/>
    </row>
    <row r="215" spans="2:2" x14ac:dyDescent="0.25">
      <c r="B215" s="27"/>
    </row>
    <row r="216" spans="2:2" x14ac:dyDescent="0.25">
      <c r="B216" s="27"/>
    </row>
    <row r="217" spans="2:2" x14ac:dyDescent="0.25">
      <c r="B217" s="27"/>
    </row>
    <row r="218" spans="2:2" x14ac:dyDescent="0.25">
      <c r="B218" s="27"/>
    </row>
    <row r="219" spans="2:2" x14ac:dyDescent="0.25">
      <c r="B219" s="27"/>
    </row>
    <row r="220" spans="2:2" x14ac:dyDescent="0.25">
      <c r="B220" s="27"/>
    </row>
    <row r="221" spans="2:2" x14ac:dyDescent="0.25">
      <c r="B221" s="27"/>
    </row>
    <row r="222" spans="2:2" x14ac:dyDescent="0.25">
      <c r="B222" s="27"/>
    </row>
    <row r="223" spans="2:2" x14ac:dyDescent="0.25">
      <c r="B223" s="27"/>
    </row>
    <row r="224" spans="2:2" x14ac:dyDescent="0.25">
      <c r="B224" s="27"/>
    </row>
    <row r="225" spans="2:2" x14ac:dyDescent="0.25">
      <c r="B225" s="27"/>
    </row>
    <row r="226" spans="2:2" x14ac:dyDescent="0.25">
      <c r="B226" s="27"/>
    </row>
    <row r="227" spans="2:2" x14ac:dyDescent="0.25">
      <c r="B227" s="27"/>
    </row>
    <row r="228" spans="2:2" x14ac:dyDescent="0.25">
      <c r="B228" s="27"/>
    </row>
    <row r="229" spans="2:2" x14ac:dyDescent="0.25">
      <c r="B229" s="27"/>
    </row>
    <row r="230" spans="2:2" x14ac:dyDescent="0.25">
      <c r="B230" s="27"/>
    </row>
    <row r="231" spans="2:2" x14ac:dyDescent="0.25">
      <c r="B231" s="27"/>
    </row>
    <row r="232" spans="2:2" x14ac:dyDescent="0.25">
      <c r="B232" s="27"/>
    </row>
    <row r="233" spans="2:2"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sheetData>
  <mergeCells count="7">
    <mergeCell ref="A7:E7"/>
    <mergeCell ref="A8:E8"/>
    <mergeCell ref="C1:E1"/>
    <mergeCell ref="B2:E2"/>
    <mergeCell ref="B3:E3"/>
    <mergeCell ref="B4:E4"/>
    <mergeCell ref="B5:E5"/>
  </mergeCells>
  <pageMargins left="0.51181102362204722" right="0.15748031496062992" top="0.43307086614173229" bottom="0.47244094488188981" header="0.15748031496062992" footer="0.15748031496062992"/>
  <pageSetup paperSize="9" scale="71" fitToHeight="0" orientation="portrait" useFirstPageNumber="1" r:id="rId1"/>
  <headerFooter alignWithMargins="0">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11"/>
  <sheetViews>
    <sheetView showGridLines="0" zoomScaleNormal="100" workbookViewId="0">
      <selection activeCell="S1" sqref="A1:U720"/>
    </sheetView>
  </sheetViews>
  <sheetFormatPr defaultColWidth="9.140625" defaultRowHeight="12.75" x14ac:dyDescent="0.2"/>
  <cols>
    <col min="1" max="1" width="1.7109375" style="50" customWidth="1"/>
    <col min="2" max="11" width="0" style="50" hidden="1" customWidth="1"/>
    <col min="12" max="12" width="44" style="50" customWidth="1"/>
    <col min="13" max="14" width="5.7109375" style="50" customWidth="1"/>
    <col min="15" max="15" width="13" style="50" customWidth="1"/>
    <col min="16" max="16" width="5.7109375" style="50" customWidth="1"/>
    <col min="17" max="18" width="0" style="50" hidden="1" customWidth="1"/>
    <col min="19" max="21" width="12.140625" style="311" customWidth="1"/>
    <col min="22" max="29" width="0" style="50" hidden="1" customWidth="1"/>
    <col min="30" max="256" width="9.140625" style="50" customWidth="1"/>
    <col min="257" max="16384" width="9.140625" style="50"/>
  </cols>
  <sheetData>
    <row r="1" spans="1:29" s="270" customFormat="1" ht="12.75" customHeight="1" x14ac:dyDescent="0.2">
      <c r="A1" s="265"/>
      <c r="B1" s="265"/>
      <c r="C1" s="265"/>
      <c r="D1" s="265"/>
      <c r="E1" s="265"/>
      <c r="F1" s="266"/>
      <c r="G1" s="267"/>
      <c r="H1" s="267"/>
      <c r="I1" s="267"/>
      <c r="J1" s="267"/>
      <c r="K1" s="267"/>
      <c r="L1" s="268"/>
      <c r="M1" s="268"/>
      <c r="N1" s="269"/>
      <c r="O1" s="269"/>
      <c r="P1" s="268"/>
      <c r="Q1" s="268"/>
      <c r="R1" s="269" t="s">
        <v>301</v>
      </c>
      <c r="S1" s="471" t="s">
        <v>626</v>
      </c>
      <c r="T1" s="471"/>
      <c r="U1" s="471"/>
      <c r="V1" s="267"/>
      <c r="W1" s="267"/>
      <c r="X1" s="267"/>
      <c r="Y1" s="267"/>
      <c r="Z1" s="267"/>
    </row>
    <row r="2" spans="1:29" s="270" customFormat="1" ht="9" customHeight="1" x14ac:dyDescent="0.2">
      <c r="A2" s="271"/>
      <c r="B2" s="272"/>
      <c r="C2" s="272"/>
      <c r="D2" s="272"/>
      <c r="E2" s="272"/>
      <c r="F2" s="266"/>
      <c r="G2" s="267"/>
      <c r="H2" s="267"/>
      <c r="I2" s="267"/>
      <c r="J2" s="267"/>
      <c r="K2" s="267"/>
      <c r="L2" s="268"/>
      <c r="M2" s="268"/>
      <c r="N2" s="472" t="s">
        <v>128</v>
      </c>
      <c r="O2" s="472"/>
      <c r="P2" s="472"/>
      <c r="Q2" s="472"/>
      <c r="R2" s="472"/>
      <c r="S2" s="472"/>
      <c r="T2" s="472"/>
      <c r="U2" s="472"/>
      <c r="V2" s="267"/>
      <c r="W2" s="267"/>
      <c r="X2" s="267"/>
      <c r="Y2" s="267"/>
      <c r="Z2" s="267"/>
    </row>
    <row r="3" spans="1:29" s="270" customFormat="1" ht="1.5" customHeight="1" x14ac:dyDescent="0.2">
      <c r="A3" s="273"/>
      <c r="B3" s="273"/>
      <c r="C3" s="273"/>
      <c r="D3" s="273"/>
      <c r="E3" s="273"/>
      <c r="F3" s="273"/>
      <c r="G3" s="273"/>
      <c r="H3" s="273"/>
      <c r="I3" s="273"/>
      <c r="J3" s="273"/>
      <c r="K3" s="273"/>
      <c r="L3" s="274"/>
      <c r="M3" s="274"/>
      <c r="N3" s="472"/>
      <c r="O3" s="472"/>
      <c r="P3" s="472"/>
      <c r="Q3" s="472"/>
      <c r="R3" s="472"/>
      <c r="S3" s="472"/>
      <c r="T3" s="472"/>
      <c r="U3" s="472"/>
      <c r="V3" s="267"/>
      <c r="W3" s="267"/>
      <c r="X3" s="267"/>
      <c r="Y3" s="267"/>
      <c r="Z3" s="267"/>
    </row>
    <row r="4" spans="1:29" s="270" customFormat="1" ht="13.5" customHeight="1" x14ac:dyDescent="0.2">
      <c r="A4" s="273"/>
      <c r="B4" s="273"/>
      <c r="C4" s="273"/>
      <c r="D4" s="273"/>
      <c r="E4" s="273"/>
      <c r="F4" s="273"/>
      <c r="G4" s="273"/>
      <c r="H4" s="273"/>
      <c r="I4" s="273"/>
      <c r="J4" s="273"/>
      <c r="K4" s="273"/>
      <c r="L4" s="472" t="s">
        <v>167</v>
      </c>
      <c r="M4" s="472"/>
      <c r="N4" s="472"/>
      <c r="O4" s="472"/>
      <c r="P4" s="472"/>
      <c r="Q4" s="472"/>
      <c r="R4" s="472"/>
      <c r="S4" s="472"/>
      <c r="T4" s="472"/>
      <c r="U4" s="472"/>
      <c r="V4" s="267"/>
      <c r="W4" s="267"/>
      <c r="X4" s="267"/>
      <c r="Y4" s="267"/>
      <c r="Z4" s="267"/>
    </row>
    <row r="5" spans="1:29" s="270" customFormat="1" ht="12.75" customHeight="1" x14ac:dyDescent="0.2">
      <c r="A5" s="273"/>
      <c r="B5" s="273"/>
      <c r="C5" s="273"/>
      <c r="D5" s="273"/>
      <c r="E5" s="273"/>
      <c r="F5" s="273"/>
      <c r="G5" s="273"/>
      <c r="H5" s="273"/>
      <c r="I5" s="273"/>
      <c r="J5" s="273"/>
      <c r="K5" s="273"/>
      <c r="L5" s="472" t="s">
        <v>264</v>
      </c>
      <c r="M5" s="472"/>
      <c r="N5" s="472"/>
      <c r="O5" s="472"/>
      <c r="P5" s="472"/>
      <c r="Q5" s="472"/>
      <c r="R5" s="472"/>
      <c r="S5" s="472"/>
      <c r="T5" s="472"/>
      <c r="U5" s="472"/>
      <c r="V5" s="267"/>
      <c r="W5" s="267"/>
      <c r="X5" s="267"/>
      <c r="Y5" s="267"/>
      <c r="Z5" s="267"/>
    </row>
    <row r="6" spans="1:29" s="270" customFormat="1" ht="12.75" customHeight="1" x14ac:dyDescent="0.2">
      <c r="A6" s="267"/>
      <c r="B6" s="267"/>
      <c r="C6" s="267"/>
      <c r="D6" s="267"/>
      <c r="E6" s="267"/>
      <c r="F6" s="267"/>
      <c r="G6" s="267"/>
      <c r="H6" s="267"/>
      <c r="I6" s="267"/>
      <c r="J6" s="267"/>
      <c r="K6" s="267"/>
      <c r="L6" s="471" t="s">
        <v>552</v>
      </c>
      <c r="M6" s="471"/>
      <c r="N6" s="471"/>
      <c r="O6" s="471"/>
      <c r="P6" s="471"/>
      <c r="Q6" s="471"/>
      <c r="R6" s="471"/>
      <c r="S6" s="471"/>
      <c r="T6" s="471"/>
      <c r="U6" s="471"/>
      <c r="V6" s="267"/>
      <c r="W6" s="267"/>
      <c r="X6" s="267"/>
      <c r="Y6" s="267"/>
      <c r="Z6" s="267"/>
    </row>
    <row r="7" spans="1:29" s="270" customFormat="1" ht="12.75" customHeight="1" x14ac:dyDescent="0.2">
      <c r="A7" s="267"/>
      <c r="B7" s="267"/>
      <c r="C7" s="267"/>
      <c r="D7" s="267"/>
      <c r="E7" s="267"/>
      <c r="F7" s="267"/>
      <c r="G7" s="267"/>
      <c r="H7" s="267"/>
      <c r="I7" s="267"/>
      <c r="J7" s="267"/>
      <c r="K7" s="267"/>
      <c r="L7" s="268"/>
      <c r="M7" s="268"/>
      <c r="N7" s="268"/>
      <c r="O7" s="268"/>
      <c r="P7" s="268"/>
      <c r="Q7" s="268"/>
      <c r="R7" s="268"/>
      <c r="S7" s="268"/>
      <c r="T7" s="268"/>
      <c r="U7" s="268"/>
      <c r="V7" s="267"/>
      <c r="W7" s="267"/>
      <c r="X7" s="267"/>
      <c r="Y7" s="267"/>
      <c r="Z7" s="267"/>
    </row>
    <row r="8" spans="1:29" s="270" customFormat="1" ht="12.75" customHeight="1" x14ac:dyDescent="0.2">
      <c r="A8" s="473" t="s">
        <v>700</v>
      </c>
      <c r="B8" s="473"/>
      <c r="C8" s="473"/>
      <c r="D8" s="473"/>
      <c r="E8" s="473"/>
      <c r="F8" s="473"/>
      <c r="G8" s="473"/>
      <c r="H8" s="473"/>
      <c r="I8" s="473"/>
      <c r="J8" s="473"/>
      <c r="K8" s="473"/>
      <c r="L8" s="473"/>
      <c r="M8" s="473"/>
      <c r="N8" s="473"/>
      <c r="O8" s="473"/>
      <c r="P8" s="473"/>
      <c r="Q8" s="473"/>
      <c r="R8" s="473"/>
      <c r="S8" s="473"/>
      <c r="T8" s="473"/>
      <c r="U8" s="473"/>
      <c r="V8" s="267"/>
      <c r="W8" s="267"/>
      <c r="X8" s="267"/>
      <c r="Y8" s="267"/>
      <c r="Z8" s="267"/>
    </row>
    <row r="9" spans="1:29" s="270" customFormat="1" ht="62.25" customHeight="1" x14ac:dyDescent="0.2">
      <c r="A9" s="474" t="s">
        <v>549</v>
      </c>
      <c r="B9" s="474"/>
      <c r="C9" s="474"/>
      <c r="D9" s="474"/>
      <c r="E9" s="474"/>
      <c r="F9" s="474"/>
      <c r="G9" s="474"/>
      <c r="H9" s="474"/>
      <c r="I9" s="474"/>
      <c r="J9" s="474"/>
      <c r="K9" s="474"/>
      <c r="L9" s="474"/>
      <c r="M9" s="474"/>
      <c r="N9" s="474"/>
      <c r="O9" s="474"/>
      <c r="P9" s="474"/>
      <c r="Q9" s="474"/>
      <c r="R9" s="474"/>
      <c r="S9" s="474"/>
      <c r="T9" s="474"/>
      <c r="U9" s="474"/>
      <c r="V9" s="267"/>
      <c r="W9" s="267"/>
      <c r="X9" s="267"/>
      <c r="Y9" s="267"/>
      <c r="Z9" s="267"/>
    </row>
    <row r="10" spans="1:29" ht="12.75" customHeight="1" x14ac:dyDescent="0.2">
      <c r="A10" s="56"/>
      <c r="B10" s="56"/>
      <c r="C10" s="56"/>
      <c r="D10" s="56"/>
      <c r="E10" s="56"/>
      <c r="F10" s="56"/>
      <c r="G10" s="56"/>
      <c r="H10" s="56"/>
      <c r="I10" s="56"/>
      <c r="J10" s="56"/>
      <c r="K10" s="56"/>
      <c r="L10" s="56"/>
      <c r="M10" s="56"/>
      <c r="N10" s="56"/>
      <c r="O10" s="56"/>
      <c r="P10" s="56"/>
      <c r="Q10" s="56"/>
      <c r="R10" s="56"/>
      <c r="S10" s="275"/>
      <c r="T10" s="275"/>
      <c r="U10" s="275"/>
      <c r="V10" s="55"/>
      <c r="W10" s="55"/>
      <c r="X10" s="55"/>
      <c r="Y10" s="55"/>
      <c r="Z10" s="55"/>
      <c r="AA10" s="55"/>
      <c r="AB10" s="55"/>
      <c r="AC10" s="55"/>
    </row>
    <row r="11" spans="1:29" ht="12.75" customHeight="1" x14ac:dyDescent="0.2">
      <c r="A11" s="92" t="s">
        <v>303</v>
      </c>
      <c r="B11" s="56"/>
      <c r="C11" s="56"/>
      <c r="D11" s="56"/>
      <c r="E11" s="56"/>
      <c r="F11" s="56"/>
      <c r="G11" s="56"/>
      <c r="H11" s="56"/>
      <c r="I11" s="56"/>
      <c r="J11" s="56"/>
      <c r="K11" s="56"/>
      <c r="L11" s="56"/>
      <c r="M11" s="56"/>
      <c r="N11" s="56"/>
      <c r="O11" s="56"/>
      <c r="P11" s="56"/>
      <c r="Q11" s="56"/>
      <c r="R11" s="56"/>
      <c r="S11" s="275"/>
      <c r="T11" s="275"/>
      <c r="U11" s="275"/>
      <c r="V11" s="55"/>
      <c r="W11" s="55"/>
      <c r="X11" s="55"/>
      <c r="Y11" s="55"/>
      <c r="Z11" s="55"/>
      <c r="AA11" s="55"/>
      <c r="AB11" s="55"/>
      <c r="AC11" s="55"/>
    </row>
    <row r="12" spans="1:29" ht="12.75" customHeight="1" x14ac:dyDescent="0.2">
      <c r="A12" s="92" t="s">
        <v>304</v>
      </c>
      <c r="B12" s="56"/>
      <c r="C12" s="56"/>
      <c r="D12" s="56"/>
      <c r="E12" s="56"/>
      <c r="F12" s="56"/>
      <c r="G12" s="56"/>
      <c r="H12" s="56"/>
      <c r="I12" s="56"/>
      <c r="J12" s="56"/>
      <c r="K12" s="56"/>
      <c r="L12" s="92"/>
      <c r="M12" s="56"/>
      <c r="N12" s="56"/>
      <c r="O12" s="56"/>
      <c r="P12" s="56"/>
      <c r="Q12" s="56"/>
      <c r="R12" s="56"/>
      <c r="S12" s="275"/>
      <c r="T12" s="275"/>
      <c r="U12" s="275"/>
      <c r="V12" s="55"/>
      <c r="W12" s="55"/>
      <c r="X12" s="55"/>
      <c r="Y12" s="55"/>
      <c r="Z12" s="55"/>
      <c r="AA12" s="55"/>
      <c r="AB12" s="55"/>
      <c r="AC12" s="55"/>
    </row>
    <row r="13" spans="1:29" ht="8.25" customHeight="1" x14ac:dyDescent="0.2">
      <c r="A13" s="56"/>
      <c r="B13" s="56"/>
      <c r="C13" s="56"/>
      <c r="D13" s="56"/>
      <c r="E13" s="56"/>
      <c r="F13" s="56"/>
      <c r="G13" s="56"/>
      <c r="H13" s="56"/>
      <c r="I13" s="56"/>
      <c r="J13" s="56"/>
      <c r="K13" s="56"/>
      <c r="L13" s="93"/>
      <c r="M13" s="56"/>
      <c r="N13" s="56"/>
      <c r="O13" s="56"/>
      <c r="P13" s="56"/>
      <c r="Q13" s="56"/>
      <c r="R13" s="56"/>
      <c r="S13" s="275"/>
      <c r="T13" s="275"/>
      <c r="U13" s="275"/>
      <c r="V13" s="55"/>
      <c r="W13" s="55"/>
      <c r="X13" s="55"/>
      <c r="Y13" s="55"/>
      <c r="Z13" s="55"/>
      <c r="AA13" s="55"/>
      <c r="AB13" s="55"/>
      <c r="AC13" s="55"/>
    </row>
    <row r="14" spans="1:29" ht="6.75" customHeight="1" thickBot="1" x14ac:dyDescent="0.25">
      <c r="A14" s="56"/>
      <c r="B14" s="56"/>
      <c r="C14" s="56"/>
      <c r="D14" s="56"/>
      <c r="E14" s="56"/>
      <c r="F14" s="56"/>
      <c r="G14" s="56"/>
      <c r="H14" s="56"/>
      <c r="I14" s="56"/>
      <c r="J14" s="56"/>
      <c r="K14" s="56"/>
      <c r="L14" s="56"/>
      <c r="M14" s="56"/>
      <c r="N14" s="56"/>
      <c r="O14" s="56"/>
      <c r="P14" s="56"/>
      <c r="Q14" s="56"/>
      <c r="R14" s="56"/>
      <c r="S14" s="275"/>
      <c r="T14" s="275"/>
      <c r="U14" s="275"/>
      <c r="V14" s="55"/>
      <c r="W14" s="55"/>
      <c r="X14" s="55"/>
      <c r="Y14" s="55"/>
      <c r="Z14" s="55"/>
      <c r="AA14" s="55"/>
      <c r="AB14" s="55"/>
      <c r="AC14" s="55"/>
    </row>
    <row r="15" spans="1:29" ht="12.75" customHeight="1" thickBot="1" x14ac:dyDescent="0.25">
      <c r="A15" s="56"/>
      <c r="B15" s="56"/>
      <c r="C15" s="56"/>
      <c r="D15" s="56"/>
      <c r="E15" s="56"/>
      <c r="F15" s="56"/>
      <c r="G15" s="56"/>
      <c r="H15" s="56"/>
      <c r="I15" s="56"/>
      <c r="J15" s="56"/>
      <c r="K15" s="56"/>
      <c r="L15" s="71"/>
      <c r="M15" s="72"/>
      <c r="N15" s="72"/>
      <c r="O15" s="72"/>
      <c r="P15" s="73"/>
      <c r="Q15" s="89"/>
      <c r="R15" s="99"/>
      <c r="S15" s="276"/>
      <c r="T15" s="99"/>
      <c r="U15" s="123"/>
      <c r="V15" s="99"/>
      <c r="W15" s="276"/>
      <c r="X15" s="277"/>
      <c r="Y15" s="278" t="s">
        <v>670</v>
      </c>
      <c r="Z15" s="279"/>
      <c r="AA15" s="280"/>
      <c r="AB15" s="281"/>
      <c r="AC15" s="55"/>
    </row>
    <row r="16" spans="1:29" ht="66" customHeight="1" thickBot="1" x14ac:dyDescent="0.25">
      <c r="A16" s="57"/>
      <c r="B16" s="58" t="s">
        <v>572</v>
      </c>
      <c r="C16" s="59" t="s">
        <v>573</v>
      </c>
      <c r="D16" s="59"/>
      <c r="E16" s="59"/>
      <c r="F16" s="59"/>
      <c r="G16" s="59" t="s">
        <v>4</v>
      </c>
      <c r="H16" s="59"/>
      <c r="I16" s="59"/>
      <c r="J16" s="59" t="s">
        <v>305</v>
      </c>
      <c r="K16" s="59" t="s">
        <v>306</v>
      </c>
      <c r="L16" s="74" t="s">
        <v>0</v>
      </c>
      <c r="M16" s="75" t="s">
        <v>1</v>
      </c>
      <c r="N16" s="75" t="s">
        <v>2</v>
      </c>
      <c r="O16" s="75" t="s">
        <v>3</v>
      </c>
      <c r="P16" s="61" t="s">
        <v>4</v>
      </c>
      <c r="Q16" s="76" t="s">
        <v>307</v>
      </c>
      <c r="R16" s="75"/>
      <c r="S16" s="61" t="s">
        <v>516</v>
      </c>
      <c r="T16" s="181" t="s">
        <v>610</v>
      </c>
      <c r="U16" s="181" t="s">
        <v>611</v>
      </c>
      <c r="V16" s="76" t="s">
        <v>671</v>
      </c>
      <c r="W16" s="61" t="s">
        <v>672</v>
      </c>
      <c r="X16" s="62"/>
      <c r="Y16" s="61" t="s">
        <v>673</v>
      </c>
      <c r="Z16" s="282" t="s">
        <v>674</v>
      </c>
      <c r="AA16" s="283" t="s">
        <v>675</v>
      </c>
      <c r="AB16" s="284" t="s">
        <v>676</v>
      </c>
      <c r="AC16" s="285"/>
    </row>
    <row r="17" spans="1:31" ht="12.75" customHeight="1" x14ac:dyDescent="0.2">
      <c r="A17" s="57"/>
      <c r="B17" s="63"/>
      <c r="C17" s="63"/>
      <c r="D17" s="63"/>
      <c r="E17" s="63"/>
      <c r="F17" s="63"/>
      <c r="G17" s="63"/>
      <c r="H17" s="63"/>
      <c r="I17" s="63"/>
      <c r="J17" s="63"/>
      <c r="K17" s="64"/>
      <c r="L17" s="77">
        <v>1</v>
      </c>
      <c r="M17" s="78">
        <v>2</v>
      </c>
      <c r="N17" s="78">
        <v>3</v>
      </c>
      <c r="O17" s="78">
        <v>4</v>
      </c>
      <c r="P17" s="78">
        <v>5</v>
      </c>
      <c r="Q17" s="67">
        <v>7</v>
      </c>
      <c r="R17" s="67"/>
      <c r="S17" s="78">
        <v>6</v>
      </c>
      <c r="T17" s="67">
        <v>7</v>
      </c>
      <c r="U17" s="78">
        <v>8</v>
      </c>
      <c r="V17" s="79">
        <v>9</v>
      </c>
      <c r="W17" s="79">
        <v>10</v>
      </c>
      <c r="X17" s="79"/>
      <c r="Y17" s="286">
        <v>9</v>
      </c>
      <c r="Z17" s="286">
        <v>10</v>
      </c>
      <c r="AA17" s="67">
        <v>11</v>
      </c>
      <c r="AB17" s="287">
        <v>12</v>
      </c>
      <c r="AC17" s="285"/>
    </row>
    <row r="18" spans="1:31" ht="12" customHeight="1" thickBot="1" x14ac:dyDescent="0.25">
      <c r="A18" s="51"/>
      <c r="B18" s="288"/>
      <c r="C18" s="288"/>
      <c r="D18" s="80"/>
      <c r="E18" s="81"/>
      <c r="F18" s="81"/>
      <c r="G18" s="82"/>
      <c r="H18" s="83"/>
      <c r="I18" s="83"/>
      <c r="J18" s="82"/>
      <c r="K18" s="83"/>
      <c r="L18" s="70" t="s">
        <v>127</v>
      </c>
      <c r="M18" s="84"/>
      <c r="N18" s="260"/>
      <c r="O18" s="85"/>
      <c r="P18" s="86"/>
      <c r="Q18" s="87"/>
      <c r="R18" s="289"/>
      <c r="S18" s="290">
        <f>+S21+S198+S211+S230+S303+S335+S342+S452+S523+S530+S672+S686+S693</f>
        <v>592986.79229999986</v>
      </c>
      <c r="T18" s="290">
        <f>+T21+T198+T211+T230+T303+T335+T342+T452+T523+T530+T672+T686+T693</f>
        <v>363707.59473999997</v>
      </c>
      <c r="U18" s="290">
        <f>T18/S18*100</f>
        <v>61.334855929808882</v>
      </c>
      <c r="V18" s="291"/>
      <c r="W18" s="292"/>
      <c r="X18" s="293"/>
      <c r="Y18" s="292"/>
      <c r="Z18" s="294"/>
      <c r="AA18" s="292"/>
      <c r="AB18" s="295"/>
      <c r="AC18" s="88"/>
      <c r="AD18" s="395">
        <f>S18-'11+'!U750</f>
        <v>0</v>
      </c>
      <c r="AE18" s="395">
        <f>T18-'11+'!V750</f>
        <v>0</v>
      </c>
    </row>
    <row r="19" spans="1:31" ht="12.75" hidden="1" customHeight="1" x14ac:dyDescent="0.2">
      <c r="A19" s="51"/>
      <c r="B19" s="475" t="s">
        <v>677</v>
      </c>
      <c r="C19" s="475"/>
      <c r="D19" s="475"/>
      <c r="E19" s="475"/>
      <c r="F19" s="475"/>
      <c r="G19" s="475"/>
      <c r="H19" s="475"/>
      <c r="I19" s="475"/>
      <c r="J19" s="475"/>
      <c r="K19" s="475"/>
      <c r="L19" s="476"/>
      <c r="M19" s="296">
        <v>0</v>
      </c>
      <c r="N19" s="296">
        <v>0</v>
      </c>
      <c r="O19" s="297" t="s">
        <v>678</v>
      </c>
      <c r="P19" s="298">
        <v>0</v>
      </c>
      <c r="Q19" s="477"/>
      <c r="R19" s="478"/>
      <c r="S19" s="299">
        <v>0</v>
      </c>
      <c r="T19" s="299">
        <v>0</v>
      </c>
      <c r="U19" s="290" t="e">
        <f t="shared" ref="U19:U82" si="0">T19/S19*100</f>
        <v>#DIV/0!</v>
      </c>
      <c r="V19" s="479"/>
      <c r="W19" s="479"/>
      <c r="X19" s="479"/>
      <c r="Y19" s="479"/>
      <c r="Z19" s="479"/>
      <c r="AA19" s="479"/>
      <c r="AB19" s="479"/>
      <c r="AC19" s="52"/>
    </row>
    <row r="20" spans="1:31" ht="12.75" hidden="1" customHeight="1" x14ac:dyDescent="0.2">
      <c r="A20" s="51"/>
      <c r="B20" s="480" t="s">
        <v>679</v>
      </c>
      <c r="C20" s="480"/>
      <c r="D20" s="480"/>
      <c r="E20" s="480"/>
      <c r="F20" s="480"/>
      <c r="G20" s="480"/>
      <c r="H20" s="480"/>
      <c r="I20" s="480"/>
      <c r="J20" s="480"/>
      <c r="K20" s="480"/>
      <c r="L20" s="431"/>
      <c r="M20" s="259">
        <v>0</v>
      </c>
      <c r="N20" s="259">
        <v>0</v>
      </c>
      <c r="O20" s="53" t="s">
        <v>678</v>
      </c>
      <c r="P20" s="54" t="s">
        <v>680</v>
      </c>
      <c r="Q20" s="481"/>
      <c r="R20" s="442"/>
      <c r="S20" s="300">
        <v>0</v>
      </c>
      <c r="T20" s="300">
        <v>0</v>
      </c>
      <c r="U20" s="290" t="e">
        <f t="shared" si="0"/>
        <v>#DIV/0!</v>
      </c>
      <c r="V20" s="482"/>
      <c r="W20" s="482"/>
      <c r="X20" s="482"/>
      <c r="Y20" s="482"/>
      <c r="Z20" s="482"/>
      <c r="AA20" s="482"/>
      <c r="AB20" s="482"/>
      <c r="AC20" s="52"/>
    </row>
    <row r="21" spans="1:31" ht="12.75" customHeight="1" thickBot="1" x14ac:dyDescent="0.25">
      <c r="A21" s="51"/>
      <c r="B21" s="455" t="str">
        <f>+'11+'!B427:M427</f>
        <v>ОБЩЕГОСУДАРСТВЕННЫЕ ВОПРОСЫ</v>
      </c>
      <c r="C21" s="456"/>
      <c r="D21" s="456"/>
      <c r="E21" s="456"/>
      <c r="F21" s="456"/>
      <c r="G21" s="456"/>
      <c r="H21" s="456"/>
      <c r="I21" s="456"/>
      <c r="J21" s="456"/>
      <c r="K21" s="456"/>
      <c r="L21" s="457"/>
      <c r="M21" s="262">
        <f>+'11+'!O427</f>
        <v>1</v>
      </c>
      <c r="N21" s="358">
        <f>+'11+'!P427</f>
        <v>0</v>
      </c>
      <c r="O21" s="358">
        <f>+'11+'!Q427</f>
        <v>0</v>
      </c>
      <c r="P21" s="358">
        <f>+'11+'!R427</f>
        <v>0</v>
      </c>
      <c r="Q21" s="458"/>
      <c r="R21" s="459"/>
      <c r="S21" s="303">
        <f>+S22+S29+S60+S87+S93+S134+S139</f>
        <v>42804.199650000002</v>
      </c>
      <c r="T21" s="303">
        <f>+T22+T29+T60+T87+T93+T134+T139</f>
        <v>21307.818869999999</v>
      </c>
      <c r="U21" s="290">
        <f t="shared" si="0"/>
        <v>49.779739007455078</v>
      </c>
      <c r="V21" s="460"/>
      <c r="W21" s="461"/>
      <c r="X21" s="461"/>
      <c r="Y21" s="461"/>
      <c r="Z21" s="461"/>
      <c r="AA21" s="461"/>
      <c r="AB21" s="462"/>
      <c r="AC21" s="52"/>
    </row>
    <row r="22" spans="1:31" ht="30" customHeight="1" thickBot="1" x14ac:dyDescent="0.3">
      <c r="A22" s="51"/>
      <c r="B22" s="455" t="str">
        <f>+'11+'!B428:M428</f>
        <v>Функционирование высшего должностного лица субъекта Российской Федерации и муниципального образования</v>
      </c>
      <c r="C22" s="456"/>
      <c r="D22" s="456"/>
      <c r="E22" s="456"/>
      <c r="F22" s="456"/>
      <c r="G22" s="456"/>
      <c r="H22" s="456"/>
      <c r="I22" s="456"/>
      <c r="J22" s="456"/>
      <c r="K22" s="456"/>
      <c r="L22" s="457"/>
      <c r="M22" s="358">
        <f>+'11+'!O428</f>
        <v>1</v>
      </c>
      <c r="N22" s="358">
        <f>+'11+'!P428</f>
        <v>2</v>
      </c>
      <c r="O22" s="358">
        <f>+'11+'!Q428</f>
        <v>0</v>
      </c>
      <c r="P22" s="358">
        <f>+'11+'!R428</f>
        <v>0</v>
      </c>
      <c r="Q22" s="450"/>
      <c r="R22" s="451"/>
      <c r="S22" s="303">
        <f>+'11+'!U428</f>
        <v>1082.5679</v>
      </c>
      <c r="T22" s="303">
        <f>+'11+'!V428</f>
        <v>666.66197</v>
      </c>
      <c r="U22" s="290">
        <f t="shared" si="0"/>
        <v>61.581538673001482</v>
      </c>
      <c r="V22" s="452"/>
      <c r="W22" s="453"/>
      <c r="X22" s="453"/>
      <c r="Y22" s="453"/>
      <c r="Z22" s="453"/>
      <c r="AA22" s="453"/>
      <c r="AB22" s="454"/>
      <c r="AC22" s="52"/>
    </row>
    <row r="23" spans="1:31" ht="32.25" customHeight="1" thickBot="1" x14ac:dyDescent="0.25">
      <c r="A23" s="51"/>
      <c r="B23" s="431" t="str">
        <f>+'11+'!B429:M429</f>
        <v>Функционирование Главы муниципального райлна, высшего должностного лица муниципального образования, его заместителей, местных администраций</v>
      </c>
      <c r="C23" s="432"/>
      <c r="D23" s="432"/>
      <c r="E23" s="432"/>
      <c r="F23" s="432"/>
      <c r="G23" s="432"/>
      <c r="H23" s="432"/>
      <c r="I23" s="432"/>
      <c r="J23" s="432"/>
      <c r="K23" s="432"/>
      <c r="L23" s="433"/>
      <c r="M23" s="357">
        <f>+'11+'!O429</f>
        <v>1</v>
      </c>
      <c r="N23" s="357">
        <f>+'11+'!P429</f>
        <v>2</v>
      </c>
      <c r="O23" s="357" t="str">
        <f>+'11+'!Q429</f>
        <v>7800000000</v>
      </c>
      <c r="P23" s="357">
        <f>+'11+'!R429</f>
        <v>0</v>
      </c>
      <c r="Q23" s="442"/>
      <c r="R23" s="443"/>
      <c r="S23" s="300">
        <f>+'11+'!U429</f>
        <v>1082.5679</v>
      </c>
      <c r="T23" s="300">
        <f>+'11+'!V429</f>
        <v>666.66197</v>
      </c>
      <c r="U23" s="396">
        <f t="shared" si="0"/>
        <v>61.581538673001482</v>
      </c>
      <c r="V23" s="444"/>
      <c r="W23" s="445"/>
      <c r="X23" s="445"/>
      <c r="Y23" s="445"/>
      <c r="Z23" s="445"/>
      <c r="AA23" s="445"/>
      <c r="AB23" s="446"/>
      <c r="AC23" s="52"/>
    </row>
    <row r="24" spans="1:31" ht="21.75" customHeight="1" thickBot="1" x14ac:dyDescent="0.25">
      <c r="A24" s="51"/>
      <c r="B24" s="431" t="str">
        <f>+'11+'!B430:M430</f>
        <v>Обеспечение функционирования Главы муниципального района</v>
      </c>
      <c r="C24" s="432"/>
      <c r="D24" s="432"/>
      <c r="E24" s="432"/>
      <c r="F24" s="432"/>
      <c r="G24" s="432"/>
      <c r="H24" s="432"/>
      <c r="I24" s="432"/>
      <c r="J24" s="432"/>
      <c r="K24" s="432"/>
      <c r="L24" s="433"/>
      <c r="M24" s="357">
        <f>+'11+'!O430</f>
        <v>1</v>
      </c>
      <c r="N24" s="357">
        <f>+'11+'!P430</f>
        <v>2</v>
      </c>
      <c r="O24" s="357" t="str">
        <f>+'11+'!Q430</f>
        <v>7800000111</v>
      </c>
      <c r="P24" s="357">
        <f>+'11+'!R430</f>
        <v>0</v>
      </c>
      <c r="Q24" s="442"/>
      <c r="R24" s="443"/>
      <c r="S24" s="300">
        <f>+'11+'!U430</f>
        <v>1082.5679</v>
      </c>
      <c r="T24" s="300">
        <f>+'11+'!V430</f>
        <v>666.66197</v>
      </c>
      <c r="U24" s="396">
        <f t="shared" si="0"/>
        <v>61.581538673001482</v>
      </c>
      <c r="V24" s="444"/>
      <c r="W24" s="445"/>
      <c r="X24" s="445"/>
      <c r="Y24" s="445"/>
      <c r="Z24" s="445"/>
      <c r="AA24" s="445"/>
      <c r="AB24" s="446"/>
      <c r="AC24" s="52"/>
    </row>
    <row r="25" spans="1:31" ht="53.25" customHeight="1" thickBot="1" x14ac:dyDescent="0.25">
      <c r="A25" s="51"/>
      <c r="B25" s="431" t="str">
        <f>+'11+'!B431:M431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5" s="432"/>
      <c r="D25" s="432"/>
      <c r="E25" s="432"/>
      <c r="F25" s="432"/>
      <c r="G25" s="432"/>
      <c r="H25" s="432"/>
      <c r="I25" s="432"/>
      <c r="J25" s="432"/>
      <c r="K25" s="432"/>
      <c r="L25" s="433"/>
      <c r="M25" s="357">
        <f>+'11+'!O431</f>
        <v>1</v>
      </c>
      <c r="N25" s="357">
        <f>+'11+'!P431</f>
        <v>2</v>
      </c>
      <c r="O25" s="357" t="str">
        <f>+'11+'!Q431</f>
        <v>7800000111</v>
      </c>
      <c r="P25" s="357" t="str">
        <f>+'11+'!R431</f>
        <v>100</v>
      </c>
      <c r="Q25" s="442"/>
      <c r="R25" s="443"/>
      <c r="S25" s="300">
        <f>+'11+'!U431</f>
        <v>1082.5679</v>
      </c>
      <c r="T25" s="300">
        <f>+'11+'!V431</f>
        <v>666.66197</v>
      </c>
      <c r="U25" s="396">
        <f t="shared" si="0"/>
        <v>61.581538673001482</v>
      </c>
      <c r="V25" s="444"/>
      <c r="W25" s="445"/>
      <c r="X25" s="445"/>
      <c r="Y25" s="445"/>
      <c r="Z25" s="445"/>
      <c r="AA25" s="445"/>
      <c r="AB25" s="446"/>
      <c r="AC25" s="52"/>
    </row>
    <row r="26" spans="1:31" ht="21.75" customHeight="1" thickBot="1" x14ac:dyDescent="0.25">
      <c r="A26" s="51"/>
      <c r="B26" s="431" t="str">
        <f>+'11+'!B432:M432</f>
        <v>Расходы на выплаты персоналу государственных (муниципальных) органов</v>
      </c>
      <c r="C26" s="432"/>
      <c r="D26" s="432"/>
      <c r="E26" s="432"/>
      <c r="F26" s="432"/>
      <c r="G26" s="432"/>
      <c r="H26" s="432"/>
      <c r="I26" s="432"/>
      <c r="J26" s="432"/>
      <c r="K26" s="432"/>
      <c r="L26" s="433"/>
      <c r="M26" s="357">
        <f>+'11+'!O432</f>
        <v>1</v>
      </c>
      <c r="N26" s="357">
        <f>+'11+'!P432</f>
        <v>2</v>
      </c>
      <c r="O26" s="357" t="str">
        <f>+'11+'!Q432</f>
        <v>7800000111</v>
      </c>
      <c r="P26" s="357" t="str">
        <f>+'11+'!R432</f>
        <v>120</v>
      </c>
      <c r="Q26" s="442"/>
      <c r="R26" s="443"/>
      <c r="S26" s="300">
        <f>+'11+'!U432</f>
        <v>1082.5679</v>
      </c>
      <c r="T26" s="300">
        <f>+'11+'!V432</f>
        <v>666.66197</v>
      </c>
      <c r="U26" s="396">
        <f t="shared" si="0"/>
        <v>61.581538673001482</v>
      </c>
      <c r="V26" s="444"/>
      <c r="W26" s="445"/>
      <c r="X26" s="445"/>
      <c r="Y26" s="445"/>
      <c r="Z26" s="445"/>
      <c r="AA26" s="445"/>
      <c r="AB26" s="446"/>
      <c r="AC26" s="52"/>
    </row>
    <row r="27" spans="1:31" ht="21.75" customHeight="1" thickBot="1" x14ac:dyDescent="0.25">
      <c r="A27" s="51"/>
      <c r="B27" s="431" t="str">
        <f>+'11+'!B433:M433</f>
        <v>Фонд оплаты труда государственных (муниципальных) органов</v>
      </c>
      <c r="C27" s="432"/>
      <c r="D27" s="432"/>
      <c r="E27" s="432"/>
      <c r="F27" s="432"/>
      <c r="G27" s="432"/>
      <c r="H27" s="432"/>
      <c r="I27" s="432"/>
      <c r="J27" s="432"/>
      <c r="K27" s="432"/>
      <c r="L27" s="433"/>
      <c r="M27" s="357">
        <f>+'11+'!O433</f>
        <v>1</v>
      </c>
      <c r="N27" s="357">
        <f>+'11+'!P433</f>
        <v>2</v>
      </c>
      <c r="O27" s="357" t="str">
        <f>+'11+'!Q433</f>
        <v>7800000111</v>
      </c>
      <c r="P27" s="357" t="str">
        <f>+'11+'!R433</f>
        <v>121</v>
      </c>
      <c r="Q27" s="442"/>
      <c r="R27" s="443"/>
      <c r="S27" s="300">
        <f>+'11+'!U433</f>
        <v>831.46536000000003</v>
      </c>
      <c r="T27" s="300">
        <f>+'11+'!V433</f>
        <v>514.63347999999996</v>
      </c>
      <c r="U27" s="396">
        <f t="shared" si="0"/>
        <v>61.894758910942471</v>
      </c>
      <c r="V27" s="444"/>
      <c r="W27" s="445"/>
      <c r="X27" s="445"/>
      <c r="Y27" s="445"/>
      <c r="Z27" s="445"/>
      <c r="AA27" s="445"/>
      <c r="AB27" s="446"/>
      <c r="AC27" s="52"/>
    </row>
    <row r="28" spans="1:31" ht="32.25" customHeight="1" thickBot="1" x14ac:dyDescent="0.25">
      <c r="A28" s="51"/>
      <c r="B28" s="431" t="str">
        <f>+'11+'!B434:M434</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28" s="432"/>
      <c r="D28" s="432"/>
      <c r="E28" s="432"/>
      <c r="F28" s="432"/>
      <c r="G28" s="432"/>
      <c r="H28" s="432"/>
      <c r="I28" s="432"/>
      <c r="J28" s="432"/>
      <c r="K28" s="432"/>
      <c r="L28" s="433"/>
      <c r="M28" s="357">
        <f>+'11+'!O434</f>
        <v>1</v>
      </c>
      <c r="N28" s="357">
        <f>+'11+'!P434</f>
        <v>2</v>
      </c>
      <c r="O28" s="357" t="str">
        <f>+'11+'!Q434</f>
        <v>7800000111</v>
      </c>
      <c r="P28" s="357" t="str">
        <f>+'11+'!R434</f>
        <v>129</v>
      </c>
      <c r="Q28" s="442"/>
      <c r="R28" s="443"/>
      <c r="S28" s="300">
        <f>+'11+'!U434</f>
        <v>251.10254</v>
      </c>
      <c r="T28" s="300">
        <f>+'11+'!V434</f>
        <v>152.02849000000001</v>
      </c>
      <c r="U28" s="396">
        <f t="shared" si="0"/>
        <v>60.544385572523481</v>
      </c>
      <c r="V28" s="444"/>
      <c r="W28" s="445"/>
      <c r="X28" s="445"/>
      <c r="Y28" s="445"/>
      <c r="Z28" s="445"/>
      <c r="AA28" s="445"/>
      <c r="AB28" s="446"/>
      <c r="AC28" s="52"/>
    </row>
    <row r="29" spans="1:31" s="385" customFormat="1" ht="39.75" customHeight="1" thickBot="1" x14ac:dyDescent="0.3">
      <c r="A29" s="57"/>
      <c r="B29" s="455" t="str">
        <f>+'11+'!B374:M374</f>
        <v>Функционирование законодательных (представительных) органов государственной власти и представительных органов муниципальных образований</v>
      </c>
      <c r="C29" s="456"/>
      <c r="D29" s="456"/>
      <c r="E29" s="456"/>
      <c r="F29" s="456"/>
      <c r="G29" s="456"/>
      <c r="H29" s="456"/>
      <c r="I29" s="456"/>
      <c r="J29" s="456"/>
      <c r="K29" s="456"/>
      <c r="L29" s="457"/>
      <c r="M29" s="358">
        <f>+'11+'!O374</f>
        <v>1</v>
      </c>
      <c r="N29" s="358">
        <f>+'11+'!P374</f>
        <v>3</v>
      </c>
      <c r="O29" s="358">
        <f>+'11+'!Q374</f>
        <v>0</v>
      </c>
      <c r="P29" s="358">
        <f>+'11+'!R374</f>
        <v>0</v>
      </c>
      <c r="Q29" s="450"/>
      <c r="R29" s="451"/>
      <c r="S29" s="303">
        <f>+'11+'!U374</f>
        <v>3872.7172700000001</v>
      </c>
      <c r="T29" s="303">
        <f>+'11+'!V374</f>
        <v>2275.5521699999999</v>
      </c>
      <c r="U29" s="396">
        <f t="shared" si="0"/>
        <v>58.758541131508935</v>
      </c>
      <c r="V29" s="452"/>
      <c r="W29" s="453"/>
      <c r="X29" s="453"/>
      <c r="Y29" s="453"/>
      <c r="Z29" s="453"/>
      <c r="AA29" s="453"/>
      <c r="AB29" s="454"/>
      <c r="AC29" s="384"/>
    </row>
    <row r="30" spans="1:31" ht="21.75" customHeight="1" thickBot="1" x14ac:dyDescent="0.25">
      <c r="A30" s="51"/>
      <c r="B30" s="431" t="str">
        <f>+'11+'!B375:M375</f>
        <v xml:space="preserve">Функционирование представительного органа муниципального района Республики Тыва </v>
      </c>
      <c r="C30" s="432"/>
      <c r="D30" s="432"/>
      <c r="E30" s="432"/>
      <c r="F30" s="432"/>
      <c r="G30" s="432"/>
      <c r="H30" s="432"/>
      <c r="I30" s="432"/>
      <c r="J30" s="432"/>
      <c r="K30" s="432"/>
      <c r="L30" s="433"/>
      <c r="M30" s="357">
        <f>+'11+'!O375</f>
        <v>1</v>
      </c>
      <c r="N30" s="357">
        <f>+'11+'!P375</f>
        <v>3</v>
      </c>
      <c r="O30" s="357" t="str">
        <f>+'11+'!Q375</f>
        <v>7900000000</v>
      </c>
      <c r="P30" s="357">
        <f>+'11+'!R375</f>
        <v>0</v>
      </c>
      <c r="Q30" s="442"/>
      <c r="R30" s="443"/>
      <c r="S30" s="300">
        <f>+'11+'!U375</f>
        <v>3872.7172700000001</v>
      </c>
      <c r="T30" s="300">
        <f>+'11+'!V375</f>
        <v>2275.5521699999999</v>
      </c>
      <c r="U30" s="396">
        <f t="shared" si="0"/>
        <v>58.758541131508935</v>
      </c>
      <c r="V30" s="444"/>
      <c r="W30" s="445"/>
      <c r="X30" s="445"/>
      <c r="Y30" s="445"/>
      <c r="Z30" s="445"/>
      <c r="AA30" s="445"/>
      <c r="AB30" s="446"/>
      <c r="AC30" s="52"/>
    </row>
    <row r="31" spans="1:31" ht="21.75" customHeight="1" thickBot="1" x14ac:dyDescent="0.25">
      <c r="A31" s="51"/>
      <c r="B31" s="431" t="str">
        <f>+'11+'!B376:M376</f>
        <v>Обеспечение функционирования председателя представительного органа муниципального образования</v>
      </c>
      <c r="C31" s="432"/>
      <c r="D31" s="432"/>
      <c r="E31" s="432"/>
      <c r="F31" s="432"/>
      <c r="G31" s="432"/>
      <c r="H31" s="432"/>
      <c r="I31" s="432"/>
      <c r="J31" s="432"/>
      <c r="K31" s="432"/>
      <c r="L31" s="433"/>
      <c r="M31" s="357">
        <f>+'11+'!O376</f>
        <v>1</v>
      </c>
      <c r="N31" s="357">
        <f>+'11+'!P376</f>
        <v>3</v>
      </c>
      <c r="O31" s="357" t="str">
        <f>+'11+'!Q376</f>
        <v>7900000111</v>
      </c>
      <c r="P31" s="357">
        <f>+'11+'!R376</f>
        <v>0</v>
      </c>
      <c r="Q31" s="442"/>
      <c r="R31" s="443"/>
      <c r="S31" s="300">
        <f>+'11+'!U376</f>
        <v>1173.1795200000001</v>
      </c>
      <c r="T31" s="300">
        <f>+'11+'!V376</f>
        <v>769.32033999999999</v>
      </c>
      <c r="U31" s="396">
        <f t="shared" si="0"/>
        <v>65.575670806118396</v>
      </c>
      <c r="V31" s="444"/>
      <c r="W31" s="445"/>
      <c r="X31" s="445"/>
      <c r="Y31" s="445"/>
      <c r="Z31" s="445"/>
      <c r="AA31" s="445"/>
      <c r="AB31" s="446"/>
      <c r="AC31" s="52"/>
    </row>
    <row r="32" spans="1:31" ht="53.25" customHeight="1" thickBot="1" x14ac:dyDescent="0.25">
      <c r="A32" s="51"/>
      <c r="B32" s="431" t="str">
        <f>+'11+'!B377:M377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32" s="432"/>
      <c r="D32" s="432"/>
      <c r="E32" s="432"/>
      <c r="F32" s="432"/>
      <c r="G32" s="432"/>
      <c r="H32" s="432"/>
      <c r="I32" s="432"/>
      <c r="J32" s="432"/>
      <c r="K32" s="432"/>
      <c r="L32" s="433"/>
      <c r="M32" s="357">
        <f>+'11+'!O377</f>
        <v>1</v>
      </c>
      <c r="N32" s="357">
        <f>+'11+'!P377</f>
        <v>3</v>
      </c>
      <c r="O32" s="357" t="str">
        <f>+'11+'!Q377</f>
        <v>7900000111</v>
      </c>
      <c r="P32" s="357" t="str">
        <f>+'11+'!R377</f>
        <v>100</v>
      </c>
      <c r="Q32" s="442"/>
      <c r="R32" s="443"/>
      <c r="S32" s="300">
        <f>+'11+'!U377</f>
        <v>1173.1795200000001</v>
      </c>
      <c r="T32" s="300">
        <f>+'11+'!V377</f>
        <v>769.32033999999999</v>
      </c>
      <c r="U32" s="396">
        <f t="shared" si="0"/>
        <v>65.575670806118396</v>
      </c>
      <c r="V32" s="444"/>
      <c r="W32" s="445"/>
      <c r="X32" s="445"/>
      <c r="Y32" s="445"/>
      <c r="Z32" s="445"/>
      <c r="AA32" s="445"/>
      <c r="AB32" s="446"/>
      <c r="AC32" s="52"/>
    </row>
    <row r="33" spans="1:29" ht="21.75" customHeight="1" thickBot="1" x14ac:dyDescent="0.25">
      <c r="A33" s="51"/>
      <c r="B33" s="431" t="str">
        <f>+'11+'!B378:M378</f>
        <v>Расходы на выплаты персоналу государственных (муниципальных) органов</v>
      </c>
      <c r="C33" s="432"/>
      <c r="D33" s="432"/>
      <c r="E33" s="432"/>
      <c r="F33" s="432"/>
      <c r="G33" s="432"/>
      <c r="H33" s="432"/>
      <c r="I33" s="432"/>
      <c r="J33" s="432"/>
      <c r="K33" s="432"/>
      <c r="L33" s="433"/>
      <c r="M33" s="357">
        <f>+'11+'!O378</f>
        <v>1</v>
      </c>
      <c r="N33" s="357">
        <f>+'11+'!P378</f>
        <v>3</v>
      </c>
      <c r="O33" s="357" t="str">
        <f>+'11+'!Q378</f>
        <v>7900000111</v>
      </c>
      <c r="P33" s="357" t="str">
        <f>+'11+'!R378</f>
        <v>120</v>
      </c>
      <c r="Q33" s="442"/>
      <c r="R33" s="443"/>
      <c r="S33" s="300">
        <f>+'11+'!U378</f>
        <v>1173.1795200000001</v>
      </c>
      <c r="T33" s="300">
        <f>+'11+'!V378</f>
        <v>769.32033999999999</v>
      </c>
      <c r="U33" s="396">
        <f t="shared" si="0"/>
        <v>65.575670806118396</v>
      </c>
      <c r="V33" s="444"/>
      <c r="W33" s="445"/>
      <c r="X33" s="445"/>
      <c r="Y33" s="445"/>
      <c r="Z33" s="445"/>
      <c r="AA33" s="445"/>
      <c r="AB33" s="446"/>
      <c r="AC33" s="52"/>
    </row>
    <row r="34" spans="1:29" ht="21.75" customHeight="1" thickBot="1" x14ac:dyDescent="0.25">
      <c r="A34" s="51"/>
      <c r="B34" s="431" t="str">
        <f>+'11+'!B379:M379</f>
        <v>Фонд оплаты труда государственных (муниципальных) органов</v>
      </c>
      <c r="C34" s="432"/>
      <c r="D34" s="432"/>
      <c r="E34" s="432"/>
      <c r="F34" s="432"/>
      <c r="G34" s="432"/>
      <c r="H34" s="432"/>
      <c r="I34" s="432"/>
      <c r="J34" s="432"/>
      <c r="K34" s="432"/>
      <c r="L34" s="433"/>
      <c r="M34" s="357">
        <f>+'11+'!O379</f>
        <v>1</v>
      </c>
      <c r="N34" s="357">
        <f>+'11+'!P379</f>
        <v>3</v>
      </c>
      <c r="O34" s="357" t="str">
        <f>+'11+'!Q379</f>
        <v>7900000111</v>
      </c>
      <c r="P34" s="357" t="str">
        <f>+'11+'!R379</f>
        <v>121</v>
      </c>
      <c r="Q34" s="442"/>
      <c r="R34" s="443"/>
      <c r="S34" s="300">
        <f>+'11+'!U379</f>
        <v>901.05954000000008</v>
      </c>
      <c r="T34" s="300">
        <f>+'11+'!V379</f>
        <v>591.79750000000001</v>
      </c>
      <c r="U34" s="396">
        <f t="shared" si="0"/>
        <v>65.677957307904421</v>
      </c>
      <c r="V34" s="444"/>
      <c r="W34" s="445"/>
      <c r="X34" s="445"/>
      <c r="Y34" s="445"/>
      <c r="Z34" s="445"/>
      <c r="AA34" s="445"/>
      <c r="AB34" s="446"/>
      <c r="AC34" s="52"/>
    </row>
    <row r="35" spans="1:29" ht="32.25" customHeight="1" thickBot="1" x14ac:dyDescent="0.25">
      <c r="A35" s="51"/>
      <c r="B35" s="431" t="str">
        <f>+'11+'!B380:M380</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35" s="432"/>
      <c r="D35" s="432"/>
      <c r="E35" s="432"/>
      <c r="F35" s="432"/>
      <c r="G35" s="432"/>
      <c r="H35" s="432"/>
      <c r="I35" s="432"/>
      <c r="J35" s="432"/>
      <c r="K35" s="432"/>
      <c r="L35" s="433"/>
      <c r="M35" s="357">
        <f>+'11+'!O380</f>
        <v>1</v>
      </c>
      <c r="N35" s="357">
        <f>+'11+'!P380</f>
        <v>3</v>
      </c>
      <c r="O35" s="357" t="str">
        <f>+'11+'!Q380</f>
        <v>7900000111</v>
      </c>
      <c r="P35" s="357" t="str">
        <f>+'11+'!R380</f>
        <v>129</v>
      </c>
      <c r="Q35" s="442"/>
      <c r="R35" s="443"/>
      <c r="S35" s="300">
        <f>+'11+'!U380</f>
        <v>272.11998</v>
      </c>
      <c r="T35" s="300">
        <f>+'11+'!V380</f>
        <v>177.52284</v>
      </c>
      <c r="U35" s="396">
        <f t="shared" si="0"/>
        <v>65.236973778992635</v>
      </c>
      <c r="V35" s="444"/>
      <c r="W35" s="445"/>
      <c r="X35" s="445"/>
      <c r="Y35" s="445"/>
      <c r="Z35" s="445"/>
      <c r="AA35" s="445"/>
      <c r="AB35" s="446"/>
      <c r="AC35" s="52"/>
    </row>
    <row r="36" spans="1:29" ht="21.75" customHeight="1" thickBot="1" x14ac:dyDescent="0.25">
      <c r="A36" s="51"/>
      <c r="B36" s="431" t="str">
        <f>+'11+'!B381:M381</f>
        <v>Обеспечение функционирования депутатов представительного органа муниципального района</v>
      </c>
      <c r="C36" s="432"/>
      <c r="D36" s="432"/>
      <c r="E36" s="432"/>
      <c r="F36" s="432"/>
      <c r="G36" s="432"/>
      <c r="H36" s="432"/>
      <c r="I36" s="432"/>
      <c r="J36" s="432"/>
      <c r="K36" s="432"/>
      <c r="L36" s="433"/>
      <c r="M36" s="357">
        <f>+'11+'!O381</f>
        <v>1</v>
      </c>
      <c r="N36" s="357">
        <f>+'11+'!P381</f>
        <v>3</v>
      </c>
      <c r="O36" s="357" t="str">
        <f>+'11+'!Q381</f>
        <v>7900000112</v>
      </c>
      <c r="P36" s="357">
        <f>+'11+'!R381</f>
        <v>0</v>
      </c>
      <c r="Q36" s="442"/>
      <c r="R36" s="443"/>
      <c r="S36" s="300">
        <f>+'11+'!U381</f>
        <v>999.70274999999992</v>
      </c>
      <c r="T36" s="300">
        <f>+'11+'!V381</f>
        <v>639.91715999999997</v>
      </c>
      <c r="U36" s="396">
        <f t="shared" si="0"/>
        <v>64.010743193414243</v>
      </c>
      <c r="V36" s="444"/>
      <c r="W36" s="445"/>
      <c r="X36" s="445"/>
      <c r="Y36" s="445"/>
      <c r="Z36" s="445"/>
      <c r="AA36" s="445"/>
      <c r="AB36" s="446"/>
      <c r="AC36" s="52"/>
    </row>
    <row r="37" spans="1:29" ht="53.25" customHeight="1" thickBot="1" x14ac:dyDescent="0.25">
      <c r="A37" s="51"/>
      <c r="B37" s="431" t="str">
        <f>+'11+'!B382:M382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37" s="432"/>
      <c r="D37" s="432"/>
      <c r="E37" s="432"/>
      <c r="F37" s="432"/>
      <c r="G37" s="432"/>
      <c r="H37" s="432"/>
      <c r="I37" s="432"/>
      <c r="J37" s="432"/>
      <c r="K37" s="432"/>
      <c r="L37" s="433"/>
      <c r="M37" s="357">
        <f>+'11+'!O382</f>
        <v>1</v>
      </c>
      <c r="N37" s="357">
        <f>+'11+'!P382</f>
        <v>3</v>
      </c>
      <c r="O37" s="357" t="str">
        <f>+'11+'!Q382</f>
        <v>7900000112</v>
      </c>
      <c r="P37" s="357" t="str">
        <f>+'11+'!R382</f>
        <v>100</v>
      </c>
      <c r="Q37" s="442"/>
      <c r="R37" s="443"/>
      <c r="S37" s="300">
        <f>+'11+'!U382</f>
        <v>999.70274999999992</v>
      </c>
      <c r="T37" s="300">
        <f>+'11+'!V382</f>
        <v>639.91715999999997</v>
      </c>
      <c r="U37" s="396">
        <f t="shared" si="0"/>
        <v>64.010743193414243</v>
      </c>
      <c r="V37" s="444"/>
      <c r="W37" s="445"/>
      <c r="X37" s="445"/>
      <c r="Y37" s="445"/>
      <c r="Z37" s="445"/>
      <c r="AA37" s="445"/>
      <c r="AB37" s="446"/>
      <c r="AC37" s="52"/>
    </row>
    <row r="38" spans="1:29" ht="21.75" customHeight="1" thickBot="1" x14ac:dyDescent="0.25">
      <c r="A38" s="51"/>
      <c r="B38" s="431" t="str">
        <f>+'11+'!B383:M383</f>
        <v>Расходы на выплаты персоналу государственных (муниципальных) органов</v>
      </c>
      <c r="C38" s="432"/>
      <c r="D38" s="432"/>
      <c r="E38" s="432"/>
      <c r="F38" s="432"/>
      <c r="G38" s="432"/>
      <c r="H38" s="432"/>
      <c r="I38" s="432"/>
      <c r="J38" s="432"/>
      <c r="K38" s="432"/>
      <c r="L38" s="433"/>
      <c r="M38" s="357">
        <f>+'11+'!O383</f>
        <v>1</v>
      </c>
      <c r="N38" s="357">
        <f>+'11+'!P383</f>
        <v>3</v>
      </c>
      <c r="O38" s="357" t="str">
        <f>+'11+'!Q383</f>
        <v>7900000112</v>
      </c>
      <c r="P38" s="357" t="str">
        <f>+'11+'!R383</f>
        <v>120</v>
      </c>
      <c r="Q38" s="442"/>
      <c r="R38" s="443"/>
      <c r="S38" s="300">
        <f>+'11+'!U383</f>
        <v>999.70274999999992</v>
      </c>
      <c r="T38" s="300">
        <f>+'11+'!V383</f>
        <v>639.91715999999997</v>
      </c>
      <c r="U38" s="396">
        <f t="shared" si="0"/>
        <v>64.010743193414243</v>
      </c>
      <c r="V38" s="444"/>
      <c r="W38" s="445"/>
      <c r="X38" s="445"/>
      <c r="Y38" s="445"/>
      <c r="Z38" s="445"/>
      <c r="AA38" s="445"/>
      <c r="AB38" s="446"/>
      <c r="AC38" s="52"/>
    </row>
    <row r="39" spans="1:29" ht="21.75" customHeight="1" thickBot="1" x14ac:dyDescent="0.25">
      <c r="A39" s="51"/>
      <c r="B39" s="431" t="str">
        <f>+'11+'!B384:M384</f>
        <v>Фонд оплаты труда государственных (муниципальных) органов</v>
      </c>
      <c r="C39" s="432"/>
      <c r="D39" s="432"/>
      <c r="E39" s="432"/>
      <c r="F39" s="432"/>
      <c r="G39" s="432"/>
      <c r="H39" s="432"/>
      <c r="I39" s="432"/>
      <c r="J39" s="432"/>
      <c r="K39" s="432"/>
      <c r="L39" s="433"/>
      <c r="M39" s="357">
        <f>+'11+'!O384</f>
        <v>1</v>
      </c>
      <c r="N39" s="357">
        <f>+'11+'!P384</f>
        <v>3</v>
      </c>
      <c r="O39" s="357" t="str">
        <f>+'11+'!Q384</f>
        <v>7900000112</v>
      </c>
      <c r="P39" s="357" t="str">
        <f>+'11+'!R384</f>
        <v>121</v>
      </c>
      <c r="Q39" s="442"/>
      <c r="R39" s="443"/>
      <c r="S39" s="300">
        <f>+'11+'!U384</f>
        <v>767.82084999999995</v>
      </c>
      <c r="T39" s="300">
        <f>+'11+'!V384</f>
        <v>492.40949999999998</v>
      </c>
      <c r="U39" s="396">
        <f t="shared" si="0"/>
        <v>64.130779985982414</v>
      </c>
      <c r="V39" s="444"/>
      <c r="W39" s="445"/>
      <c r="X39" s="445"/>
      <c r="Y39" s="445"/>
      <c r="Z39" s="445"/>
      <c r="AA39" s="445"/>
      <c r="AB39" s="446"/>
      <c r="AC39" s="52"/>
    </row>
    <row r="40" spans="1:29" ht="32.25" customHeight="1" thickBot="1" x14ac:dyDescent="0.25">
      <c r="A40" s="51"/>
      <c r="B40" s="431" t="str">
        <f>+'11+'!B385:M385</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40" s="432"/>
      <c r="D40" s="432"/>
      <c r="E40" s="432"/>
      <c r="F40" s="432"/>
      <c r="G40" s="432"/>
      <c r="H40" s="432"/>
      <c r="I40" s="432"/>
      <c r="J40" s="432"/>
      <c r="K40" s="432"/>
      <c r="L40" s="433"/>
      <c r="M40" s="357">
        <f>+'11+'!O385</f>
        <v>1</v>
      </c>
      <c r="N40" s="357">
        <f>+'11+'!P385</f>
        <v>3</v>
      </c>
      <c r="O40" s="357" t="str">
        <f>+'11+'!Q385</f>
        <v>7900000112</v>
      </c>
      <c r="P40" s="357" t="str">
        <f>+'11+'!R385</f>
        <v>129</v>
      </c>
      <c r="Q40" s="442"/>
      <c r="R40" s="443"/>
      <c r="S40" s="300">
        <f>+'11+'!U385</f>
        <v>231.8819</v>
      </c>
      <c r="T40" s="300">
        <f>+'11+'!V385</f>
        <v>147.50765999999999</v>
      </c>
      <c r="U40" s="396">
        <f t="shared" si="0"/>
        <v>63.613270375997431</v>
      </c>
      <c r="V40" s="444"/>
      <c r="W40" s="445"/>
      <c r="X40" s="445"/>
      <c r="Y40" s="445"/>
      <c r="Z40" s="445"/>
      <c r="AA40" s="445"/>
      <c r="AB40" s="446"/>
      <c r="AC40" s="52"/>
    </row>
    <row r="41" spans="1:29" ht="42.75" customHeight="1" thickBot="1" x14ac:dyDescent="0.25">
      <c r="A41" s="51"/>
      <c r="B41" s="431" t="str">
        <f>+'11+'!B386:M386</f>
        <v>Обеспечение деятельности представительного органа местного самоуправления  (Расходы на выплаты персоналу в целях обеспечения выполнения функций муниципальными органами)</v>
      </c>
      <c r="C41" s="432"/>
      <c r="D41" s="432"/>
      <c r="E41" s="432"/>
      <c r="F41" s="432"/>
      <c r="G41" s="432"/>
      <c r="H41" s="432"/>
      <c r="I41" s="432"/>
      <c r="J41" s="432"/>
      <c r="K41" s="432"/>
      <c r="L41" s="433"/>
      <c r="M41" s="357">
        <f>+'11+'!O386</f>
        <v>1</v>
      </c>
      <c r="N41" s="357">
        <f>+'11+'!P386</f>
        <v>3</v>
      </c>
      <c r="O41" s="357" t="str">
        <f>+'11+'!Q386</f>
        <v>7900000113</v>
      </c>
      <c r="P41" s="357">
        <f>+'11+'!R386</f>
        <v>0</v>
      </c>
      <c r="Q41" s="442"/>
      <c r="R41" s="443"/>
      <c r="S41" s="300">
        <f>+'11+'!U386</f>
        <v>841.53499999999997</v>
      </c>
      <c r="T41" s="300">
        <f>+'11+'!V386</f>
        <v>404.79214999999999</v>
      </c>
      <c r="U41" s="396">
        <f t="shared" si="0"/>
        <v>48.101641642950085</v>
      </c>
      <c r="V41" s="444"/>
      <c r="W41" s="445"/>
      <c r="X41" s="445"/>
      <c r="Y41" s="445"/>
      <c r="Z41" s="445"/>
      <c r="AA41" s="445"/>
      <c r="AB41" s="446"/>
      <c r="AC41" s="52"/>
    </row>
    <row r="42" spans="1:29" ht="53.25" customHeight="1" thickBot="1" x14ac:dyDescent="0.25">
      <c r="A42" s="51"/>
      <c r="B42" s="431" t="str">
        <f>+'11+'!B387:M387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42" s="432"/>
      <c r="D42" s="432"/>
      <c r="E42" s="432"/>
      <c r="F42" s="432"/>
      <c r="G42" s="432"/>
      <c r="H42" s="432"/>
      <c r="I42" s="432"/>
      <c r="J42" s="432"/>
      <c r="K42" s="432"/>
      <c r="L42" s="433"/>
      <c r="M42" s="357">
        <f>+'11+'!O387</f>
        <v>1</v>
      </c>
      <c r="N42" s="357">
        <f>+'11+'!P387</f>
        <v>3</v>
      </c>
      <c r="O42" s="357" t="str">
        <f>+'11+'!Q387</f>
        <v>7900000113</v>
      </c>
      <c r="P42" s="357" t="str">
        <f>+'11+'!R387</f>
        <v>100</v>
      </c>
      <c r="Q42" s="442"/>
      <c r="R42" s="443"/>
      <c r="S42" s="300">
        <f>+'11+'!U387</f>
        <v>841.53499999999997</v>
      </c>
      <c r="T42" s="300">
        <f>+'11+'!V387</f>
        <v>404.79214999999999</v>
      </c>
      <c r="U42" s="396">
        <f t="shared" si="0"/>
        <v>48.101641642950085</v>
      </c>
      <c r="V42" s="444"/>
      <c r="W42" s="445"/>
      <c r="X42" s="445"/>
      <c r="Y42" s="445"/>
      <c r="Z42" s="445"/>
      <c r="AA42" s="445"/>
      <c r="AB42" s="446"/>
      <c r="AC42" s="52"/>
    </row>
    <row r="43" spans="1:29" ht="21.75" customHeight="1" thickBot="1" x14ac:dyDescent="0.25">
      <c r="A43" s="51"/>
      <c r="B43" s="431" t="str">
        <f>+'11+'!B388:M388</f>
        <v>Расходы на выплаты персоналу государственных (муниципальных) органов</v>
      </c>
      <c r="C43" s="432"/>
      <c r="D43" s="432"/>
      <c r="E43" s="432"/>
      <c r="F43" s="432"/>
      <c r="G43" s="432"/>
      <c r="H43" s="432"/>
      <c r="I43" s="432"/>
      <c r="J43" s="432"/>
      <c r="K43" s="432"/>
      <c r="L43" s="433"/>
      <c r="M43" s="357">
        <f>+'11+'!O388</f>
        <v>1</v>
      </c>
      <c r="N43" s="357">
        <f>+'11+'!P388</f>
        <v>3</v>
      </c>
      <c r="O43" s="357" t="str">
        <f>+'11+'!Q388</f>
        <v>7900000113</v>
      </c>
      <c r="P43" s="357" t="str">
        <f>+'11+'!R388</f>
        <v>120</v>
      </c>
      <c r="Q43" s="442"/>
      <c r="R43" s="443"/>
      <c r="S43" s="300">
        <f>+'11+'!U388</f>
        <v>841.53499999999997</v>
      </c>
      <c r="T43" s="300">
        <f>+'11+'!V388</f>
        <v>404.79214999999999</v>
      </c>
      <c r="U43" s="396">
        <f t="shared" si="0"/>
        <v>48.101641642950085</v>
      </c>
      <c r="V43" s="444"/>
      <c r="W43" s="445"/>
      <c r="X43" s="445"/>
      <c r="Y43" s="445"/>
      <c r="Z43" s="445"/>
      <c r="AA43" s="445"/>
      <c r="AB43" s="446"/>
      <c r="AC43" s="52"/>
    </row>
    <row r="44" spans="1:29" ht="21.75" customHeight="1" thickBot="1" x14ac:dyDescent="0.25">
      <c r="A44" s="51"/>
      <c r="B44" s="431" t="str">
        <f>+'11+'!B389:M389</f>
        <v>Фонд оплаты труда государственных (муниципальных) органов</v>
      </c>
      <c r="C44" s="432"/>
      <c r="D44" s="432"/>
      <c r="E44" s="432"/>
      <c r="F44" s="432"/>
      <c r="G44" s="432"/>
      <c r="H44" s="432"/>
      <c r="I44" s="432"/>
      <c r="J44" s="432"/>
      <c r="K44" s="432"/>
      <c r="L44" s="433"/>
      <c r="M44" s="357">
        <f>+'11+'!O389</f>
        <v>1</v>
      </c>
      <c r="N44" s="357">
        <f>+'11+'!P389</f>
        <v>3</v>
      </c>
      <c r="O44" s="357" t="str">
        <f>+'11+'!Q389</f>
        <v>7900000113</v>
      </c>
      <c r="P44" s="357" t="str">
        <f>+'11+'!R389</f>
        <v>121</v>
      </c>
      <c r="Q44" s="442"/>
      <c r="R44" s="443"/>
      <c r="S44" s="300">
        <f>+'11+'!U389</f>
        <v>646.34</v>
      </c>
      <c r="T44" s="300">
        <f>+'11+'!V389</f>
        <v>310.90102999999999</v>
      </c>
      <c r="U44" s="396">
        <f t="shared" si="0"/>
        <v>48.101777702138186</v>
      </c>
      <c r="V44" s="444"/>
      <c r="W44" s="445"/>
      <c r="X44" s="445"/>
      <c r="Y44" s="445"/>
      <c r="Z44" s="445"/>
      <c r="AA44" s="445"/>
      <c r="AB44" s="446"/>
      <c r="AC44" s="52"/>
    </row>
    <row r="45" spans="1:29" ht="32.25" customHeight="1" thickBot="1" x14ac:dyDescent="0.25">
      <c r="A45" s="51"/>
      <c r="B45" s="431" t="str">
        <f>+'11+'!B390:M390</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45" s="432"/>
      <c r="D45" s="432"/>
      <c r="E45" s="432"/>
      <c r="F45" s="432"/>
      <c r="G45" s="432"/>
      <c r="H45" s="432"/>
      <c r="I45" s="432"/>
      <c r="J45" s="432"/>
      <c r="K45" s="432"/>
      <c r="L45" s="433"/>
      <c r="M45" s="357">
        <f>+'11+'!O390</f>
        <v>1</v>
      </c>
      <c r="N45" s="357">
        <f>+'11+'!P390</f>
        <v>3</v>
      </c>
      <c r="O45" s="357" t="str">
        <f>+'11+'!Q390</f>
        <v>7900000113</v>
      </c>
      <c r="P45" s="357" t="str">
        <f>+'11+'!R390</f>
        <v>129</v>
      </c>
      <c r="Q45" s="442"/>
      <c r="R45" s="443"/>
      <c r="S45" s="300">
        <f>+'11+'!U390</f>
        <v>195.19499999999999</v>
      </c>
      <c r="T45" s="300">
        <f>+'11+'!V390</f>
        <v>93.891120000000001</v>
      </c>
      <c r="U45" s="396">
        <f t="shared" si="0"/>
        <v>48.101191116575734</v>
      </c>
      <c r="V45" s="444"/>
      <c r="W45" s="445"/>
      <c r="X45" s="445"/>
      <c r="Y45" s="445"/>
      <c r="Z45" s="445"/>
      <c r="AA45" s="445"/>
      <c r="AB45" s="446"/>
      <c r="AC45" s="52"/>
    </row>
    <row r="46" spans="1:29" ht="32.25" customHeight="1" thickBot="1" x14ac:dyDescent="0.25">
      <c r="A46" s="51"/>
      <c r="B46" s="431" t="str">
        <f>+'11+'!B391:M391</f>
        <v>Обеспечение деятельности представительного органа местного самоуправления (Закупка товаров, работ и услуг для обеспечения муниципальных нужд)</v>
      </c>
      <c r="C46" s="432"/>
      <c r="D46" s="432"/>
      <c r="E46" s="432"/>
      <c r="F46" s="432"/>
      <c r="G46" s="432"/>
      <c r="H46" s="432"/>
      <c r="I46" s="432"/>
      <c r="J46" s="432"/>
      <c r="K46" s="432"/>
      <c r="L46" s="433"/>
      <c r="M46" s="357">
        <f>+'11+'!O391</f>
        <v>1</v>
      </c>
      <c r="N46" s="357">
        <f>+'11+'!P391</f>
        <v>3</v>
      </c>
      <c r="O46" s="357" t="str">
        <f>+'11+'!Q391</f>
        <v>7900000191</v>
      </c>
      <c r="P46" s="357">
        <f>+'11+'!R391</f>
        <v>0</v>
      </c>
      <c r="Q46" s="442"/>
      <c r="R46" s="443"/>
      <c r="S46" s="300">
        <f>+'11+'!U391</f>
        <v>836.3</v>
      </c>
      <c r="T46" s="300">
        <f>+'11+'!V391</f>
        <v>461.52251999999999</v>
      </c>
      <c r="U46" s="396">
        <f t="shared" si="0"/>
        <v>55.186239387779501</v>
      </c>
      <c r="V46" s="444"/>
      <c r="W46" s="445"/>
      <c r="X46" s="445"/>
      <c r="Y46" s="445"/>
      <c r="Z46" s="445"/>
      <c r="AA46" s="445"/>
      <c r="AB46" s="446"/>
      <c r="AC46" s="52"/>
    </row>
    <row r="47" spans="1:29" ht="21.75" customHeight="1" thickBot="1" x14ac:dyDescent="0.25">
      <c r="A47" s="51"/>
      <c r="B47" s="431" t="str">
        <f>+'11+'!B392:M392</f>
        <v>Закупка товаров, работ и услуг для обеспечения государственных (муниципальных) нужд</v>
      </c>
      <c r="C47" s="432"/>
      <c r="D47" s="432"/>
      <c r="E47" s="432"/>
      <c r="F47" s="432"/>
      <c r="G47" s="432"/>
      <c r="H47" s="432"/>
      <c r="I47" s="432"/>
      <c r="J47" s="432"/>
      <c r="K47" s="432"/>
      <c r="L47" s="433"/>
      <c r="M47" s="357">
        <f>+'11+'!O392</f>
        <v>1</v>
      </c>
      <c r="N47" s="357">
        <f>+'11+'!P392</f>
        <v>3</v>
      </c>
      <c r="O47" s="357" t="str">
        <f>+'11+'!Q392</f>
        <v>7900000191</v>
      </c>
      <c r="P47" s="357" t="str">
        <f>+'11+'!R392</f>
        <v>200</v>
      </c>
      <c r="Q47" s="442"/>
      <c r="R47" s="443"/>
      <c r="S47" s="300">
        <f>+'11+'!U392</f>
        <v>826.3</v>
      </c>
      <c r="T47" s="300">
        <f>+'11+'!V392</f>
        <v>461.15179000000001</v>
      </c>
      <c r="U47" s="396">
        <f t="shared" si="0"/>
        <v>55.809244826334272</v>
      </c>
      <c r="V47" s="444"/>
      <c r="W47" s="445"/>
      <c r="X47" s="445"/>
      <c r="Y47" s="445"/>
      <c r="Z47" s="445"/>
      <c r="AA47" s="445"/>
      <c r="AB47" s="446"/>
      <c r="AC47" s="52"/>
    </row>
    <row r="48" spans="1:29" ht="21.75" customHeight="1" thickBot="1" x14ac:dyDescent="0.25">
      <c r="A48" s="51"/>
      <c r="B48" s="431" t="str">
        <f>+'11+'!B393:M393</f>
        <v>Иные закупки товаров, работ и услуг для обеспечения государственных (муниципальных) нужд</v>
      </c>
      <c r="C48" s="432"/>
      <c r="D48" s="432"/>
      <c r="E48" s="432"/>
      <c r="F48" s="432"/>
      <c r="G48" s="432"/>
      <c r="H48" s="432"/>
      <c r="I48" s="432"/>
      <c r="J48" s="432"/>
      <c r="K48" s="432"/>
      <c r="L48" s="433"/>
      <c r="M48" s="357">
        <f>+'11+'!O393</f>
        <v>1</v>
      </c>
      <c r="N48" s="357">
        <f>+'11+'!P393</f>
        <v>3</v>
      </c>
      <c r="O48" s="357" t="str">
        <f>+'11+'!Q393</f>
        <v>7900000191</v>
      </c>
      <c r="P48" s="357" t="str">
        <f>+'11+'!R393</f>
        <v>240</v>
      </c>
      <c r="Q48" s="442"/>
      <c r="R48" s="443"/>
      <c r="S48" s="300">
        <f>+'11+'!U393</f>
        <v>826.3</v>
      </c>
      <c r="T48" s="300">
        <f>+'11+'!V393</f>
        <v>461.15179000000001</v>
      </c>
      <c r="U48" s="396">
        <f t="shared" si="0"/>
        <v>55.809244826334272</v>
      </c>
      <c r="V48" s="444"/>
      <c r="W48" s="445"/>
      <c r="X48" s="445"/>
      <c r="Y48" s="445"/>
      <c r="Z48" s="445"/>
      <c r="AA48" s="445"/>
      <c r="AB48" s="446"/>
      <c r="AC48" s="52"/>
    </row>
    <row r="49" spans="1:29" ht="21.75" customHeight="1" thickBot="1" x14ac:dyDescent="0.25">
      <c r="A49" s="51"/>
      <c r="B49" s="431" t="str">
        <f>+'11+'!B394:M394</f>
        <v>Закупка товаров, работ, услуг в сфере информационно-коммуникационных технологий</v>
      </c>
      <c r="C49" s="432"/>
      <c r="D49" s="432"/>
      <c r="E49" s="432"/>
      <c r="F49" s="432"/>
      <c r="G49" s="432"/>
      <c r="H49" s="432"/>
      <c r="I49" s="432"/>
      <c r="J49" s="432"/>
      <c r="K49" s="432"/>
      <c r="L49" s="433"/>
      <c r="M49" s="357">
        <f>+'11+'!O394</f>
        <v>1</v>
      </c>
      <c r="N49" s="357">
        <f>+'11+'!P394</f>
        <v>3</v>
      </c>
      <c r="O49" s="357" t="str">
        <f>+'11+'!Q394</f>
        <v>7900000191</v>
      </c>
      <c r="P49" s="357" t="str">
        <f>+'11+'!R394</f>
        <v>242</v>
      </c>
      <c r="Q49" s="442"/>
      <c r="R49" s="443"/>
      <c r="S49" s="300">
        <f>+'11+'!U394</f>
        <v>172.8</v>
      </c>
      <c r="T49" s="300">
        <f>+'11+'!V394</f>
        <v>107.73079</v>
      </c>
      <c r="U49" s="396">
        <f t="shared" si="0"/>
        <v>62.344207175925924</v>
      </c>
      <c r="V49" s="444"/>
      <c r="W49" s="445"/>
      <c r="X49" s="445"/>
      <c r="Y49" s="445"/>
      <c r="Z49" s="445"/>
      <c r="AA49" s="445"/>
      <c r="AB49" s="446"/>
      <c r="AC49" s="52"/>
    </row>
    <row r="50" spans="1:29" ht="12.75" customHeight="1" thickBot="1" x14ac:dyDescent="0.25">
      <c r="A50" s="51"/>
      <c r="B50" s="431" t="str">
        <f>+'11+'!B395:M395</f>
        <v>Прочая закупка товаров, работ и услуг</v>
      </c>
      <c r="C50" s="432"/>
      <c r="D50" s="432"/>
      <c r="E50" s="432"/>
      <c r="F50" s="432"/>
      <c r="G50" s="432"/>
      <c r="H50" s="432"/>
      <c r="I50" s="432"/>
      <c r="J50" s="432"/>
      <c r="K50" s="432"/>
      <c r="L50" s="433"/>
      <c r="M50" s="357">
        <f>+'11+'!O395</f>
        <v>1</v>
      </c>
      <c r="N50" s="357">
        <f>+'11+'!P395</f>
        <v>3</v>
      </c>
      <c r="O50" s="357" t="str">
        <f>+'11+'!Q395</f>
        <v>7900000191</v>
      </c>
      <c r="P50" s="357" t="str">
        <f>+'11+'!R395</f>
        <v>244</v>
      </c>
      <c r="Q50" s="442"/>
      <c r="R50" s="443"/>
      <c r="S50" s="300">
        <f>+'11+'!U395</f>
        <v>653.5</v>
      </c>
      <c r="T50" s="300">
        <f>+'11+'!V395</f>
        <v>353.42099999999999</v>
      </c>
      <c r="U50" s="396">
        <f t="shared" si="0"/>
        <v>54.081254781943379</v>
      </c>
      <c r="V50" s="444"/>
      <c r="W50" s="445"/>
      <c r="X50" s="445"/>
      <c r="Y50" s="445"/>
      <c r="Z50" s="445"/>
      <c r="AA50" s="445"/>
      <c r="AB50" s="446"/>
      <c r="AC50" s="52"/>
    </row>
    <row r="51" spans="1:29" ht="12.75" customHeight="1" thickBot="1" x14ac:dyDescent="0.25">
      <c r="A51" s="51"/>
      <c r="B51" s="431" t="str">
        <f>+'11+'!B396:M396</f>
        <v>Иные бюджетные ассигнования</v>
      </c>
      <c r="C51" s="432"/>
      <c r="D51" s="432"/>
      <c r="E51" s="432"/>
      <c r="F51" s="432"/>
      <c r="G51" s="432"/>
      <c r="H51" s="432"/>
      <c r="I51" s="432"/>
      <c r="J51" s="432"/>
      <c r="K51" s="432"/>
      <c r="L51" s="433"/>
      <c r="M51" s="357">
        <f>+'11+'!O396</f>
        <v>1</v>
      </c>
      <c r="N51" s="357">
        <f>+'11+'!P396</f>
        <v>3</v>
      </c>
      <c r="O51" s="357" t="str">
        <f>+'11+'!Q396</f>
        <v>7900000191</v>
      </c>
      <c r="P51" s="357" t="str">
        <f>+'11+'!R396</f>
        <v>800</v>
      </c>
      <c r="Q51" s="442"/>
      <c r="R51" s="443"/>
      <c r="S51" s="300">
        <f>+'11+'!U396</f>
        <v>10</v>
      </c>
      <c r="T51" s="300">
        <f>+'11+'!V396</f>
        <v>0.37073</v>
      </c>
      <c r="U51" s="396">
        <f t="shared" si="0"/>
        <v>3.7073</v>
      </c>
      <c r="V51" s="444"/>
      <c r="W51" s="445"/>
      <c r="X51" s="445"/>
      <c r="Y51" s="445"/>
      <c r="Z51" s="445"/>
      <c r="AA51" s="445"/>
      <c r="AB51" s="446"/>
      <c r="AC51" s="52"/>
    </row>
    <row r="52" spans="1:29" ht="12.75" customHeight="1" thickBot="1" x14ac:dyDescent="0.25">
      <c r="A52" s="51"/>
      <c r="B52" s="431" t="str">
        <f>+'11+'!B397:M397</f>
        <v>Уплата налогов, сборов и иных платежей</v>
      </c>
      <c r="C52" s="432"/>
      <c r="D52" s="432"/>
      <c r="E52" s="432"/>
      <c r="F52" s="432"/>
      <c r="G52" s="432"/>
      <c r="H52" s="432"/>
      <c r="I52" s="432"/>
      <c r="J52" s="432"/>
      <c r="K52" s="432"/>
      <c r="L52" s="433"/>
      <c r="M52" s="357">
        <f>+'11+'!O397</f>
        <v>1</v>
      </c>
      <c r="N52" s="357">
        <f>+'11+'!P397</f>
        <v>3</v>
      </c>
      <c r="O52" s="357" t="str">
        <f>+'11+'!Q397</f>
        <v>7900000191</v>
      </c>
      <c r="P52" s="357" t="str">
        <f>+'11+'!R397</f>
        <v>850</v>
      </c>
      <c r="Q52" s="442"/>
      <c r="R52" s="443"/>
      <c r="S52" s="300">
        <f>+'11+'!U397</f>
        <v>10</v>
      </c>
      <c r="T52" s="300">
        <f>+'11+'!V397</f>
        <v>0.37073</v>
      </c>
      <c r="U52" s="396">
        <f t="shared" si="0"/>
        <v>3.7073</v>
      </c>
      <c r="V52" s="444"/>
      <c r="W52" s="445"/>
      <c r="X52" s="445"/>
      <c r="Y52" s="445"/>
      <c r="Z52" s="445"/>
      <c r="AA52" s="445"/>
      <c r="AB52" s="446"/>
      <c r="AC52" s="52"/>
    </row>
    <row r="53" spans="1:29" ht="21.75" customHeight="1" thickBot="1" x14ac:dyDescent="0.25">
      <c r="A53" s="51"/>
      <c r="B53" s="431" t="str">
        <f>+'11+'!B398:M398</f>
        <v>Уплата налога на имущество организаций и земельного налога</v>
      </c>
      <c r="C53" s="432"/>
      <c r="D53" s="432"/>
      <c r="E53" s="432"/>
      <c r="F53" s="432"/>
      <c r="G53" s="432"/>
      <c r="H53" s="432"/>
      <c r="I53" s="432"/>
      <c r="J53" s="432"/>
      <c r="K53" s="432"/>
      <c r="L53" s="433"/>
      <c r="M53" s="357">
        <f>+'11+'!O398</f>
        <v>1</v>
      </c>
      <c r="N53" s="357">
        <f>+'11+'!P398</f>
        <v>3</v>
      </c>
      <c r="O53" s="357" t="str">
        <f>+'11+'!Q398</f>
        <v>7900000191</v>
      </c>
      <c r="P53" s="357" t="str">
        <f>+'11+'!R398</f>
        <v>851</v>
      </c>
      <c r="Q53" s="442"/>
      <c r="R53" s="443"/>
      <c r="S53" s="300">
        <f>+'11+'!U398</f>
        <v>6.5</v>
      </c>
      <c r="T53" s="300">
        <f>+'11+'!V398</f>
        <v>0.35199999999999998</v>
      </c>
      <c r="U53" s="396">
        <f t="shared" si="0"/>
        <v>5.4153846153846148</v>
      </c>
      <c r="V53" s="444"/>
      <c r="W53" s="445"/>
      <c r="X53" s="445"/>
      <c r="Y53" s="445"/>
      <c r="Z53" s="445"/>
      <c r="AA53" s="445"/>
      <c r="AB53" s="446"/>
      <c r="AC53" s="52"/>
    </row>
    <row r="54" spans="1:29" ht="12.75" customHeight="1" thickBot="1" x14ac:dyDescent="0.25">
      <c r="A54" s="51"/>
      <c r="B54" s="431" t="str">
        <f>+'11+'!B399:M399</f>
        <v>Уплата прочих налогов, сборов</v>
      </c>
      <c r="C54" s="432"/>
      <c r="D54" s="432"/>
      <c r="E54" s="432"/>
      <c r="F54" s="432"/>
      <c r="G54" s="432"/>
      <c r="H54" s="432"/>
      <c r="I54" s="432"/>
      <c r="J54" s="432"/>
      <c r="K54" s="432"/>
      <c r="L54" s="433"/>
      <c r="M54" s="357">
        <f>+'11+'!O399</f>
        <v>1</v>
      </c>
      <c r="N54" s="357">
        <f>+'11+'!P399</f>
        <v>3</v>
      </c>
      <c r="O54" s="357" t="str">
        <f>+'11+'!Q399</f>
        <v>7900000191</v>
      </c>
      <c r="P54" s="357" t="str">
        <f>+'11+'!R399</f>
        <v>852</v>
      </c>
      <c r="Q54" s="442"/>
      <c r="R54" s="443"/>
      <c r="S54" s="300">
        <f>+'11+'!U399</f>
        <v>2</v>
      </c>
      <c r="T54" s="300">
        <f>+'11+'!V399</f>
        <v>0</v>
      </c>
      <c r="U54" s="396">
        <f t="shared" si="0"/>
        <v>0</v>
      </c>
      <c r="V54" s="444"/>
      <c r="W54" s="445"/>
      <c r="X54" s="445"/>
      <c r="Y54" s="445"/>
      <c r="Z54" s="445"/>
      <c r="AA54" s="445"/>
      <c r="AB54" s="446"/>
      <c r="AC54" s="52"/>
    </row>
    <row r="55" spans="1:29" ht="12.75" customHeight="1" thickBot="1" x14ac:dyDescent="0.25">
      <c r="A55" s="51"/>
      <c r="B55" s="431" t="str">
        <f>+'11+'!B400:M400</f>
        <v>Уплата иных платежей</v>
      </c>
      <c r="C55" s="432"/>
      <c r="D55" s="432"/>
      <c r="E55" s="432"/>
      <c r="F55" s="432"/>
      <c r="G55" s="432"/>
      <c r="H55" s="432"/>
      <c r="I55" s="432"/>
      <c r="J55" s="432"/>
      <c r="K55" s="432"/>
      <c r="L55" s="433"/>
      <c r="M55" s="357">
        <f>+'11+'!O400</f>
        <v>1</v>
      </c>
      <c r="N55" s="357">
        <f>+'11+'!P400</f>
        <v>3</v>
      </c>
      <c r="O55" s="357" t="str">
        <f>+'11+'!Q400</f>
        <v>7900000191</v>
      </c>
      <c r="P55" s="357" t="str">
        <f>+'11+'!R400</f>
        <v>853</v>
      </c>
      <c r="Q55" s="442"/>
      <c r="R55" s="443"/>
      <c r="S55" s="300">
        <f>+'11+'!U400</f>
        <v>1.5</v>
      </c>
      <c r="T55" s="300">
        <f>+'11+'!V400</f>
        <v>1.873E-2</v>
      </c>
      <c r="U55" s="396">
        <f t="shared" si="0"/>
        <v>1.2486666666666666</v>
      </c>
      <c r="V55" s="444"/>
      <c r="W55" s="445"/>
      <c r="X55" s="445"/>
      <c r="Y55" s="445"/>
      <c r="Z55" s="445"/>
      <c r="AA55" s="445"/>
      <c r="AB55" s="446"/>
      <c r="AC55" s="52"/>
    </row>
    <row r="56" spans="1:29" ht="42.75" customHeight="1" thickBot="1" x14ac:dyDescent="0.25">
      <c r="A56" s="51"/>
      <c r="B56" s="431" t="str">
        <f>+'11+'!B401:M401</f>
        <v>Обеспечение деятельности представительного органа местного самоуправления (Иные выплаты персоналу муниципальных органов, за исключением фонда оплаты труда)</v>
      </c>
      <c r="C56" s="432"/>
      <c r="D56" s="432"/>
      <c r="E56" s="432"/>
      <c r="F56" s="432"/>
      <c r="G56" s="432"/>
      <c r="H56" s="432"/>
      <c r="I56" s="432"/>
      <c r="J56" s="432"/>
      <c r="K56" s="432"/>
      <c r="L56" s="433"/>
      <c r="M56" s="357">
        <f>+'11+'!O401</f>
        <v>1</v>
      </c>
      <c r="N56" s="357">
        <f>+'11+'!P401</f>
        <v>3</v>
      </c>
      <c r="O56" s="357" t="str">
        <f>+'11+'!Q401</f>
        <v>7900000870</v>
      </c>
      <c r="P56" s="357">
        <f>+'11+'!R401</f>
        <v>0</v>
      </c>
      <c r="Q56" s="442"/>
      <c r="R56" s="443"/>
      <c r="S56" s="300">
        <f>+'11+'!U401</f>
        <v>22</v>
      </c>
      <c r="T56" s="300">
        <f>+'11+'!V401</f>
        <v>0</v>
      </c>
      <c r="U56" s="396">
        <f t="shared" si="0"/>
        <v>0</v>
      </c>
      <c r="V56" s="444"/>
      <c r="W56" s="445"/>
      <c r="X56" s="445"/>
      <c r="Y56" s="445"/>
      <c r="Z56" s="445"/>
      <c r="AA56" s="445"/>
      <c r="AB56" s="446"/>
      <c r="AC56" s="52"/>
    </row>
    <row r="57" spans="1:29" ht="53.25" customHeight="1" thickBot="1" x14ac:dyDescent="0.25">
      <c r="A57" s="51"/>
      <c r="B57" s="431" t="str">
        <f>+'11+'!B402:M402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57" s="432"/>
      <c r="D57" s="432"/>
      <c r="E57" s="432"/>
      <c r="F57" s="432"/>
      <c r="G57" s="432"/>
      <c r="H57" s="432"/>
      <c r="I57" s="432"/>
      <c r="J57" s="432"/>
      <c r="K57" s="432"/>
      <c r="L57" s="433"/>
      <c r="M57" s="357">
        <f>+'11+'!O402</f>
        <v>1</v>
      </c>
      <c r="N57" s="357">
        <f>+'11+'!P402</f>
        <v>3</v>
      </c>
      <c r="O57" s="357" t="str">
        <f>+'11+'!Q402</f>
        <v>7900000870</v>
      </c>
      <c r="P57" s="357" t="str">
        <f>+'11+'!R402</f>
        <v>100</v>
      </c>
      <c r="Q57" s="442"/>
      <c r="R57" s="443"/>
      <c r="S57" s="300">
        <f>+'11+'!U402</f>
        <v>22</v>
      </c>
      <c r="T57" s="300">
        <f>+'11+'!V402</f>
        <v>0</v>
      </c>
      <c r="U57" s="396">
        <f t="shared" si="0"/>
        <v>0</v>
      </c>
      <c r="V57" s="444"/>
      <c r="W57" s="445"/>
      <c r="X57" s="445"/>
      <c r="Y57" s="445"/>
      <c r="Z57" s="445"/>
      <c r="AA57" s="445"/>
      <c r="AB57" s="446"/>
      <c r="AC57" s="52"/>
    </row>
    <row r="58" spans="1:29" ht="21.75" customHeight="1" thickBot="1" x14ac:dyDescent="0.25">
      <c r="A58" s="51"/>
      <c r="B58" s="431" t="str">
        <f>+'11+'!B403:M403</f>
        <v>Расходы на выплаты персоналу государственных (муниципальных) органов</v>
      </c>
      <c r="C58" s="432"/>
      <c r="D58" s="432"/>
      <c r="E58" s="432"/>
      <c r="F58" s="432"/>
      <c r="G58" s="432"/>
      <c r="H58" s="432"/>
      <c r="I58" s="432"/>
      <c r="J58" s="432"/>
      <c r="K58" s="432"/>
      <c r="L58" s="433"/>
      <c r="M58" s="357">
        <f>+'11+'!O403</f>
        <v>1</v>
      </c>
      <c r="N58" s="357">
        <f>+'11+'!P403</f>
        <v>3</v>
      </c>
      <c r="O58" s="357" t="str">
        <f>+'11+'!Q403</f>
        <v>7900000870</v>
      </c>
      <c r="P58" s="357" t="str">
        <f>+'11+'!R403</f>
        <v>120</v>
      </c>
      <c r="Q58" s="442"/>
      <c r="R58" s="443"/>
      <c r="S58" s="300">
        <f>+'11+'!U403</f>
        <v>22</v>
      </c>
      <c r="T58" s="300">
        <f>+'11+'!V403</f>
        <v>0</v>
      </c>
      <c r="U58" s="396">
        <f t="shared" si="0"/>
        <v>0</v>
      </c>
      <c r="V58" s="444"/>
      <c r="W58" s="445"/>
      <c r="X58" s="445"/>
      <c r="Y58" s="445"/>
      <c r="Z58" s="445"/>
      <c r="AA58" s="445"/>
      <c r="AB58" s="446"/>
      <c r="AC58" s="52"/>
    </row>
    <row r="59" spans="1:29" ht="32.25" customHeight="1" thickBot="1" x14ac:dyDescent="0.25">
      <c r="A59" s="51"/>
      <c r="B59" s="431" t="str">
        <f>+'11+'!B404:M404</f>
        <v>Иные выплаты персоналу государственных (муниципальных) органов, за исключением фонда оплаты труда</v>
      </c>
      <c r="C59" s="432"/>
      <c r="D59" s="432"/>
      <c r="E59" s="432"/>
      <c r="F59" s="432"/>
      <c r="G59" s="432"/>
      <c r="H59" s="432"/>
      <c r="I59" s="432"/>
      <c r="J59" s="432"/>
      <c r="K59" s="432"/>
      <c r="L59" s="433"/>
      <c r="M59" s="357">
        <f>+'11+'!O404</f>
        <v>1</v>
      </c>
      <c r="N59" s="357">
        <f>+'11+'!P404</f>
        <v>3</v>
      </c>
      <c r="O59" s="357" t="str">
        <f>+'11+'!Q404</f>
        <v>7900000870</v>
      </c>
      <c r="P59" s="357" t="str">
        <f>+'11+'!R404</f>
        <v>122</v>
      </c>
      <c r="Q59" s="442"/>
      <c r="R59" s="443"/>
      <c r="S59" s="300">
        <f>+'11+'!U404</f>
        <v>22</v>
      </c>
      <c r="T59" s="300">
        <f>+'11+'!V404</f>
        <v>0</v>
      </c>
      <c r="U59" s="396">
        <f t="shared" si="0"/>
        <v>0</v>
      </c>
      <c r="V59" s="444"/>
      <c r="W59" s="445"/>
      <c r="X59" s="445"/>
      <c r="Y59" s="445"/>
      <c r="Z59" s="445"/>
      <c r="AA59" s="445"/>
      <c r="AB59" s="446"/>
      <c r="AC59" s="52"/>
    </row>
    <row r="60" spans="1:29" s="385" customFormat="1" ht="39.75" customHeight="1" thickBot="1" x14ac:dyDescent="0.3">
      <c r="A60" s="57"/>
      <c r="B60" s="455" t="str">
        <f>+'11+'!B435:M435</f>
        <v>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v>
      </c>
      <c r="C60" s="456"/>
      <c r="D60" s="456"/>
      <c r="E60" s="456"/>
      <c r="F60" s="456"/>
      <c r="G60" s="456"/>
      <c r="H60" s="456"/>
      <c r="I60" s="456"/>
      <c r="J60" s="456"/>
      <c r="K60" s="456"/>
      <c r="L60" s="457"/>
      <c r="M60" s="358">
        <f>+'11+'!O435</f>
        <v>1</v>
      </c>
      <c r="N60" s="358">
        <f>+'11+'!P435</f>
        <v>4</v>
      </c>
      <c r="O60" s="358">
        <f>+'11+'!Q435</f>
        <v>0</v>
      </c>
      <c r="P60" s="358">
        <f>+'11+'!R435</f>
        <v>0</v>
      </c>
      <c r="Q60" s="450"/>
      <c r="R60" s="451"/>
      <c r="S60" s="303">
        <f>+'11+'!U435</f>
        <v>23016.098990000002</v>
      </c>
      <c r="T60" s="303">
        <f>+'11+'!V435</f>
        <v>11404.857480000001</v>
      </c>
      <c r="U60" s="396">
        <f t="shared" si="0"/>
        <v>49.551652888507149</v>
      </c>
      <c r="V60" s="452"/>
      <c r="W60" s="453"/>
      <c r="X60" s="453"/>
      <c r="Y60" s="453"/>
      <c r="Z60" s="453"/>
      <c r="AA60" s="453"/>
      <c r="AB60" s="454"/>
      <c r="AC60" s="384"/>
    </row>
    <row r="61" spans="1:29" ht="32.25" customHeight="1" thickBot="1" x14ac:dyDescent="0.25">
      <c r="A61" s="51"/>
      <c r="B61" s="431" t="str">
        <f>+'11+'!B436:M436</f>
        <v>Программа "Развитие муниципальной службы муниципального района "Овюрский кожуун"Республики Тыва на 2018-2020 гг"</v>
      </c>
      <c r="C61" s="432"/>
      <c r="D61" s="432"/>
      <c r="E61" s="432"/>
      <c r="F61" s="432"/>
      <c r="G61" s="432"/>
      <c r="H61" s="432"/>
      <c r="I61" s="432"/>
      <c r="J61" s="432"/>
      <c r="K61" s="432"/>
      <c r="L61" s="433"/>
      <c r="M61" s="357">
        <f>+'11+'!O436</f>
        <v>1</v>
      </c>
      <c r="N61" s="357">
        <f>+'11+'!P436</f>
        <v>4</v>
      </c>
      <c r="O61" s="357" t="str">
        <f>+'11+'!Q436</f>
        <v>1100000000</v>
      </c>
      <c r="P61" s="357">
        <f>+'11+'!R436</f>
        <v>0</v>
      </c>
      <c r="Q61" s="442"/>
      <c r="R61" s="443"/>
      <c r="S61" s="300">
        <f>+'11+'!U436</f>
        <v>50</v>
      </c>
      <c r="T61" s="300">
        <f>+'11+'!V436</f>
        <v>24.5</v>
      </c>
      <c r="U61" s="396">
        <f t="shared" si="0"/>
        <v>49</v>
      </c>
      <c r="V61" s="444"/>
      <c r="W61" s="445"/>
      <c r="X61" s="445"/>
      <c r="Y61" s="445"/>
      <c r="Z61" s="445"/>
      <c r="AA61" s="445"/>
      <c r="AB61" s="446"/>
      <c r="AC61" s="52"/>
    </row>
    <row r="62" spans="1:29" ht="21.75" customHeight="1" thickBot="1" x14ac:dyDescent="0.25">
      <c r="A62" s="51"/>
      <c r="B62" s="431" t="str">
        <f>+'11+'!B437:M437</f>
        <v>Иные закупки товаров, работ и услуг для государственных (муниципальных) нужд</v>
      </c>
      <c r="C62" s="432"/>
      <c r="D62" s="432"/>
      <c r="E62" s="432"/>
      <c r="F62" s="432"/>
      <c r="G62" s="432"/>
      <c r="H62" s="432"/>
      <c r="I62" s="432"/>
      <c r="J62" s="432"/>
      <c r="K62" s="432"/>
      <c r="L62" s="433"/>
      <c r="M62" s="357">
        <f>+'11+'!O437</f>
        <v>1</v>
      </c>
      <c r="N62" s="357">
        <f>+'11+'!P437</f>
        <v>4</v>
      </c>
      <c r="O62" s="357" t="str">
        <f>+'11+'!Q437</f>
        <v>1100200020</v>
      </c>
      <c r="P62" s="357">
        <f>+'11+'!R437</f>
        <v>0</v>
      </c>
      <c r="Q62" s="442"/>
      <c r="R62" s="443"/>
      <c r="S62" s="300">
        <f>+'11+'!U437</f>
        <v>50</v>
      </c>
      <c r="T62" s="300">
        <f>+'11+'!V437</f>
        <v>24.5</v>
      </c>
      <c r="U62" s="396">
        <f t="shared" si="0"/>
        <v>49</v>
      </c>
      <c r="V62" s="444"/>
      <c r="W62" s="445"/>
      <c r="X62" s="445"/>
      <c r="Y62" s="445"/>
      <c r="Z62" s="445"/>
      <c r="AA62" s="445"/>
      <c r="AB62" s="446"/>
      <c r="AC62" s="52"/>
    </row>
    <row r="63" spans="1:29" ht="21.75" customHeight="1" thickBot="1" x14ac:dyDescent="0.25">
      <c r="A63" s="51"/>
      <c r="B63" s="431" t="str">
        <f>+'11+'!B438:M438</f>
        <v>Закупка товаров, работ и услуг для обеспечения государственных (муниципальных) нужд</v>
      </c>
      <c r="C63" s="432"/>
      <c r="D63" s="432"/>
      <c r="E63" s="432"/>
      <c r="F63" s="432"/>
      <c r="G63" s="432"/>
      <c r="H63" s="432"/>
      <c r="I63" s="432"/>
      <c r="J63" s="432"/>
      <c r="K63" s="432"/>
      <c r="L63" s="433"/>
      <c r="M63" s="357">
        <f>+'11+'!O438</f>
        <v>1</v>
      </c>
      <c r="N63" s="357">
        <f>+'11+'!P438</f>
        <v>4</v>
      </c>
      <c r="O63" s="357" t="str">
        <f>+'11+'!Q438</f>
        <v>1100200020</v>
      </c>
      <c r="P63" s="357" t="str">
        <f>+'11+'!R438</f>
        <v>200</v>
      </c>
      <c r="Q63" s="442"/>
      <c r="R63" s="443"/>
      <c r="S63" s="300">
        <f>+'11+'!U438</f>
        <v>50</v>
      </c>
      <c r="T63" s="300">
        <f>+'11+'!V438</f>
        <v>24.5</v>
      </c>
      <c r="U63" s="396">
        <f t="shared" si="0"/>
        <v>49</v>
      </c>
      <c r="V63" s="444"/>
      <c r="W63" s="445"/>
      <c r="X63" s="445"/>
      <c r="Y63" s="445"/>
      <c r="Z63" s="445"/>
      <c r="AA63" s="445"/>
      <c r="AB63" s="446"/>
      <c r="AC63" s="52"/>
    </row>
    <row r="64" spans="1:29" ht="21.75" customHeight="1" thickBot="1" x14ac:dyDescent="0.25">
      <c r="A64" s="51"/>
      <c r="B64" s="431" t="str">
        <f>+'11+'!B439:M439</f>
        <v>Иные закупки товаров, работ и услуг для обеспечения государственных (муниципальных) нужд</v>
      </c>
      <c r="C64" s="432"/>
      <c r="D64" s="432"/>
      <c r="E64" s="432"/>
      <c r="F64" s="432"/>
      <c r="G64" s="432"/>
      <c r="H64" s="432"/>
      <c r="I64" s="432"/>
      <c r="J64" s="432"/>
      <c r="K64" s="432"/>
      <c r="L64" s="433"/>
      <c r="M64" s="357">
        <f>+'11+'!O439</f>
        <v>1</v>
      </c>
      <c r="N64" s="357">
        <f>+'11+'!P439</f>
        <v>4</v>
      </c>
      <c r="O64" s="357" t="str">
        <f>+'11+'!Q439</f>
        <v>1100200020</v>
      </c>
      <c r="P64" s="357" t="str">
        <f>+'11+'!R439</f>
        <v>240</v>
      </c>
      <c r="Q64" s="442"/>
      <c r="R64" s="443"/>
      <c r="S64" s="300">
        <f>+'11+'!U439</f>
        <v>50</v>
      </c>
      <c r="T64" s="300">
        <f>+'11+'!V439</f>
        <v>24.5</v>
      </c>
      <c r="U64" s="396">
        <f t="shared" si="0"/>
        <v>49</v>
      </c>
      <c r="V64" s="444"/>
      <c r="W64" s="445"/>
      <c r="X64" s="445"/>
      <c r="Y64" s="445"/>
      <c r="Z64" s="445"/>
      <c r="AA64" s="445"/>
      <c r="AB64" s="446"/>
      <c r="AC64" s="52"/>
    </row>
    <row r="65" spans="1:29" ht="12.75" customHeight="1" thickBot="1" x14ac:dyDescent="0.25">
      <c r="A65" s="51"/>
      <c r="B65" s="431" t="str">
        <f>+'11+'!B440:M440</f>
        <v>Прочая закупка товаров, работ и услуг</v>
      </c>
      <c r="C65" s="432"/>
      <c r="D65" s="432"/>
      <c r="E65" s="432"/>
      <c r="F65" s="432"/>
      <c r="G65" s="432"/>
      <c r="H65" s="432"/>
      <c r="I65" s="432"/>
      <c r="J65" s="432"/>
      <c r="K65" s="432"/>
      <c r="L65" s="433"/>
      <c r="M65" s="357">
        <f>+'11+'!O440</f>
        <v>1</v>
      </c>
      <c r="N65" s="357">
        <f>+'11+'!P440</f>
        <v>4</v>
      </c>
      <c r="O65" s="357" t="str">
        <f>+'11+'!Q440</f>
        <v>1100200020</v>
      </c>
      <c r="P65" s="357" t="str">
        <f>+'11+'!R440</f>
        <v>244</v>
      </c>
      <c r="Q65" s="442"/>
      <c r="R65" s="443"/>
      <c r="S65" s="300">
        <f>+'11+'!U440</f>
        <v>50</v>
      </c>
      <c r="T65" s="300">
        <f>+'11+'!V440</f>
        <v>24.5</v>
      </c>
      <c r="U65" s="396">
        <f t="shared" si="0"/>
        <v>49</v>
      </c>
      <c r="V65" s="444"/>
      <c r="W65" s="445"/>
      <c r="X65" s="445"/>
      <c r="Y65" s="445"/>
      <c r="Z65" s="445"/>
      <c r="AA65" s="445"/>
      <c r="AB65" s="446"/>
      <c r="AC65" s="52"/>
    </row>
    <row r="66" spans="1:29" ht="32.25" customHeight="1" thickBot="1" x14ac:dyDescent="0.25">
      <c r="A66" s="51"/>
      <c r="B66" s="431" t="str">
        <f>+'11+'!B441:M441</f>
        <v>Функционирование Главы муниципального райлна, высшего должностного лица муниципального образования, его заместителей, местных администраций</v>
      </c>
      <c r="C66" s="432"/>
      <c r="D66" s="432"/>
      <c r="E66" s="432"/>
      <c r="F66" s="432"/>
      <c r="G66" s="432"/>
      <c r="H66" s="432"/>
      <c r="I66" s="432"/>
      <c r="J66" s="432"/>
      <c r="K66" s="432"/>
      <c r="L66" s="433"/>
      <c r="M66" s="357">
        <f>+'11+'!O441</f>
        <v>1</v>
      </c>
      <c r="N66" s="357">
        <f>+'11+'!P441</f>
        <v>4</v>
      </c>
      <c r="O66" s="357" t="str">
        <f>+'11+'!Q441</f>
        <v>7800000000</v>
      </c>
      <c r="P66" s="357">
        <f>+'11+'!R441</f>
        <v>0</v>
      </c>
      <c r="Q66" s="442"/>
      <c r="R66" s="443"/>
      <c r="S66" s="300">
        <f>+'11+'!U441</f>
        <v>22966.098990000002</v>
      </c>
      <c r="T66" s="300">
        <f>+'11+'!V441</f>
        <v>11380.357480000001</v>
      </c>
      <c r="U66" s="396">
        <f t="shared" si="0"/>
        <v>49.552853904162326</v>
      </c>
      <c r="V66" s="444"/>
      <c r="W66" s="445"/>
      <c r="X66" s="445"/>
      <c r="Y66" s="445"/>
      <c r="Z66" s="445"/>
      <c r="AA66" s="445"/>
      <c r="AB66" s="446"/>
      <c r="AC66" s="52"/>
    </row>
    <row r="67" spans="1:29" ht="21.75" customHeight="1" thickBot="1" x14ac:dyDescent="0.25">
      <c r="A67" s="51"/>
      <c r="B67" s="431" t="str">
        <f>+'11+'!B442:M442</f>
        <v>Обеспечение функционирования высшего должностного лица муниципального района</v>
      </c>
      <c r="C67" s="432"/>
      <c r="D67" s="432"/>
      <c r="E67" s="432"/>
      <c r="F67" s="432"/>
      <c r="G67" s="432"/>
      <c r="H67" s="432"/>
      <c r="I67" s="432"/>
      <c r="J67" s="432"/>
      <c r="K67" s="432"/>
      <c r="L67" s="433"/>
      <c r="M67" s="357">
        <f>+'11+'!O442</f>
        <v>1</v>
      </c>
      <c r="N67" s="357">
        <f>+'11+'!P442</f>
        <v>4</v>
      </c>
      <c r="O67" s="357" t="str">
        <f>+'11+'!Q442</f>
        <v>7800000112</v>
      </c>
      <c r="P67" s="357">
        <f>+'11+'!R442</f>
        <v>0</v>
      </c>
      <c r="Q67" s="442"/>
      <c r="R67" s="443"/>
      <c r="S67" s="300">
        <f>+'11+'!U442</f>
        <v>15297.562109999999</v>
      </c>
      <c r="T67" s="300">
        <f>+'11+'!V442</f>
        <v>8254.1139700000003</v>
      </c>
      <c r="U67" s="396">
        <f t="shared" si="0"/>
        <v>53.957054795053224</v>
      </c>
      <c r="V67" s="444"/>
      <c r="W67" s="445"/>
      <c r="X67" s="445"/>
      <c r="Y67" s="445"/>
      <c r="Z67" s="445"/>
      <c r="AA67" s="445"/>
      <c r="AB67" s="446"/>
      <c r="AC67" s="52"/>
    </row>
    <row r="68" spans="1:29" ht="53.25" customHeight="1" thickBot="1" x14ac:dyDescent="0.25">
      <c r="A68" s="51"/>
      <c r="B68" s="431" t="str">
        <f>+'11+'!B443:M443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68" s="432"/>
      <c r="D68" s="432"/>
      <c r="E68" s="432"/>
      <c r="F68" s="432"/>
      <c r="G68" s="432"/>
      <c r="H68" s="432"/>
      <c r="I68" s="432"/>
      <c r="J68" s="432"/>
      <c r="K68" s="432"/>
      <c r="L68" s="433"/>
      <c r="M68" s="357">
        <f>+'11+'!O443</f>
        <v>1</v>
      </c>
      <c r="N68" s="357">
        <f>+'11+'!P443</f>
        <v>4</v>
      </c>
      <c r="O68" s="357" t="str">
        <f>+'11+'!Q443</f>
        <v>7800000112</v>
      </c>
      <c r="P68" s="357" t="str">
        <f>+'11+'!R443</f>
        <v>100</v>
      </c>
      <c r="Q68" s="442"/>
      <c r="R68" s="443"/>
      <c r="S68" s="300">
        <f>+'11+'!U443</f>
        <v>15297.562109999999</v>
      </c>
      <c r="T68" s="300">
        <f>+'11+'!V443</f>
        <v>8254.1139700000003</v>
      </c>
      <c r="U68" s="396">
        <f t="shared" si="0"/>
        <v>53.957054795053224</v>
      </c>
      <c r="V68" s="444"/>
      <c r="W68" s="445"/>
      <c r="X68" s="445"/>
      <c r="Y68" s="445"/>
      <c r="Z68" s="445"/>
      <c r="AA68" s="445"/>
      <c r="AB68" s="446"/>
      <c r="AC68" s="52"/>
    </row>
    <row r="69" spans="1:29" ht="21.75" customHeight="1" thickBot="1" x14ac:dyDescent="0.25">
      <c r="A69" s="51"/>
      <c r="B69" s="431" t="str">
        <f>+'11+'!B444:M444</f>
        <v>Расходы на выплаты персоналу государственных (муниципальных) органов</v>
      </c>
      <c r="C69" s="432"/>
      <c r="D69" s="432"/>
      <c r="E69" s="432"/>
      <c r="F69" s="432"/>
      <c r="G69" s="432"/>
      <c r="H69" s="432"/>
      <c r="I69" s="432"/>
      <c r="J69" s="432"/>
      <c r="K69" s="432"/>
      <c r="L69" s="433"/>
      <c r="M69" s="357">
        <f>+'11+'!O444</f>
        <v>1</v>
      </c>
      <c r="N69" s="357">
        <f>+'11+'!P444</f>
        <v>4</v>
      </c>
      <c r="O69" s="357" t="str">
        <f>+'11+'!Q444</f>
        <v>7800000112</v>
      </c>
      <c r="P69" s="357" t="str">
        <f>+'11+'!R444</f>
        <v>120</v>
      </c>
      <c r="Q69" s="442"/>
      <c r="R69" s="443"/>
      <c r="S69" s="300">
        <f>+'11+'!U444</f>
        <v>15297.562109999999</v>
      </c>
      <c r="T69" s="300">
        <f>+'11+'!V444</f>
        <v>8254.1139700000003</v>
      </c>
      <c r="U69" s="396">
        <f t="shared" si="0"/>
        <v>53.957054795053224</v>
      </c>
      <c r="V69" s="444"/>
      <c r="W69" s="445"/>
      <c r="X69" s="445"/>
      <c r="Y69" s="445"/>
      <c r="Z69" s="445"/>
      <c r="AA69" s="445"/>
      <c r="AB69" s="446"/>
      <c r="AC69" s="52"/>
    </row>
    <row r="70" spans="1:29" ht="21.75" customHeight="1" thickBot="1" x14ac:dyDescent="0.25">
      <c r="A70" s="51"/>
      <c r="B70" s="431" t="str">
        <f>+'11+'!B445:M445</f>
        <v>Фонд оплаты труда государственных (муниципальных) органов</v>
      </c>
      <c r="C70" s="432"/>
      <c r="D70" s="432"/>
      <c r="E70" s="432"/>
      <c r="F70" s="432"/>
      <c r="G70" s="432"/>
      <c r="H70" s="432"/>
      <c r="I70" s="432"/>
      <c r="J70" s="432"/>
      <c r="K70" s="432"/>
      <c r="L70" s="433"/>
      <c r="M70" s="357">
        <f>+'11+'!O445</f>
        <v>1</v>
      </c>
      <c r="N70" s="357">
        <f>+'11+'!P445</f>
        <v>4</v>
      </c>
      <c r="O70" s="357" t="str">
        <f>+'11+'!Q445</f>
        <v>7800000112</v>
      </c>
      <c r="P70" s="357" t="str">
        <f>+'11+'!R445</f>
        <v>121</v>
      </c>
      <c r="Q70" s="442"/>
      <c r="R70" s="443"/>
      <c r="S70" s="300">
        <f>+'11+'!U445</f>
        <v>11785.39675</v>
      </c>
      <c r="T70" s="300">
        <f>+'11+'!V445</f>
        <v>6618.1922400000003</v>
      </c>
      <c r="U70" s="396">
        <f t="shared" si="0"/>
        <v>56.155871375310298</v>
      </c>
      <c r="V70" s="444"/>
      <c r="W70" s="445"/>
      <c r="X70" s="445"/>
      <c r="Y70" s="445"/>
      <c r="Z70" s="445"/>
      <c r="AA70" s="445"/>
      <c r="AB70" s="446"/>
      <c r="AC70" s="52"/>
    </row>
    <row r="71" spans="1:29" ht="32.25" customHeight="1" thickBot="1" x14ac:dyDescent="0.25">
      <c r="A71" s="51"/>
      <c r="B71" s="431" t="str">
        <f>+'11+'!B446:M446</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71" s="432"/>
      <c r="D71" s="432"/>
      <c r="E71" s="432"/>
      <c r="F71" s="432"/>
      <c r="G71" s="432"/>
      <c r="H71" s="432"/>
      <c r="I71" s="432"/>
      <c r="J71" s="432"/>
      <c r="K71" s="432"/>
      <c r="L71" s="433"/>
      <c r="M71" s="357">
        <f>+'11+'!O446</f>
        <v>1</v>
      </c>
      <c r="N71" s="357">
        <f>+'11+'!P446</f>
        <v>4</v>
      </c>
      <c r="O71" s="357" t="str">
        <f>+'11+'!Q446</f>
        <v>7800000112</v>
      </c>
      <c r="P71" s="357" t="str">
        <f>+'11+'!R446</f>
        <v>129</v>
      </c>
      <c r="Q71" s="442"/>
      <c r="R71" s="443"/>
      <c r="S71" s="300">
        <f>+'11+'!U446</f>
        <v>3512.16536</v>
      </c>
      <c r="T71" s="300">
        <f>+'11+'!V446</f>
        <v>1635.92173</v>
      </c>
      <c r="U71" s="396">
        <f t="shared" si="0"/>
        <v>46.578721737634815</v>
      </c>
      <c r="V71" s="444"/>
      <c r="W71" s="445"/>
      <c r="X71" s="445"/>
      <c r="Y71" s="445"/>
      <c r="Z71" s="445"/>
      <c r="AA71" s="445"/>
      <c r="AB71" s="446"/>
      <c r="AC71" s="52"/>
    </row>
    <row r="72" spans="1:29" ht="32.25" customHeight="1" thickBot="1" x14ac:dyDescent="0.25">
      <c r="A72" s="51"/>
      <c r="B72" s="431" t="str">
        <f>+'11+'!B447:M447</f>
        <v>Обеспечение функционирования местной администрации (Закупка товаров, работ и услуг для обеспечения муниципальных нужд)</v>
      </c>
      <c r="C72" s="432"/>
      <c r="D72" s="432"/>
      <c r="E72" s="432"/>
      <c r="F72" s="432"/>
      <c r="G72" s="432"/>
      <c r="H72" s="432"/>
      <c r="I72" s="432"/>
      <c r="J72" s="432"/>
      <c r="K72" s="432"/>
      <c r="L72" s="433"/>
      <c r="M72" s="357">
        <f>+'11+'!O447</f>
        <v>1</v>
      </c>
      <c r="N72" s="357">
        <f>+'11+'!P447</f>
        <v>4</v>
      </c>
      <c r="O72" s="357" t="str">
        <f>+'11+'!Q447</f>
        <v>7800000194</v>
      </c>
      <c r="P72" s="357">
        <f>+'11+'!R447</f>
        <v>0</v>
      </c>
      <c r="Q72" s="442"/>
      <c r="R72" s="443"/>
      <c r="S72" s="300">
        <f>+'11+'!U447</f>
        <v>7642.9068800000005</v>
      </c>
      <c r="T72" s="300">
        <f>+'11+'!V447</f>
        <v>3100.6165100000003</v>
      </c>
      <c r="U72" s="396">
        <f t="shared" si="0"/>
        <v>40.568550143057614</v>
      </c>
      <c r="V72" s="444"/>
      <c r="W72" s="445"/>
      <c r="X72" s="445"/>
      <c r="Y72" s="445"/>
      <c r="Z72" s="445"/>
      <c r="AA72" s="445"/>
      <c r="AB72" s="446"/>
      <c r="AC72" s="52"/>
    </row>
    <row r="73" spans="1:29" ht="21.75" customHeight="1" thickBot="1" x14ac:dyDescent="0.25">
      <c r="A73" s="51"/>
      <c r="B73" s="431" t="str">
        <f>+'11+'!B448:M448</f>
        <v>Закупка товаров, работ и услуг для обеспечения государственных (муниципальных) нужд</v>
      </c>
      <c r="C73" s="432"/>
      <c r="D73" s="432"/>
      <c r="E73" s="432"/>
      <c r="F73" s="432"/>
      <c r="G73" s="432"/>
      <c r="H73" s="432"/>
      <c r="I73" s="432"/>
      <c r="J73" s="432"/>
      <c r="K73" s="432"/>
      <c r="L73" s="433"/>
      <c r="M73" s="357">
        <f>+'11+'!O448</f>
        <v>1</v>
      </c>
      <c r="N73" s="357">
        <f>+'11+'!P448</f>
        <v>4</v>
      </c>
      <c r="O73" s="357" t="str">
        <f>+'11+'!Q448</f>
        <v>7800000194</v>
      </c>
      <c r="P73" s="357" t="str">
        <f>+'11+'!R448</f>
        <v>200</v>
      </c>
      <c r="Q73" s="442"/>
      <c r="R73" s="443"/>
      <c r="S73" s="300">
        <f>+'11+'!U448</f>
        <v>7195.9068800000005</v>
      </c>
      <c r="T73" s="300">
        <f>+'11+'!V448</f>
        <v>2661.9306700000002</v>
      </c>
      <c r="U73" s="396">
        <f t="shared" si="0"/>
        <v>36.992289010832778</v>
      </c>
      <c r="V73" s="444"/>
      <c r="W73" s="445"/>
      <c r="X73" s="445"/>
      <c r="Y73" s="445"/>
      <c r="Z73" s="445"/>
      <c r="AA73" s="445"/>
      <c r="AB73" s="446"/>
      <c r="AC73" s="52"/>
    </row>
    <row r="74" spans="1:29" ht="21.75" customHeight="1" thickBot="1" x14ac:dyDescent="0.25">
      <c r="A74" s="51"/>
      <c r="B74" s="431" t="str">
        <f>+'11+'!B449:M449</f>
        <v>Иные закупки товаров, работ и услуг для обеспечения государственных (муниципальных) нужд</v>
      </c>
      <c r="C74" s="432"/>
      <c r="D74" s="432"/>
      <c r="E74" s="432"/>
      <c r="F74" s="432"/>
      <c r="G74" s="432"/>
      <c r="H74" s="432"/>
      <c r="I74" s="432"/>
      <c r="J74" s="432"/>
      <c r="K74" s="432"/>
      <c r="L74" s="433"/>
      <c r="M74" s="357">
        <f>+'11+'!O449</f>
        <v>1</v>
      </c>
      <c r="N74" s="357">
        <f>+'11+'!P449</f>
        <v>4</v>
      </c>
      <c r="O74" s="357" t="str">
        <f>+'11+'!Q449</f>
        <v>7800000194</v>
      </c>
      <c r="P74" s="357" t="str">
        <f>+'11+'!R449</f>
        <v>240</v>
      </c>
      <c r="Q74" s="442"/>
      <c r="R74" s="443"/>
      <c r="S74" s="300">
        <f>+'11+'!U449</f>
        <v>7195.9068800000005</v>
      </c>
      <c r="T74" s="300">
        <f>+'11+'!V449</f>
        <v>2661.9306700000002</v>
      </c>
      <c r="U74" s="396">
        <f t="shared" si="0"/>
        <v>36.992289010832778</v>
      </c>
      <c r="V74" s="444"/>
      <c r="W74" s="445"/>
      <c r="X74" s="445"/>
      <c r="Y74" s="445"/>
      <c r="Z74" s="445"/>
      <c r="AA74" s="445"/>
      <c r="AB74" s="446"/>
      <c r="AC74" s="52"/>
    </row>
    <row r="75" spans="1:29" ht="21.75" customHeight="1" thickBot="1" x14ac:dyDescent="0.25">
      <c r="A75" s="51"/>
      <c r="B75" s="431" t="str">
        <f>+'11+'!B450:M450</f>
        <v>Закупка товаров, работ, услуг в сфере информационно-коммуникационных технологий</v>
      </c>
      <c r="C75" s="432"/>
      <c r="D75" s="432"/>
      <c r="E75" s="432"/>
      <c r="F75" s="432"/>
      <c r="G75" s="432"/>
      <c r="H75" s="432"/>
      <c r="I75" s="432"/>
      <c r="J75" s="432"/>
      <c r="K75" s="432"/>
      <c r="L75" s="433"/>
      <c r="M75" s="357">
        <f>+'11+'!O450</f>
        <v>1</v>
      </c>
      <c r="N75" s="357">
        <f>+'11+'!P450</f>
        <v>4</v>
      </c>
      <c r="O75" s="357" t="str">
        <f>+'11+'!Q450</f>
        <v>7800000194</v>
      </c>
      <c r="P75" s="357" t="str">
        <f>+'11+'!R450</f>
        <v>242</v>
      </c>
      <c r="Q75" s="442"/>
      <c r="R75" s="443"/>
      <c r="S75" s="300">
        <f>+'11+'!U450</f>
        <v>859.93799999999999</v>
      </c>
      <c r="T75" s="300">
        <f>+'11+'!V450</f>
        <v>628.05299000000002</v>
      </c>
      <c r="U75" s="396">
        <f t="shared" si="0"/>
        <v>73.034682732941221</v>
      </c>
      <c r="V75" s="444"/>
      <c r="W75" s="445"/>
      <c r="X75" s="445"/>
      <c r="Y75" s="445"/>
      <c r="Z75" s="445"/>
      <c r="AA75" s="445"/>
      <c r="AB75" s="446"/>
      <c r="AC75" s="52"/>
    </row>
    <row r="76" spans="1:29" ht="12.75" customHeight="1" thickBot="1" x14ac:dyDescent="0.25">
      <c r="A76" s="51"/>
      <c r="B76" s="431" t="str">
        <f>+'11+'!B451:M451</f>
        <v>Прочая закупка товаров, работ и услуг</v>
      </c>
      <c r="C76" s="432"/>
      <c r="D76" s="432"/>
      <c r="E76" s="432"/>
      <c r="F76" s="432"/>
      <c r="G76" s="432"/>
      <c r="H76" s="432"/>
      <c r="I76" s="432"/>
      <c r="J76" s="432"/>
      <c r="K76" s="432"/>
      <c r="L76" s="433"/>
      <c r="M76" s="357">
        <f>+'11+'!O451</f>
        <v>1</v>
      </c>
      <c r="N76" s="357">
        <f>+'11+'!P451</f>
        <v>4</v>
      </c>
      <c r="O76" s="357" t="str">
        <f>+'11+'!Q451</f>
        <v>7800000194</v>
      </c>
      <c r="P76" s="357" t="str">
        <f>+'11+'!R451</f>
        <v>244</v>
      </c>
      <c r="Q76" s="442"/>
      <c r="R76" s="443"/>
      <c r="S76" s="300">
        <f>+'11+'!U451</f>
        <v>4771.5568800000001</v>
      </c>
      <c r="T76" s="300">
        <f>+'11+'!V451</f>
        <v>1645.4302600000001</v>
      </c>
      <c r="U76" s="396">
        <f t="shared" si="0"/>
        <v>34.484138015766462</v>
      </c>
      <c r="V76" s="444"/>
      <c r="W76" s="445"/>
      <c r="X76" s="445"/>
      <c r="Y76" s="445"/>
      <c r="Z76" s="445"/>
      <c r="AA76" s="445"/>
      <c r="AB76" s="446"/>
      <c r="AC76" s="52"/>
    </row>
    <row r="77" spans="1:29" ht="12.75" customHeight="1" thickBot="1" x14ac:dyDescent="0.25">
      <c r="A77" s="51"/>
      <c r="B77" s="431" t="str">
        <f>+'11+'!B452:M452</f>
        <v>Расходы по коммунальным услугам</v>
      </c>
      <c r="C77" s="432"/>
      <c r="D77" s="432"/>
      <c r="E77" s="432"/>
      <c r="F77" s="432"/>
      <c r="G77" s="432"/>
      <c r="H77" s="432"/>
      <c r="I77" s="432"/>
      <c r="J77" s="432"/>
      <c r="K77" s="432"/>
      <c r="L77" s="433"/>
      <c r="M77" s="357">
        <f>+'11+'!O452</f>
        <v>1</v>
      </c>
      <c r="N77" s="357">
        <f>+'11+'!P452</f>
        <v>4</v>
      </c>
      <c r="O77" s="357" t="str">
        <f>+'11+'!Q452</f>
        <v>7800000194</v>
      </c>
      <c r="P77" s="357" t="str">
        <f>+'11+'!R452</f>
        <v>247</v>
      </c>
      <c r="Q77" s="442"/>
      <c r="R77" s="443"/>
      <c r="S77" s="300">
        <f>+'11+'!U452</f>
        <v>1564.412</v>
      </c>
      <c r="T77" s="300">
        <f>+'11+'!V452</f>
        <v>388.44742000000002</v>
      </c>
      <c r="U77" s="396">
        <f t="shared" si="0"/>
        <v>24.830250598947082</v>
      </c>
      <c r="V77" s="444"/>
      <c r="W77" s="445"/>
      <c r="X77" s="445"/>
      <c r="Y77" s="445"/>
      <c r="Z77" s="445"/>
      <c r="AA77" s="445"/>
      <c r="AB77" s="446"/>
      <c r="AC77" s="52"/>
    </row>
    <row r="78" spans="1:29" ht="12.75" customHeight="1" thickBot="1" x14ac:dyDescent="0.25">
      <c r="A78" s="51"/>
      <c r="B78" s="431" t="str">
        <f>+'11+'!B453:M453</f>
        <v>Иные бюджетные ассигнования</v>
      </c>
      <c r="C78" s="432"/>
      <c r="D78" s="432"/>
      <c r="E78" s="432"/>
      <c r="F78" s="432"/>
      <c r="G78" s="432"/>
      <c r="H78" s="432"/>
      <c r="I78" s="432"/>
      <c r="J78" s="432"/>
      <c r="K78" s="432"/>
      <c r="L78" s="433"/>
      <c r="M78" s="357">
        <f>+'11+'!O453</f>
        <v>1</v>
      </c>
      <c r="N78" s="357">
        <f>+'11+'!P453</f>
        <v>4</v>
      </c>
      <c r="O78" s="357" t="str">
        <f>+'11+'!Q453</f>
        <v>7800000194</v>
      </c>
      <c r="P78" s="357" t="str">
        <f>+'11+'!R453</f>
        <v>800</v>
      </c>
      <c r="Q78" s="442"/>
      <c r="R78" s="443"/>
      <c r="S78" s="300">
        <f>+'11+'!U453</f>
        <v>447</v>
      </c>
      <c r="T78" s="300">
        <f>+'11+'!V453</f>
        <v>438.68583999999998</v>
      </c>
      <c r="U78" s="396">
        <f t="shared" si="0"/>
        <v>98.140008948545855</v>
      </c>
      <c r="V78" s="444"/>
      <c r="W78" s="445"/>
      <c r="X78" s="445"/>
      <c r="Y78" s="445"/>
      <c r="Z78" s="445"/>
      <c r="AA78" s="445"/>
      <c r="AB78" s="446"/>
      <c r="AC78" s="52"/>
    </row>
    <row r="79" spans="1:29" ht="12.75" customHeight="1" thickBot="1" x14ac:dyDescent="0.25">
      <c r="A79" s="51"/>
      <c r="B79" s="431" t="str">
        <f>+'11+'!B454:M454</f>
        <v>Уплата налогов, сборов и иных платежей</v>
      </c>
      <c r="C79" s="432"/>
      <c r="D79" s="432"/>
      <c r="E79" s="432"/>
      <c r="F79" s="432"/>
      <c r="G79" s="432"/>
      <c r="H79" s="432"/>
      <c r="I79" s="432"/>
      <c r="J79" s="432"/>
      <c r="K79" s="432"/>
      <c r="L79" s="433"/>
      <c r="M79" s="357">
        <f>+'11+'!O454</f>
        <v>1</v>
      </c>
      <c r="N79" s="357">
        <f>+'11+'!P454</f>
        <v>4</v>
      </c>
      <c r="O79" s="357" t="str">
        <f>+'11+'!Q454</f>
        <v>7800000194</v>
      </c>
      <c r="P79" s="357" t="str">
        <f>+'11+'!R454</f>
        <v>850</v>
      </c>
      <c r="Q79" s="442"/>
      <c r="R79" s="443"/>
      <c r="S79" s="300">
        <f>+'11+'!U454</f>
        <v>447</v>
      </c>
      <c r="T79" s="300">
        <f>+'11+'!V454</f>
        <v>438.68583999999998</v>
      </c>
      <c r="U79" s="396">
        <f t="shared" si="0"/>
        <v>98.140008948545855</v>
      </c>
      <c r="V79" s="444"/>
      <c r="W79" s="445"/>
      <c r="X79" s="445"/>
      <c r="Y79" s="445"/>
      <c r="Z79" s="445"/>
      <c r="AA79" s="445"/>
      <c r="AB79" s="446"/>
      <c r="AC79" s="52"/>
    </row>
    <row r="80" spans="1:29" ht="21.75" customHeight="1" thickBot="1" x14ac:dyDescent="0.25">
      <c r="A80" s="51"/>
      <c r="B80" s="431" t="str">
        <f>+'11+'!B455:M455</f>
        <v>Уплата налога на имущество организаций и земельного налога</v>
      </c>
      <c r="C80" s="432"/>
      <c r="D80" s="432"/>
      <c r="E80" s="432"/>
      <c r="F80" s="432"/>
      <c r="G80" s="432"/>
      <c r="H80" s="432"/>
      <c r="I80" s="432"/>
      <c r="J80" s="432"/>
      <c r="K80" s="432"/>
      <c r="L80" s="433"/>
      <c r="M80" s="357">
        <f>+'11+'!O455</f>
        <v>1</v>
      </c>
      <c r="N80" s="357">
        <f>+'11+'!P455</f>
        <v>4</v>
      </c>
      <c r="O80" s="357" t="str">
        <f>+'11+'!Q455</f>
        <v>7800000194</v>
      </c>
      <c r="P80" s="357" t="str">
        <f>+'11+'!R455</f>
        <v>851</v>
      </c>
      <c r="Q80" s="442"/>
      <c r="R80" s="443"/>
      <c r="S80" s="300">
        <f>+'11+'!U455</f>
        <v>190</v>
      </c>
      <c r="T80" s="300">
        <f>+'11+'!V455</f>
        <v>190</v>
      </c>
      <c r="U80" s="396">
        <f t="shared" si="0"/>
        <v>100</v>
      </c>
      <c r="V80" s="444"/>
      <c r="W80" s="445"/>
      <c r="X80" s="445"/>
      <c r="Y80" s="445"/>
      <c r="Z80" s="445"/>
      <c r="AA80" s="445"/>
      <c r="AB80" s="446"/>
      <c r="AC80" s="52"/>
    </row>
    <row r="81" spans="1:29" ht="12.75" customHeight="1" thickBot="1" x14ac:dyDescent="0.25">
      <c r="A81" s="51"/>
      <c r="B81" s="431" t="str">
        <f>+'11+'!B456:M456</f>
        <v>Уплата прочих налогов, сборов</v>
      </c>
      <c r="C81" s="432"/>
      <c r="D81" s="432"/>
      <c r="E81" s="432"/>
      <c r="F81" s="432"/>
      <c r="G81" s="432"/>
      <c r="H81" s="432"/>
      <c r="I81" s="432"/>
      <c r="J81" s="432"/>
      <c r="K81" s="432"/>
      <c r="L81" s="433"/>
      <c r="M81" s="357">
        <f>+'11+'!O456</f>
        <v>1</v>
      </c>
      <c r="N81" s="357">
        <f>+'11+'!P456</f>
        <v>4</v>
      </c>
      <c r="O81" s="357" t="str">
        <f>+'11+'!Q456</f>
        <v>7800000194</v>
      </c>
      <c r="P81" s="357" t="str">
        <f>+'11+'!R456</f>
        <v>852</v>
      </c>
      <c r="Q81" s="442"/>
      <c r="R81" s="443"/>
      <c r="S81" s="300">
        <f>+'11+'!U456</f>
        <v>80</v>
      </c>
      <c r="T81" s="300">
        <f>+'11+'!V456</f>
        <v>80</v>
      </c>
      <c r="U81" s="396">
        <f t="shared" si="0"/>
        <v>100</v>
      </c>
      <c r="V81" s="444"/>
      <c r="W81" s="445"/>
      <c r="X81" s="445"/>
      <c r="Y81" s="445"/>
      <c r="Z81" s="445"/>
      <c r="AA81" s="445"/>
      <c r="AB81" s="446"/>
      <c r="AC81" s="52"/>
    </row>
    <row r="82" spans="1:29" ht="12.75" customHeight="1" thickBot="1" x14ac:dyDescent="0.25">
      <c r="A82" s="51"/>
      <c r="B82" s="431" t="str">
        <f>+'11+'!B457:M457</f>
        <v>Уплата иных платежей</v>
      </c>
      <c r="C82" s="432"/>
      <c r="D82" s="432"/>
      <c r="E82" s="432"/>
      <c r="F82" s="432"/>
      <c r="G82" s="432"/>
      <c r="H82" s="432"/>
      <c r="I82" s="432"/>
      <c r="J82" s="432"/>
      <c r="K82" s="432"/>
      <c r="L82" s="433"/>
      <c r="M82" s="357">
        <f>+'11+'!O457</f>
        <v>1</v>
      </c>
      <c r="N82" s="357">
        <f>+'11+'!P457</f>
        <v>4</v>
      </c>
      <c r="O82" s="357" t="str">
        <f>+'11+'!Q457</f>
        <v>7800000194</v>
      </c>
      <c r="P82" s="357" t="str">
        <f>+'11+'!R457</f>
        <v>853</v>
      </c>
      <c r="Q82" s="442"/>
      <c r="R82" s="443"/>
      <c r="S82" s="300">
        <f>+'11+'!U457</f>
        <v>177</v>
      </c>
      <c r="T82" s="300">
        <f>+'11+'!V457</f>
        <v>168.68584000000001</v>
      </c>
      <c r="U82" s="396">
        <f t="shared" si="0"/>
        <v>95.302734463276835</v>
      </c>
      <c r="V82" s="444"/>
      <c r="W82" s="445"/>
      <c r="X82" s="445"/>
      <c r="Y82" s="445"/>
      <c r="Z82" s="445"/>
      <c r="AA82" s="445"/>
      <c r="AB82" s="446"/>
      <c r="AC82" s="52"/>
    </row>
    <row r="83" spans="1:29" ht="32.25" customHeight="1" thickBot="1" x14ac:dyDescent="0.25">
      <c r="A83" s="51"/>
      <c r="B83" s="431" t="str">
        <f>+'11+'!B458:M458</f>
        <v>Обеспечение функционирования местной администрации (Иные выплаты персоналу муниципальных органов, за исключением фонда оплаты труда)</v>
      </c>
      <c r="C83" s="432"/>
      <c r="D83" s="432"/>
      <c r="E83" s="432"/>
      <c r="F83" s="432"/>
      <c r="G83" s="432"/>
      <c r="H83" s="432"/>
      <c r="I83" s="432"/>
      <c r="J83" s="432"/>
      <c r="K83" s="432"/>
      <c r="L83" s="433"/>
      <c r="M83" s="357">
        <f>+'11+'!O458</f>
        <v>1</v>
      </c>
      <c r="N83" s="357">
        <f>+'11+'!P458</f>
        <v>4</v>
      </c>
      <c r="O83" s="357" t="str">
        <f>+'11+'!Q458</f>
        <v>7800000870</v>
      </c>
      <c r="P83" s="357">
        <f>+'11+'!R458</f>
        <v>0</v>
      </c>
      <c r="Q83" s="442"/>
      <c r="R83" s="443"/>
      <c r="S83" s="300">
        <f>+'11+'!U458</f>
        <v>25.63</v>
      </c>
      <c r="T83" s="300">
        <f>+'11+'!V458</f>
        <v>25.626999999999999</v>
      </c>
      <c r="U83" s="396">
        <f t="shared" ref="U83:U146" si="1">T83/S83*100</f>
        <v>99.988294966835738</v>
      </c>
      <c r="V83" s="444"/>
      <c r="W83" s="445"/>
      <c r="X83" s="445"/>
      <c r="Y83" s="445"/>
      <c r="Z83" s="445"/>
      <c r="AA83" s="445"/>
      <c r="AB83" s="446"/>
      <c r="AC83" s="52"/>
    </row>
    <row r="84" spans="1:29" ht="53.25" customHeight="1" thickBot="1" x14ac:dyDescent="0.25">
      <c r="A84" s="51"/>
      <c r="B84" s="431" t="str">
        <f>+'11+'!B459:M459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84" s="432"/>
      <c r="D84" s="432"/>
      <c r="E84" s="432"/>
      <c r="F84" s="432"/>
      <c r="G84" s="432"/>
      <c r="H84" s="432"/>
      <c r="I84" s="432"/>
      <c r="J84" s="432"/>
      <c r="K84" s="432"/>
      <c r="L84" s="433"/>
      <c r="M84" s="357">
        <f>+'11+'!O459</f>
        <v>1</v>
      </c>
      <c r="N84" s="357">
        <f>+'11+'!P459</f>
        <v>4</v>
      </c>
      <c r="O84" s="357" t="str">
        <f>+'11+'!Q459</f>
        <v>7800000870</v>
      </c>
      <c r="P84" s="357" t="str">
        <f>+'11+'!R459</f>
        <v>100</v>
      </c>
      <c r="Q84" s="442"/>
      <c r="R84" s="443"/>
      <c r="S84" s="300">
        <f>+'11+'!U459</f>
        <v>25.63</v>
      </c>
      <c r="T84" s="300">
        <f>+'11+'!V459</f>
        <v>25.626999999999999</v>
      </c>
      <c r="U84" s="396">
        <f t="shared" si="1"/>
        <v>99.988294966835738</v>
      </c>
      <c r="V84" s="444"/>
      <c r="W84" s="445"/>
      <c r="X84" s="445"/>
      <c r="Y84" s="445"/>
      <c r="Z84" s="445"/>
      <c r="AA84" s="445"/>
      <c r="AB84" s="446"/>
      <c r="AC84" s="52"/>
    </row>
    <row r="85" spans="1:29" ht="21.75" customHeight="1" thickBot="1" x14ac:dyDescent="0.25">
      <c r="A85" s="51"/>
      <c r="B85" s="431" t="str">
        <f>+'11+'!B460:M460</f>
        <v>Расходы на выплаты персоналу государственных (муниципальных) органов</v>
      </c>
      <c r="C85" s="432"/>
      <c r="D85" s="432"/>
      <c r="E85" s="432"/>
      <c r="F85" s="432"/>
      <c r="G85" s="432"/>
      <c r="H85" s="432"/>
      <c r="I85" s="432"/>
      <c r="J85" s="432"/>
      <c r="K85" s="432"/>
      <c r="L85" s="433"/>
      <c r="M85" s="357">
        <f>+'11+'!O460</f>
        <v>1</v>
      </c>
      <c r="N85" s="357">
        <f>+'11+'!P460</f>
        <v>4</v>
      </c>
      <c r="O85" s="357" t="str">
        <f>+'11+'!Q460</f>
        <v>7800000870</v>
      </c>
      <c r="P85" s="357" t="str">
        <f>+'11+'!R460</f>
        <v>120</v>
      </c>
      <c r="Q85" s="442"/>
      <c r="R85" s="443"/>
      <c r="S85" s="300">
        <f>+'11+'!U460</f>
        <v>25.63</v>
      </c>
      <c r="T85" s="300">
        <f>+'11+'!V460</f>
        <v>25.626999999999999</v>
      </c>
      <c r="U85" s="396">
        <f t="shared" si="1"/>
        <v>99.988294966835738</v>
      </c>
      <c r="V85" s="444"/>
      <c r="W85" s="445"/>
      <c r="X85" s="445"/>
      <c r="Y85" s="445"/>
      <c r="Z85" s="445"/>
      <c r="AA85" s="445"/>
      <c r="AB85" s="446"/>
      <c r="AC85" s="52"/>
    </row>
    <row r="86" spans="1:29" ht="32.25" customHeight="1" thickBot="1" x14ac:dyDescent="0.25">
      <c r="A86" s="51"/>
      <c r="B86" s="431" t="str">
        <f>+'11+'!B461:M461</f>
        <v>Иные выплаты персоналу государственных (муниципальных) органов, за исключением фонда оплаты труда</v>
      </c>
      <c r="C86" s="432"/>
      <c r="D86" s="432"/>
      <c r="E86" s="432"/>
      <c r="F86" s="432"/>
      <c r="G86" s="432"/>
      <c r="H86" s="432"/>
      <c r="I86" s="432"/>
      <c r="J86" s="432"/>
      <c r="K86" s="432"/>
      <c r="L86" s="433"/>
      <c r="M86" s="357">
        <f>+'11+'!O461</f>
        <v>1</v>
      </c>
      <c r="N86" s="357">
        <f>+'11+'!P461</f>
        <v>4</v>
      </c>
      <c r="O86" s="357" t="str">
        <f>+'11+'!Q461</f>
        <v>7800000870</v>
      </c>
      <c r="P86" s="357" t="str">
        <f>+'11+'!R461</f>
        <v>122</v>
      </c>
      <c r="Q86" s="442"/>
      <c r="R86" s="443"/>
      <c r="S86" s="300">
        <f>+'11+'!U461</f>
        <v>25.63</v>
      </c>
      <c r="T86" s="300">
        <f>+'11+'!V461</f>
        <v>25.626999999999999</v>
      </c>
      <c r="U86" s="396">
        <f t="shared" si="1"/>
        <v>99.988294966835738</v>
      </c>
      <c r="V86" s="444"/>
      <c r="W86" s="445"/>
      <c r="X86" s="445"/>
      <c r="Y86" s="445"/>
      <c r="Z86" s="445"/>
      <c r="AA86" s="445"/>
      <c r="AB86" s="446"/>
      <c r="AC86" s="52"/>
    </row>
    <row r="87" spans="1:29" s="385" customFormat="1" ht="12.75" customHeight="1" thickBot="1" x14ac:dyDescent="0.3">
      <c r="A87" s="57"/>
      <c r="B87" s="455" t="str">
        <f>+'11+'!B462:M462</f>
        <v>Судебная система</v>
      </c>
      <c r="C87" s="456"/>
      <c r="D87" s="456"/>
      <c r="E87" s="456"/>
      <c r="F87" s="456"/>
      <c r="G87" s="456"/>
      <c r="H87" s="456"/>
      <c r="I87" s="456"/>
      <c r="J87" s="456"/>
      <c r="K87" s="456"/>
      <c r="L87" s="457"/>
      <c r="M87" s="358">
        <f>+'11+'!O462</f>
        <v>1</v>
      </c>
      <c r="N87" s="358">
        <f>+'11+'!P462</f>
        <v>5</v>
      </c>
      <c r="O87" s="358">
        <f>+'11+'!Q462</f>
        <v>0</v>
      </c>
      <c r="P87" s="358">
        <f>+'11+'!R462</f>
        <v>0</v>
      </c>
      <c r="Q87" s="450"/>
      <c r="R87" s="451"/>
      <c r="S87" s="303">
        <f>+'11+'!U462</f>
        <v>17.7</v>
      </c>
      <c r="T87" s="303">
        <f>+'11+'!V462</f>
        <v>0</v>
      </c>
      <c r="U87" s="396">
        <f t="shared" si="1"/>
        <v>0</v>
      </c>
      <c r="V87" s="452"/>
      <c r="W87" s="453"/>
      <c r="X87" s="453"/>
      <c r="Y87" s="453"/>
      <c r="Z87" s="453"/>
      <c r="AA87" s="453"/>
      <c r="AB87" s="454"/>
      <c r="AC87" s="384"/>
    </row>
    <row r="88" spans="1:29" ht="32.25" customHeight="1" thickBot="1" x14ac:dyDescent="0.25">
      <c r="A88" s="51"/>
      <c r="B88" s="431" t="str">
        <f>+'11+'!B463:M463</f>
        <v>Непрограммные расходы на реализацию переданных полномочий Российской Федерации и субъекта Российской Федерации</v>
      </c>
      <c r="C88" s="432"/>
      <c r="D88" s="432"/>
      <c r="E88" s="432"/>
      <c r="F88" s="432"/>
      <c r="G88" s="432"/>
      <c r="H88" s="432"/>
      <c r="I88" s="432"/>
      <c r="J88" s="432"/>
      <c r="K88" s="432"/>
      <c r="L88" s="433"/>
      <c r="M88" s="357">
        <f>+'11+'!O463</f>
        <v>1</v>
      </c>
      <c r="N88" s="357">
        <f>+'11+'!P463</f>
        <v>5</v>
      </c>
      <c r="O88" s="357" t="str">
        <f>+'11+'!Q463</f>
        <v>9900000000</v>
      </c>
      <c r="P88" s="357">
        <f>+'11+'!R463</f>
        <v>0</v>
      </c>
      <c r="Q88" s="442"/>
      <c r="R88" s="443"/>
      <c r="S88" s="300">
        <f>+'11+'!U463</f>
        <v>17.7</v>
      </c>
      <c r="T88" s="300">
        <f>+'11+'!V463</f>
        <v>0</v>
      </c>
      <c r="U88" s="396">
        <f t="shared" si="1"/>
        <v>0</v>
      </c>
      <c r="V88" s="444"/>
      <c r="W88" s="445"/>
      <c r="X88" s="445"/>
      <c r="Y88" s="445"/>
      <c r="Z88" s="445"/>
      <c r="AA88" s="445"/>
      <c r="AB88" s="446"/>
      <c r="AC88" s="52"/>
    </row>
    <row r="89" spans="1:29" ht="42.75" customHeight="1" thickBot="1" x14ac:dyDescent="0.25">
      <c r="A89" s="51"/>
      <c r="B89" s="431" t="str">
        <f>+'11+'!B464:M464</f>
        <v>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C89" s="432"/>
      <c r="D89" s="432"/>
      <c r="E89" s="432"/>
      <c r="F89" s="432"/>
      <c r="G89" s="432"/>
      <c r="H89" s="432"/>
      <c r="I89" s="432"/>
      <c r="J89" s="432"/>
      <c r="K89" s="432"/>
      <c r="L89" s="433"/>
      <c r="M89" s="357">
        <f>+'11+'!O464</f>
        <v>1</v>
      </c>
      <c r="N89" s="357">
        <f>+'11+'!P464</f>
        <v>5</v>
      </c>
      <c r="O89" s="357" t="str">
        <f>+'11+'!Q464</f>
        <v>9900051200</v>
      </c>
      <c r="P89" s="357">
        <f>+'11+'!R464</f>
        <v>0</v>
      </c>
      <c r="Q89" s="442"/>
      <c r="R89" s="443"/>
      <c r="S89" s="300">
        <f>+'11+'!U464</f>
        <v>17.7</v>
      </c>
      <c r="T89" s="300">
        <f>+'11+'!V464</f>
        <v>0</v>
      </c>
      <c r="U89" s="396">
        <f t="shared" si="1"/>
        <v>0</v>
      </c>
      <c r="V89" s="444"/>
      <c r="W89" s="445"/>
      <c r="X89" s="445"/>
      <c r="Y89" s="445"/>
      <c r="Z89" s="445"/>
      <c r="AA89" s="445"/>
      <c r="AB89" s="446"/>
      <c r="AC89" s="52"/>
    </row>
    <row r="90" spans="1:29" ht="21.75" customHeight="1" thickBot="1" x14ac:dyDescent="0.25">
      <c r="A90" s="51"/>
      <c r="B90" s="431" t="str">
        <f>+'11+'!B465:M465</f>
        <v>Закупка товаров, работ и услуг для обеспечения государственных (муниципальных) нужд</v>
      </c>
      <c r="C90" s="432"/>
      <c r="D90" s="432"/>
      <c r="E90" s="432"/>
      <c r="F90" s="432"/>
      <c r="G90" s="432"/>
      <c r="H90" s="432"/>
      <c r="I90" s="432"/>
      <c r="J90" s="432"/>
      <c r="K90" s="432"/>
      <c r="L90" s="433"/>
      <c r="M90" s="357">
        <f>+'11+'!O465</f>
        <v>1</v>
      </c>
      <c r="N90" s="357">
        <f>+'11+'!P465</f>
        <v>5</v>
      </c>
      <c r="O90" s="357" t="str">
        <f>+'11+'!Q465</f>
        <v>9900051200</v>
      </c>
      <c r="P90" s="357" t="str">
        <f>+'11+'!R465</f>
        <v>200</v>
      </c>
      <c r="Q90" s="442"/>
      <c r="R90" s="443"/>
      <c r="S90" s="300">
        <f>+'11+'!U465</f>
        <v>17.7</v>
      </c>
      <c r="T90" s="300">
        <f>+'11+'!V465</f>
        <v>0</v>
      </c>
      <c r="U90" s="396">
        <f t="shared" si="1"/>
        <v>0</v>
      </c>
      <c r="V90" s="444"/>
      <c r="W90" s="445"/>
      <c r="X90" s="445"/>
      <c r="Y90" s="445"/>
      <c r="Z90" s="445"/>
      <c r="AA90" s="445"/>
      <c r="AB90" s="446"/>
      <c r="AC90" s="52"/>
    </row>
    <row r="91" spans="1:29" ht="21.75" customHeight="1" thickBot="1" x14ac:dyDescent="0.25">
      <c r="A91" s="51"/>
      <c r="B91" s="431" t="str">
        <f>+'11+'!B466:M466</f>
        <v>Иные закупки товаров, работ и услуг для обеспечения государственных (муниципальных) нужд</v>
      </c>
      <c r="C91" s="432"/>
      <c r="D91" s="432"/>
      <c r="E91" s="432"/>
      <c r="F91" s="432"/>
      <c r="G91" s="432"/>
      <c r="H91" s="432"/>
      <c r="I91" s="432"/>
      <c r="J91" s="432"/>
      <c r="K91" s="432"/>
      <c r="L91" s="433"/>
      <c r="M91" s="357">
        <f>+'11+'!O466</f>
        <v>1</v>
      </c>
      <c r="N91" s="357">
        <f>+'11+'!P466</f>
        <v>5</v>
      </c>
      <c r="O91" s="357" t="str">
        <f>+'11+'!Q466</f>
        <v>9900051200</v>
      </c>
      <c r="P91" s="357" t="str">
        <f>+'11+'!R466</f>
        <v>240</v>
      </c>
      <c r="Q91" s="442"/>
      <c r="R91" s="443"/>
      <c r="S91" s="300">
        <f>+'11+'!U466</f>
        <v>17.7</v>
      </c>
      <c r="T91" s="300">
        <f>+'11+'!V466</f>
        <v>0</v>
      </c>
      <c r="U91" s="396">
        <f t="shared" si="1"/>
        <v>0</v>
      </c>
      <c r="V91" s="444"/>
      <c r="W91" s="445"/>
      <c r="X91" s="445"/>
      <c r="Y91" s="445"/>
      <c r="Z91" s="445"/>
      <c r="AA91" s="445"/>
      <c r="AB91" s="446"/>
      <c r="AC91" s="52"/>
    </row>
    <row r="92" spans="1:29" ht="12.75" customHeight="1" thickBot="1" x14ac:dyDescent="0.25">
      <c r="A92" s="51"/>
      <c r="B92" s="431" t="str">
        <f>+'11+'!B467:M467</f>
        <v>Прочая закупка товаров, работ и услуг</v>
      </c>
      <c r="C92" s="432"/>
      <c r="D92" s="432"/>
      <c r="E92" s="432"/>
      <c r="F92" s="432"/>
      <c r="G92" s="432"/>
      <c r="H92" s="432"/>
      <c r="I92" s="432"/>
      <c r="J92" s="432"/>
      <c r="K92" s="432"/>
      <c r="L92" s="433"/>
      <c r="M92" s="357">
        <f>+'11+'!O467</f>
        <v>1</v>
      </c>
      <c r="N92" s="357">
        <f>+'11+'!P467</f>
        <v>5</v>
      </c>
      <c r="O92" s="357" t="str">
        <f>+'11+'!Q467</f>
        <v>9900051200</v>
      </c>
      <c r="P92" s="357" t="str">
        <f>+'11+'!R467</f>
        <v>244</v>
      </c>
      <c r="Q92" s="442"/>
      <c r="R92" s="443"/>
      <c r="S92" s="300">
        <f>+'11+'!U467</f>
        <v>17.7</v>
      </c>
      <c r="T92" s="300">
        <f>+'11+'!V467</f>
        <v>0</v>
      </c>
      <c r="U92" s="396">
        <f t="shared" si="1"/>
        <v>0</v>
      </c>
      <c r="V92" s="444"/>
      <c r="W92" s="445"/>
      <c r="X92" s="445"/>
      <c r="Y92" s="445"/>
      <c r="Z92" s="445"/>
      <c r="AA92" s="445"/>
      <c r="AB92" s="446"/>
      <c r="AC92" s="52"/>
    </row>
    <row r="93" spans="1:29" s="390" customFormat="1" ht="50.25" customHeight="1" thickBot="1" x14ac:dyDescent="0.25">
      <c r="A93" s="386"/>
      <c r="B93" s="463" t="str">
        <f>+'11+'!B680:M680</f>
        <v>Обеспечение деятельности финансовых, налоговых и таможенных органов и органов финансового (финансово-бюджетного) надзора</v>
      </c>
      <c r="C93" s="464"/>
      <c r="D93" s="464"/>
      <c r="E93" s="464"/>
      <c r="F93" s="464"/>
      <c r="G93" s="464"/>
      <c r="H93" s="464"/>
      <c r="I93" s="464"/>
      <c r="J93" s="464"/>
      <c r="K93" s="464"/>
      <c r="L93" s="465"/>
      <c r="M93" s="387">
        <f>+'11+'!O680</f>
        <v>1</v>
      </c>
      <c r="N93" s="387">
        <f>+'11+'!P680</f>
        <v>6</v>
      </c>
      <c r="O93" s="387">
        <f>+'11+'!Q680</f>
        <v>0</v>
      </c>
      <c r="P93" s="387">
        <f>+'11+'!R680</f>
        <v>0</v>
      </c>
      <c r="Q93" s="466"/>
      <c r="R93" s="467"/>
      <c r="S93" s="388">
        <f>+S94+S114</f>
        <v>7875.22289</v>
      </c>
      <c r="T93" s="388">
        <f>+T94+T114</f>
        <v>3809.5751300000002</v>
      </c>
      <c r="U93" s="396">
        <f t="shared" si="1"/>
        <v>48.374188047901718</v>
      </c>
      <c r="V93" s="468"/>
      <c r="W93" s="469"/>
      <c r="X93" s="469"/>
      <c r="Y93" s="469"/>
      <c r="Z93" s="469"/>
      <c r="AA93" s="469"/>
      <c r="AB93" s="470"/>
      <c r="AC93" s="389"/>
    </row>
    <row r="94" spans="1:29" ht="21.75" customHeight="1" thickBot="1" x14ac:dyDescent="0.25">
      <c r="A94" s="51"/>
      <c r="B94" s="431" t="str">
        <f>+'11+'!B681:M681</f>
        <v>Обеспечение деятельности органов местного самоуправления</v>
      </c>
      <c r="C94" s="432"/>
      <c r="D94" s="432"/>
      <c r="E94" s="432"/>
      <c r="F94" s="432"/>
      <c r="G94" s="432"/>
      <c r="H94" s="432"/>
      <c r="I94" s="432"/>
      <c r="J94" s="432"/>
      <c r="K94" s="432"/>
      <c r="L94" s="433"/>
      <c r="M94" s="357">
        <f>+'11+'!O681</f>
        <v>1</v>
      </c>
      <c r="N94" s="357">
        <f>+'11+'!P681</f>
        <v>6</v>
      </c>
      <c r="O94" s="357" t="str">
        <f>+'11+'!Q681</f>
        <v>8900000000</v>
      </c>
      <c r="P94" s="357">
        <f>+'11+'!R681</f>
        <v>0</v>
      </c>
      <c r="Q94" s="442"/>
      <c r="R94" s="443"/>
      <c r="S94" s="300">
        <f>+'11+'!U681</f>
        <v>6257.3734400000003</v>
      </c>
      <c r="T94" s="300">
        <f>+'11+'!V681</f>
        <v>2993.1086700000001</v>
      </c>
      <c r="U94" s="396">
        <f t="shared" si="1"/>
        <v>47.833307356512826</v>
      </c>
      <c r="V94" s="444"/>
      <c r="W94" s="445"/>
      <c r="X94" s="445"/>
      <c r="Y94" s="445"/>
      <c r="Z94" s="445"/>
      <c r="AA94" s="445"/>
      <c r="AB94" s="446"/>
      <c r="AC94" s="52"/>
    </row>
    <row r="95" spans="1:29" ht="42.75" customHeight="1" thickBot="1" x14ac:dyDescent="0.25">
      <c r="A95" s="51"/>
      <c r="B95" s="431" t="str">
        <f>+'11+'!B682:M682</f>
        <v>Обеспечение деятельности органов местного самоуправления  (Расходы на выплаты персоналу в целях обеспечения выполнения функций муниципальными органами)</v>
      </c>
      <c r="C95" s="432"/>
      <c r="D95" s="432"/>
      <c r="E95" s="432"/>
      <c r="F95" s="432"/>
      <c r="G95" s="432"/>
      <c r="H95" s="432"/>
      <c r="I95" s="432"/>
      <c r="J95" s="432"/>
      <c r="K95" s="432"/>
      <c r="L95" s="433"/>
      <c r="M95" s="357">
        <f>+'11+'!O682</f>
        <v>1</v>
      </c>
      <c r="N95" s="357">
        <f>+'11+'!P682</f>
        <v>6</v>
      </c>
      <c r="O95" s="357" t="str">
        <f>+'11+'!Q682</f>
        <v>8900000110</v>
      </c>
      <c r="P95" s="357">
        <f>+'11+'!R682</f>
        <v>0</v>
      </c>
      <c r="Q95" s="442"/>
      <c r="R95" s="443"/>
      <c r="S95" s="300">
        <f>+'11+'!U682</f>
        <v>5202.7734399999999</v>
      </c>
      <c r="T95" s="300">
        <f>+'11+'!V682</f>
        <v>2711.0712600000002</v>
      </c>
      <c r="U95" s="396">
        <f t="shared" si="1"/>
        <v>52.108193663724101</v>
      </c>
      <c r="V95" s="444"/>
      <c r="W95" s="445"/>
      <c r="X95" s="445"/>
      <c r="Y95" s="445"/>
      <c r="Z95" s="445"/>
      <c r="AA95" s="445"/>
      <c r="AB95" s="446"/>
      <c r="AC95" s="52"/>
    </row>
    <row r="96" spans="1:29" ht="53.25" customHeight="1" thickBot="1" x14ac:dyDescent="0.25">
      <c r="A96" s="51"/>
      <c r="B96" s="431" t="str">
        <f>+'11+'!B683:M683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96" s="432"/>
      <c r="D96" s="432"/>
      <c r="E96" s="432"/>
      <c r="F96" s="432"/>
      <c r="G96" s="432"/>
      <c r="H96" s="432"/>
      <c r="I96" s="432"/>
      <c r="J96" s="432"/>
      <c r="K96" s="432"/>
      <c r="L96" s="433"/>
      <c r="M96" s="357">
        <f>+'11+'!O683</f>
        <v>1</v>
      </c>
      <c r="N96" s="357">
        <f>+'11+'!P683</f>
        <v>6</v>
      </c>
      <c r="O96" s="357" t="str">
        <f>+'11+'!Q683</f>
        <v>8900000110</v>
      </c>
      <c r="P96" s="357" t="str">
        <f>+'11+'!R683</f>
        <v>100</v>
      </c>
      <c r="Q96" s="442"/>
      <c r="R96" s="443"/>
      <c r="S96" s="300">
        <f>+'11+'!U683</f>
        <v>5202.7734399999999</v>
      </c>
      <c r="T96" s="300">
        <f>+'11+'!V683</f>
        <v>2711.0712600000002</v>
      </c>
      <c r="U96" s="396">
        <f t="shared" si="1"/>
        <v>52.108193663724101</v>
      </c>
      <c r="V96" s="444"/>
      <c r="W96" s="445"/>
      <c r="X96" s="445"/>
      <c r="Y96" s="445"/>
      <c r="Z96" s="445"/>
      <c r="AA96" s="445"/>
      <c r="AB96" s="446"/>
      <c r="AC96" s="52"/>
    </row>
    <row r="97" spans="1:29" ht="21.75" customHeight="1" thickBot="1" x14ac:dyDescent="0.25">
      <c r="A97" s="51"/>
      <c r="B97" s="431" t="str">
        <f>+'11+'!B684:M684</f>
        <v>Расходы на выплаты персоналу государственных (муниципальных) органов</v>
      </c>
      <c r="C97" s="432"/>
      <c r="D97" s="432"/>
      <c r="E97" s="432"/>
      <c r="F97" s="432"/>
      <c r="G97" s="432"/>
      <c r="H97" s="432"/>
      <c r="I97" s="432"/>
      <c r="J97" s="432"/>
      <c r="K97" s="432"/>
      <c r="L97" s="433"/>
      <c r="M97" s="357">
        <f>+'11+'!O684</f>
        <v>1</v>
      </c>
      <c r="N97" s="357">
        <f>+'11+'!P684</f>
        <v>6</v>
      </c>
      <c r="O97" s="357" t="str">
        <f>+'11+'!Q684</f>
        <v>8900000110</v>
      </c>
      <c r="P97" s="357" t="str">
        <f>+'11+'!R684</f>
        <v>120</v>
      </c>
      <c r="Q97" s="442"/>
      <c r="R97" s="443"/>
      <c r="S97" s="300">
        <f>+'11+'!U684</f>
        <v>5202.7734399999999</v>
      </c>
      <c r="T97" s="300">
        <f>+'11+'!V684</f>
        <v>2711.0712600000002</v>
      </c>
      <c r="U97" s="396">
        <f t="shared" si="1"/>
        <v>52.108193663724101</v>
      </c>
      <c r="V97" s="444"/>
      <c r="W97" s="445"/>
      <c r="X97" s="445"/>
      <c r="Y97" s="445"/>
      <c r="Z97" s="445"/>
      <c r="AA97" s="445"/>
      <c r="AB97" s="446"/>
      <c r="AC97" s="52"/>
    </row>
    <row r="98" spans="1:29" ht="21.75" customHeight="1" thickBot="1" x14ac:dyDescent="0.25">
      <c r="A98" s="51"/>
      <c r="B98" s="431" t="str">
        <f>+'11+'!B685:M685</f>
        <v>Фонд оплаты труда государственных (муниципальных) органов</v>
      </c>
      <c r="C98" s="432"/>
      <c r="D98" s="432"/>
      <c r="E98" s="432"/>
      <c r="F98" s="432"/>
      <c r="G98" s="432"/>
      <c r="H98" s="432"/>
      <c r="I98" s="432"/>
      <c r="J98" s="432"/>
      <c r="K98" s="432"/>
      <c r="L98" s="433"/>
      <c r="M98" s="357">
        <f>+'11+'!O685</f>
        <v>1</v>
      </c>
      <c r="N98" s="357">
        <f>+'11+'!P685</f>
        <v>6</v>
      </c>
      <c r="O98" s="357" t="str">
        <f>+'11+'!Q685</f>
        <v>8900000110</v>
      </c>
      <c r="P98" s="357" t="str">
        <f>+'11+'!R685</f>
        <v>121</v>
      </c>
      <c r="Q98" s="442"/>
      <c r="R98" s="443"/>
      <c r="S98" s="300">
        <f>+'11+'!U685</f>
        <v>3995.9857499999998</v>
      </c>
      <c r="T98" s="300">
        <f>+'11+'!V685</f>
        <v>2086.67398</v>
      </c>
      <c r="U98" s="396">
        <f t="shared" si="1"/>
        <v>52.219254785881063</v>
      </c>
      <c r="V98" s="444"/>
      <c r="W98" s="445"/>
      <c r="X98" s="445"/>
      <c r="Y98" s="445"/>
      <c r="Z98" s="445"/>
      <c r="AA98" s="445"/>
      <c r="AB98" s="446"/>
      <c r="AC98" s="52"/>
    </row>
    <row r="99" spans="1:29" ht="32.25" customHeight="1" thickBot="1" x14ac:dyDescent="0.25">
      <c r="A99" s="51"/>
      <c r="B99" s="431" t="str">
        <f>+'11+'!B686:M686</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99" s="432"/>
      <c r="D99" s="432"/>
      <c r="E99" s="432"/>
      <c r="F99" s="432"/>
      <c r="G99" s="432"/>
      <c r="H99" s="432"/>
      <c r="I99" s="432"/>
      <c r="J99" s="432"/>
      <c r="K99" s="432"/>
      <c r="L99" s="433"/>
      <c r="M99" s="357">
        <f>+'11+'!O686</f>
        <v>1</v>
      </c>
      <c r="N99" s="357">
        <f>+'11+'!P686</f>
        <v>6</v>
      </c>
      <c r="O99" s="357" t="str">
        <f>+'11+'!Q686</f>
        <v>8900000110</v>
      </c>
      <c r="P99" s="357" t="str">
        <f>+'11+'!R686</f>
        <v>129</v>
      </c>
      <c r="Q99" s="442"/>
      <c r="R99" s="443"/>
      <c r="S99" s="300">
        <f>+'11+'!U686</f>
        <v>1206.7876900000001</v>
      </c>
      <c r="T99" s="300">
        <f>+'11+'!V686</f>
        <v>624.39728000000002</v>
      </c>
      <c r="U99" s="396">
        <f t="shared" si="1"/>
        <v>51.740441601620915</v>
      </c>
      <c r="V99" s="444"/>
      <c r="W99" s="445"/>
      <c r="X99" s="445"/>
      <c r="Y99" s="445"/>
      <c r="Z99" s="445"/>
      <c r="AA99" s="445"/>
      <c r="AB99" s="446"/>
      <c r="AC99" s="52"/>
    </row>
    <row r="100" spans="1:29" ht="21.75" customHeight="1" thickBot="1" x14ac:dyDescent="0.25">
      <c r="A100" s="51"/>
      <c r="B100" s="431" t="str">
        <f>+'11+'!B687:M687</f>
        <v>Обеспечение деятельности органов местного самоуправления</v>
      </c>
      <c r="C100" s="432"/>
      <c r="D100" s="432"/>
      <c r="E100" s="432"/>
      <c r="F100" s="432"/>
      <c r="G100" s="432"/>
      <c r="H100" s="432"/>
      <c r="I100" s="432"/>
      <c r="J100" s="432"/>
      <c r="K100" s="432"/>
      <c r="L100" s="433"/>
      <c r="M100" s="357">
        <f>+'11+'!O687</f>
        <v>1</v>
      </c>
      <c r="N100" s="357">
        <f>+'11+'!P687</f>
        <v>6</v>
      </c>
      <c r="O100" s="357" t="str">
        <f>+'11+'!Q687</f>
        <v>8900000190</v>
      </c>
      <c r="P100" s="357">
        <f>+'11+'!R687</f>
        <v>0</v>
      </c>
      <c r="Q100" s="442"/>
      <c r="R100" s="443"/>
      <c r="S100" s="300">
        <f>+'11+'!U687</f>
        <v>1017.6</v>
      </c>
      <c r="T100" s="300">
        <f>+'11+'!V687</f>
        <v>282.03740999999997</v>
      </c>
      <c r="U100" s="396">
        <f t="shared" si="1"/>
        <v>27.715940448113201</v>
      </c>
      <c r="V100" s="444"/>
      <c r="W100" s="445"/>
      <c r="X100" s="445"/>
      <c r="Y100" s="445"/>
      <c r="Z100" s="445"/>
      <c r="AA100" s="445"/>
      <c r="AB100" s="446"/>
      <c r="AC100" s="52"/>
    </row>
    <row r="101" spans="1:29" ht="21.75" customHeight="1" thickBot="1" x14ac:dyDescent="0.25">
      <c r="A101" s="51"/>
      <c r="B101" s="431" t="str">
        <f>+'11+'!B688:M688</f>
        <v>Закупка товаров, работ и услуг для обеспечения государственных (муниципальных) нужд</v>
      </c>
      <c r="C101" s="432"/>
      <c r="D101" s="432"/>
      <c r="E101" s="432"/>
      <c r="F101" s="432"/>
      <c r="G101" s="432"/>
      <c r="H101" s="432"/>
      <c r="I101" s="432"/>
      <c r="J101" s="432"/>
      <c r="K101" s="432"/>
      <c r="L101" s="433"/>
      <c r="M101" s="357">
        <f>+'11+'!O688</f>
        <v>1</v>
      </c>
      <c r="N101" s="357">
        <f>+'11+'!P688</f>
        <v>6</v>
      </c>
      <c r="O101" s="357" t="str">
        <f>+'11+'!Q688</f>
        <v>8900000190</v>
      </c>
      <c r="P101" s="357" t="str">
        <f>+'11+'!R688</f>
        <v>200</v>
      </c>
      <c r="Q101" s="442"/>
      <c r="R101" s="443"/>
      <c r="S101" s="300">
        <f>+'11+'!U688</f>
        <v>1008.1</v>
      </c>
      <c r="T101" s="300">
        <f>+'11+'!V688</f>
        <v>281.51940999999999</v>
      </c>
      <c r="U101" s="396">
        <f t="shared" si="1"/>
        <v>27.925742485864497</v>
      </c>
      <c r="V101" s="444"/>
      <c r="W101" s="445"/>
      <c r="X101" s="445"/>
      <c r="Y101" s="445"/>
      <c r="Z101" s="445"/>
      <c r="AA101" s="445"/>
      <c r="AB101" s="446"/>
      <c r="AC101" s="52"/>
    </row>
    <row r="102" spans="1:29" ht="21.75" customHeight="1" thickBot="1" x14ac:dyDescent="0.25">
      <c r="A102" s="51"/>
      <c r="B102" s="431" t="str">
        <f>+'11+'!B689:M689</f>
        <v>Иные закупки товаров, работ и услуг для обеспечения государственных (муниципальных) нужд</v>
      </c>
      <c r="C102" s="432"/>
      <c r="D102" s="432"/>
      <c r="E102" s="432"/>
      <c r="F102" s="432"/>
      <c r="G102" s="432"/>
      <c r="H102" s="432"/>
      <c r="I102" s="432"/>
      <c r="J102" s="432"/>
      <c r="K102" s="432"/>
      <c r="L102" s="433"/>
      <c r="M102" s="357">
        <f>+'11+'!O689</f>
        <v>1</v>
      </c>
      <c r="N102" s="357">
        <f>+'11+'!P689</f>
        <v>6</v>
      </c>
      <c r="O102" s="357" t="str">
        <f>+'11+'!Q689</f>
        <v>8900000190</v>
      </c>
      <c r="P102" s="357" t="str">
        <f>+'11+'!R689</f>
        <v>240</v>
      </c>
      <c r="Q102" s="442"/>
      <c r="R102" s="443"/>
      <c r="S102" s="300">
        <f>+'11+'!U689</f>
        <v>1008.1</v>
      </c>
      <c r="T102" s="300">
        <f>+'11+'!V689</f>
        <v>281.51940999999999</v>
      </c>
      <c r="U102" s="396">
        <f t="shared" si="1"/>
        <v>27.925742485864497</v>
      </c>
      <c r="V102" s="444"/>
      <c r="W102" s="445"/>
      <c r="X102" s="445"/>
      <c r="Y102" s="445"/>
      <c r="Z102" s="445"/>
      <c r="AA102" s="445"/>
      <c r="AB102" s="446"/>
      <c r="AC102" s="52"/>
    </row>
    <row r="103" spans="1:29" ht="21.75" customHeight="1" thickBot="1" x14ac:dyDescent="0.25">
      <c r="A103" s="51"/>
      <c r="B103" s="431" t="str">
        <f>+'11+'!B690:M690</f>
        <v>Закупка товаров, работ, услуг в сфере информационно-коммуникационных технологий</v>
      </c>
      <c r="C103" s="432"/>
      <c r="D103" s="432"/>
      <c r="E103" s="432"/>
      <c r="F103" s="432"/>
      <c r="G103" s="432"/>
      <c r="H103" s="432"/>
      <c r="I103" s="432"/>
      <c r="J103" s="432"/>
      <c r="K103" s="432"/>
      <c r="L103" s="433"/>
      <c r="M103" s="357">
        <f>+'11+'!O690</f>
        <v>1</v>
      </c>
      <c r="N103" s="357">
        <f>+'11+'!P690</f>
        <v>6</v>
      </c>
      <c r="O103" s="357" t="str">
        <f>+'11+'!Q690</f>
        <v>8900000190</v>
      </c>
      <c r="P103" s="357" t="str">
        <f>+'11+'!R690</f>
        <v>242</v>
      </c>
      <c r="Q103" s="442"/>
      <c r="R103" s="443"/>
      <c r="S103" s="300">
        <f>+'11+'!U690</f>
        <v>655</v>
      </c>
      <c r="T103" s="300">
        <f>+'11+'!V690</f>
        <v>178.74082999999999</v>
      </c>
      <c r="U103" s="396">
        <f t="shared" si="1"/>
        <v>27.288676335877859</v>
      </c>
      <c r="V103" s="444"/>
      <c r="W103" s="445"/>
      <c r="X103" s="445"/>
      <c r="Y103" s="445"/>
      <c r="Z103" s="445"/>
      <c r="AA103" s="445"/>
      <c r="AB103" s="446"/>
      <c r="AC103" s="52"/>
    </row>
    <row r="104" spans="1:29" ht="12.75" customHeight="1" thickBot="1" x14ac:dyDescent="0.25">
      <c r="A104" s="51"/>
      <c r="B104" s="431" t="str">
        <f>+'11+'!B691:M691</f>
        <v>Прочая закупка товаров, работ и услуг</v>
      </c>
      <c r="C104" s="432"/>
      <c r="D104" s="432"/>
      <c r="E104" s="432"/>
      <c r="F104" s="432"/>
      <c r="G104" s="432"/>
      <c r="H104" s="432"/>
      <c r="I104" s="432"/>
      <c r="J104" s="432"/>
      <c r="K104" s="432"/>
      <c r="L104" s="433"/>
      <c r="M104" s="357">
        <f>+'11+'!O691</f>
        <v>1</v>
      </c>
      <c r="N104" s="357">
        <f>+'11+'!P691</f>
        <v>6</v>
      </c>
      <c r="O104" s="357" t="str">
        <f>+'11+'!Q691</f>
        <v>8900000190</v>
      </c>
      <c r="P104" s="357" t="str">
        <f>+'11+'!R691</f>
        <v>244</v>
      </c>
      <c r="Q104" s="442"/>
      <c r="R104" s="443"/>
      <c r="S104" s="300">
        <f>+'11+'!U691</f>
        <v>353.1</v>
      </c>
      <c r="T104" s="300">
        <f>+'11+'!V691</f>
        <v>102.77858000000001</v>
      </c>
      <c r="U104" s="396">
        <f t="shared" si="1"/>
        <v>29.107499291985274</v>
      </c>
      <c r="V104" s="444"/>
      <c r="W104" s="445"/>
      <c r="X104" s="445"/>
      <c r="Y104" s="445"/>
      <c r="Z104" s="445"/>
      <c r="AA104" s="445"/>
      <c r="AB104" s="446"/>
      <c r="AC104" s="52"/>
    </row>
    <row r="105" spans="1:29" ht="12.75" customHeight="1" thickBot="1" x14ac:dyDescent="0.25">
      <c r="A105" s="51"/>
      <c r="B105" s="431" t="str">
        <f>+'11+'!B692:M692</f>
        <v>Иные бюджетные ассигнования</v>
      </c>
      <c r="C105" s="432"/>
      <c r="D105" s="432"/>
      <c r="E105" s="432"/>
      <c r="F105" s="432"/>
      <c r="G105" s="432"/>
      <c r="H105" s="432"/>
      <c r="I105" s="432"/>
      <c r="J105" s="432"/>
      <c r="K105" s="432"/>
      <c r="L105" s="433"/>
      <c r="M105" s="357">
        <f>+'11+'!O692</f>
        <v>1</v>
      </c>
      <c r="N105" s="357">
        <f>+'11+'!P692</f>
        <v>6</v>
      </c>
      <c r="O105" s="357" t="str">
        <f>+'11+'!Q692</f>
        <v>8900000190</v>
      </c>
      <c r="P105" s="357" t="str">
        <f>+'11+'!R692</f>
        <v>800</v>
      </c>
      <c r="Q105" s="442"/>
      <c r="R105" s="443"/>
      <c r="S105" s="300">
        <f>+'11+'!U692</f>
        <v>9.5</v>
      </c>
      <c r="T105" s="300">
        <f>+'11+'!V692</f>
        <v>0.51800000000000002</v>
      </c>
      <c r="U105" s="396">
        <f t="shared" si="1"/>
        <v>5.4526315789473685</v>
      </c>
      <c r="V105" s="444"/>
      <c r="W105" s="445"/>
      <c r="X105" s="445"/>
      <c r="Y105" s="445"/>
      <c r="Z105" s="445"/>
      <c r="AA105" s="445"/>
      <c r="AB105" s="446"/>
      <c r="AC105" s="52"/>
    </row>
    <row r="106" spans="1:29" ht="12.75" customHeight="1" thickBot="1" x14ac:dyDescent="0.25">
      <c r="A106" s="51"/>
      <c r="B106" s="431" t="str">
        <f>+'11+'!B693:M693</f>
        <v>Уплата налогов, сборов и иных платежей</v>
      </c>
      <c r="C106" s="432"/>
      <c r="D106" s="432"/>
      <c r="E106" s="432"/>
      <c r="F106" s="432"/>
      <c r="G106" s="432"/>
      <c r="H106" s="432"/>
      <c r="I106" s="432"/>
      <c r="J106" s="432"/>
      <c r="K106" s="432"/>
      <c r="L106" s="433"/>
      <c r="M106" s="357">
        <f>+'11+'!O693</f>
        <v>1</v>
      </c>
      <c r="N106" s="357">
        <f>+'11+'!P693</f>
        <v>6</v>
      </c>
      <c r="O106" s="357" t="str">
        <f>+'11+'!Q693</f>
        <v>8900000190</v>
      </c>
      <c r="P106" s="357" t="str">
        <f>+'11+'!R693</f>
        <v>850</v>
      </c>
      <c r="Q106" s="442"/>
      <c r="R106" s="443"/>
      <c r="S106" s="300">
        <f>+'11+'!U693</f>
        <v>9.5</v>
      </c>
      <c r="T106" s="300">
        <f>+'11+'!V693</f>
        <v>0.51800000000000002</v>
      </c>
      <c r="U106" s="396">
        <f t="shared" si="1"/>
        <v>5.4526315789473685</v>
      </c>
      <c r="V106" s="444"/>
      <c r="W106" s="445"/>
      <c r="X106" s="445"/>
      <c r="Y106" s="445"/>
      <c r="Z106" s="445"/>
      <c r="AA106" s="445"/>
      <c r="AB106" s="446"/>
      <c r="AC106" s="52"/>
    </row>
    <row r="107" spans="1:29" ht="21.75" customHeight="1" thickBot="1" x14ac:dyDescent="0.25">
      <c r="A107" s="51"/>
      <c r="B107" s="431" t="str">
        <f>+'11+'!B694:M694</f>
        <v>Уплата налога на имущество организаций и земельного налога</v>
      </c>
      <c r="C107" s="432"/>
      <c r="D107" s="432"/>
      <c r="E107" s="432"/>
      <c r="F107" s="432"/>
      <c r="G107" s="432"/>
      <c r="H107" s="432"/>
      <c r="I107" s="432"/>
      <c r="J107" s="432"/>
      <c r="K107" s="432"/>
      <c r="L107" s="433"/>
      <c r="M107" s="357">
        <f>+'11+'!O694</f>
        <v>1</v>
      </c>
      <c r="N107" s="357">
        <f>+'11+'!P694</f>
        <v>6</v>
      </c>
      <c r="O107" s="357" t="str">
        <f>+'11+'!Q694</f>
        <v>8900000190</v>
      </c>
      <c r="P107" s="357" t="str">
        <f>+'11+'!R694</f>
        <v>851</v>
      </c>
      <c r="Q107" s="442"/>
      <c r="R107" s="443"/>
      <c r="S107" s="300">
        <f>+'11+'!U694</f>
        <v>5</v>
      </c>
      <c r="T107" s="300">
        <f>+'11+'!V694</f>
        <v>0</v>
      </c>
      <c r="U107" s="396">
        <f t="shared" si="1"/>
        <v>0</v>
      </c>
      <c r="V107" s="444"/>
      <c r="W107" s="445"/>
      <c r="X107" s="445"/>
      <c r="Y107" s="445"/>
      <c r="Z107" s="445"/>
      <c r="AA107" s="445"/>
      <c r="AB107" s="446"/>
      <c r="AC107" s="52"/>
    </row>
    <row r="108" spans="1:29" ht="12.75" customHeight="1" thickBot="1" x14ac:dyDescent="0.25">
      <c r="A108" s="51"/>
      <c r="B108" s="431" t="str">
        <f>+'11+'!B695:M695</f>
        <v>Уплата прочих налогов, сборов</v>
      </c>
      <c r="C108" s="432"/>
      <c r="D108" s="432"/>
      <c r="E108" s="432"/>
      <c r="F108" s="432"/>
      <c r="G108" s="432"/>
      <c r="H108" s="432"/>
      <c r="I108" s="432"/>
      <c r="J108" s="432"/>
      <c r="K108" s="432"/>
      <c r="L108" s="433"/>
      <c r="M108" s="357">
        <f>+'11+'!O695</f>
        <v>1</v>
      </c>
      <c r="N108" s="357">
        <f>+'11+'!P695</f>
        <v>6</v>
      </c>
      <c r="O108" s="357" t="str">
        <f>+'11+'!Q695</f>
        <v>8900000190</v>
      </c>
      <c r="P108" s="357" t="str">
        <f>+'11+'!R695</f>
        <v>852</v>
      </c>
      <c r="Q108" s="442"/>
      <c r="R108" s="443"/>
      <c r="S108" s="300">
        <f>+'11+'!U695</f>
        <v>3</v>
      </c>
      <c r="T108" s="300">
        <f>+'11+'!V695</f>
        <v>0.51800000000000002</v>
      </c>
      <c r="U108" s="396">
        <f t="shared" si="1"/>
        <v>17.266666666666666</v>
      </c>
      <c r="V108" s="444"/>
      <c r="W108" s="445"/>
      <c r="X108" s="445"/>
      <c r="Y108" s="445"/>
      <c r="Z108" s="445"/>
      <c r="AA108" s="445"/>
      <c r="AB108" s="446"/>
      <c r="AC108" s="52"/>
    </row>
    <row r="109" spans="1:29" ht="12.75" customHeight="1" thickBot="1" x14ac:dyDescent="0.25">
      <c r="A109" s="51"/>
      <c r="B109" s="431" t="str">
        <f>+'11+'!B696:M696</f>
        <v>Уплата иных платежей</v>
      </c>
      <c r="C109" s="432"/>
      <c r="D109" s="432"/>
      <c r="E109" s="432"/>
      <c r="F109" s="432"/>
      <c r="G109" s="432"/>
      <c r="H109" s="432"/>
      <c r="I109" s="432"/>
      <c r="J109" s="432"/>
      <c r="K109" s="432"/>
      <c r="L109" s="433"/>
      <c r="M109" s="357">
        <f>+'11+'!O696</f>
        <v>1</v>
      </c>
      <c r="N109" s="357">
        <f>+'11+'!P696</f>
        <v>6</v>
      </c>
      <c r="O109" s="357" t="str">
        <f>+'11+'!Q696</f>
        <v>8900000190</v>
      </c>
      <c r="P109" s="357" t="str">
        <f>+'11+'!R696</f>
        <v>853</v>
      </c>
      <c r="Q109" s="442"/>
      <c r="R109" s="443"/>
      <c r="S109" s="300">
        <f>+'11+'!U696</f>
        <v>1.5</v>
      </c>
      <c r="T109" s="300">
        <f>+'11+'!V696</f>
        <v>0</v>
      </c>
      <c r="U109" s="396">
        <f t="shared" si="1"/>
        <v>0</v>
      </c>
      <c r="V109" s="444"/>
      <c r="W109" s="445"/>
      <c r="X109" s="445"/>
      <c r="Y109" s="445"/>
      <c r="Z109" s="445"/>
      <c r="AA109" s="445"/>
      <c r="AB109" s="446"/>
      <c r="AC109" s="52"/>
    </row>
    <row r="110" spans="1:29" ht="42.75" customHeight="1" thickBot="1" x14ac:dyDescent="0.25">
      <c r="A110" s="51"/>
      <c r="B110" s="431" t="str">
        <f>+'11+'!B697:M697</f>
        <v>Обеспечение деятельности органов местного самоуправления (Иные выплаты персоналу муниципальных органов, за исключением фонда оплаты труда)</v>
      </c>
      <c r="C110" s="432"/>
      <c r="D110" s="432"/>
      <c r="E110" s="432"/>
      <c r="F110" s="432"/>
      <c r="G110" s="432"/>
      <c r="H110" s="432"/>
      <c r="I110" s="432"/>
      <c r="J110" s="432"/>
      <c r="K110" s="432"/>
      <c r="L110" s="433"/>
      <c r="M110" s="357">
        <f>+'11+'!O697</f>
        <v>1</v>
      </c>
      <c r="N110" s="357">
        <f>+'11+'!P697</f>
        <v>6</v>
      </c>
      <c r="O110" s="357" t="str">
        <f>+'11+'!Q697</f>
        <v>8900000870</v>
      </c>
      <c r="P110" s="357">
        <f>+'11+'!R697</f>
        <v>0</v>
      </c>
      <c r="Q110" s="442"/>
      <c r="R110" s="443"/>
      <c r="S110" s="300">
        <f>+'11+'!U697</f>
        <v>37</v>
      </c>
      <c r="T110" s="300">
        <f>+'11+'!V697</f>
        <v>0</v>
      </c>
      <c r="U110" s="396">
        <f t="shared" si="1"/>
        <v>0</v>
      </c>
      <c r="V110" s="444"/>
      <c r="W110" s="445"/>
      <c r="X110" s="445"/>
      <c r="Y110" s="445"/>
      <c r="Z110" s="445"/>
      <c r="AA110" s="445"/>
      <c r="AB110" s="446"/>
      <c r="AC110" s="52"/>
    </row>
    <row r="111" spans="1:29" ht="53.25" customHeight="1" thickBot="1" x14ac:dyDescent="0.25">
      <c r="A111" s="51"/>
      <c r="B111" s="431" t="str">
        <f>+'11+'!B698:M698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11" s="432"/>
      <c r="D111" s="432"/>
      <c r="E111" s="432"/>
      <c r="F111" s="432"/>
      <c r="G111" s="432"/>
      <c r="H111" s="432"/>
      <c r="I111" s="432"/>
      <c r="J111" s="432"/>
      <c r="K111" s="432"/>
      <c r="L111" s="433"/>
      <c r="M111" s="357">
        <f>+'11+'!O698</f>
        <v>1</v>
      </c>
      <c r="N111" s="357">
        <f>+'11+'!P698</f>
        <v>6</v>
      </c>
      <c r="O111" s="357" t="str">
        <f>+'11+'!Q698</f>
        <v>8900000870</v>
      </c>
      <c r="P111" s="357" t="str">
        <f>+'11+'!R698</f>
        <v>100</v>
      </c>
      <c r="Q111" s="442"/>
      <c r="R111" s="443"/>
      <c r="S111" s="300">
        <f>+'11+'!U698</f>
        <v>37</v>
      </c>
      <c r="T111" s="300">
        <f>+'11+'!V698</f>
        <v>0</v>
      </c>
      <c r="U111" s="396">
        <f t="shared" si="1"/>
        <v>0</v>
      </c>
      <c r="V111" s="444"/>
      <c r="W111" s="445"/>
      <c r="X111" s="445"/>
      <c r="Y111" s="445"/>
      <c r="Z111" s="445"/>
      <c r="AA111" s="445"/>
      <c r="AB111" s="446"/>
      <c r="AC111" s="52"/>
    </row>
    <row r="112" spans="1:29" ht="21.75" customHeight="1" thickBot="1" x14ac:dyDescent="0.25">
      <c r="A112" s="51"/>
      <c r="B112" s="431" t="str">
        <f>+'11+'!B699:M699</f>
        <v>Расходы на выплаты персоналу государственных (муниципальных) органов</v>
      </c>
      <c r="C112" s="432"/>
      <c r="D112" s="432"/>
      <c r="E112" s="432"/>
      <c r="F112" s="432"/>
      <c r="G112" s="432"/>
      <c r="H112" s="432"/>
      <c r="I112" s="432"/>
      <c r="J112" s="432"/>
      <c r="K112" s="432"/>
      <c r="L112" s="433"/>
      <c r="M112" s="357">
        <f>+'11+'!O699</f>
        <v>1</v>
      </c>
      <c r="N112" s="357">
        <f>+'11+'!P699</f>
        <v>6</v>
      </c>
      <c r="O112" s="357" t="str">
        <f>+'11+'!Q699</f>
        <v>8900000870</v>
      </c>
      <c r="P112" s="357" t="str">
        <f>+'11+'!R699</f>
        <v>120</v>
      </c>
      <c r="Q112" s="442"/>
      <c r="R112" s="443"/>
      <c r="S112" s="300">
        <f>+'11+'!U699</f>
        <v>37</v>
      </c>
      <c r="T112" s="300">
        <f>+'11+'!V699</f>
        <v>0</v>
      </c>
      <c r="U112" s="396">
        <f t="shared" si="1"/>
        <v>0</v>
      </c>
      <c r="V112" s="444"/>
      <c r="W112" s="445"/>
      <c r="X112" s="445"/>
      <c r="Y112" s="445"/>
      <c r="Z112" s="445"/>
      <c r="AA112" s="445"/>
      <c r="AB112" s="446"/>
      <c r="AC112" s="52"/>
    </row>
    <row r="113" spans="1:29" ht="32.25" customHeight="1" thickBot="1" x14ac:dyDescent="0.25">
      <c r="A113" s="51"/>
      <c r="B113" s="431" t="str">
        <f>+'11+'!B700:M700</f>
        <v>Иные выплаты персоналу государственных (муниципальных) органов, за исключением фонда оплаты труда</v>
      </c>
      <c r="C113" s="432"/>
      <c r="D113" s="432"/>
      <c r="E113" s="432"/>
      <c r="F113" s="432"/>
      <c r="G113" s="432"/>
      <c r="H113" s="432"/>
      <c r="I113" s="432"/>
      <c r="J113" s="432"/>
      <c r="K113" s="432"/>
      <c r="L113" s="433"/>
      <c r="M113" s="357">
        <f>+'11+'!O700</f>
        <v>1</v>
      </c>
      <c r="N113" s="357">
        <f>+'11+'!P700</f>
        <v>6</v>
      </c>
      <c r="O113" s="357" t="str">
        <f>+'11+'!Q700</f>
        <v>8900000870</v>
      </c>
      <c r="P113" s="357" t="str">
        <f>+'11+'!R700</f>
        <v>122</v>
      </c>
      <c r="Q113" s="442"/>
      <c r="R113" s="443"/>
      <c r="S113" s="300">
        <f>+'11+'!U700</f>
        <v>37</v>
      </c>
      <c r="T113" s="300">
        <f>+'11+'!V700</f>
        <v>0</v>
      </c>
      <c r="U113" s="396">
        <f t="shared" si="1"/>
        <v>0</v>
      </c>
      <c r="V113" s="444"/>
      <c r="W113" s="445"/>
      <c r="X113" s="445"/>
      <c r="Y113" s="445"/>
      <c r="Z113" s="445"/>
      <c r="AA113" s="445"/>
      <c r="AB113" s="446"/>
      <c r="AC113" s="52"/>
    </row>
    <row r="114" spans="1:29" ht="32.25" customHeight="1" thickBot="1" x14ac:dyDescent="0.25">
      <c r="A114" s="51"/>
      <c r="B114" s="431" t="str">
        <f>+'11+'!B406:M406</f>
        <v>Обеспечение деятельности органов местного самоуправления, осуществляющих функции финансового (финансово-бюджетного) надзора (контроля)</v>
      </c>
      <c r="C114" s="432"/>
      <c r="D114" s="432"/>
      <c r="E114" s="432"/>
      <c r="F114" s="432"/>
      <c r="G114" s="432"/>
      <c r="H114" s="432"/>
      <c r="I114" s="432"/>
      <c r="J114" s="432"/>
      <c r="K114" s="432"/>
      <c r="L114" s="433"/>
      <c r="M114" s="357">
        <f>+'11+'!O406</f>
        <v>1</v>
      </c>
      <c r="N114" s="357">
        <f>+'11+'!P406</f>
        <v>6</v>
      </c>
      <c r="O114" s="357" t="str">
        <f>+'11+'!Q406</f>
        <v>9300000000</v>
      </c>
      <c r="P114" s="357">
        <f>+'11+'!R406</f>
        <v>0</v>
      </c>
      <c r="Q114" s="442"/>
      <c r="R114" s="443"/>
      <c r="S114" s="300">
        <f>+'11+'!U406</f>
        <v>1617.8494499999999</v>
      </c>
      <c r="T114" s="300">
        <f>+'11+'!V406</f>
        <v>816.46645999999998</v>
      </c>
      <c r="U114" s="396">
        <f t="shared" si="1"/>
        <v>50.466158022305471</v>
      </c>
      <c r="V114" s="444"/>
      <c r="W114" s="445"/>
      <c r="X114" s="445"/>
      <c r="Y114" s="445"/>
      <c r="Z114" s="445"/>
      <c r="AA114" s="445"/>
      <c r="AB114" s="446"/>
      <c r="AC114" s="52"/>
    </row>
    <row r="115" spans="1:29" ht="32.25" customHeight="1" thickBot="1" x14ac:dyDescent="0.25">
      <c r="A115" s="51"/>
      <c r="B115" s="431" t="str">
        <f>+'11+'!B407:M407</f>
        <v>Функционирование контрольно-счетных органов (Расходы на выплаты персоналу в целях обеспечения выполнения функций муниципальными органами)</v>
      </c>
      <c r="C115" s="432"/>
      <c r="D115" s="432"/>
      <c r="E115" s="432"/>
      <c r="F115" s="432"/>
      <c r="G115" s="432"/>
      <c r="H115" s="432"/>
      <c r="I115" s="432"/>
      <c r="J115" s="432"/>
      <c r="K115" s="432"/>
      <c r="L115" s="433"/>
      <c r="M115" s="357">
        <f>+'11+'!O407</f>
        <v>1</v>
      </c>
      <c r="N115" s="357">
        <f>+'11+'!P407</f>
        <v>6</v>
      </c>
      <c r="O115" s="357" t="str">
        <f>+'11+'!Q407</f>
        <v>9300000110</v>
      </c>
      <c r="P115" s="357">
        <f>+'11+'!R407</f>
        <v>0</v>
      </c>
      <c r="Q115" s="442"/>
      <c r="R115" s="443"/>
      <c r="S115" s="300">
        <f>+'11+'!U407</f>
        <v>829.34177999999997</v>
      </c>
      <c r="T115" s="300">
        <f>+'11+'!V407</f>
        <v>376.02931000000001</v>
      </c>
      <c r="U115" s="396">
        <f t="shared" si="1"/>
        <v>45.340692952910203</v>
      </c>
      <c r="V115" s="444"/>
      <c r="W115" s="445"/>
      <c r="X115" s="445"/>
      <c r="Y115" s="445"/>
      <c r="Z115" s="445"/>
      <c r="AA115" s="445"/>
      <c r="AB115" s="446"/>
      <c r="AC115" s="52"/>
    </row>
    <row r="116" spans="1:29" ht="53.25" customHeight="1" thickBot="1" x14ac:dyDescent="0.25">
      <c r="A116" s="51"/>
      <c r="B116" s="431" t="str">
        <f>+'11+'!B408:M408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16" s="432"/>
      <c r="D116" s="432"/>
      <c r="E116" s="432"/>
      <c r="F116" s="432"/>
      <c r="G116" s="432"/>
      <c r="H116" s="432"/>
      <c r="I116" s="432"/>
      <c r="J116" s="432"/>
      <c r="K116" s="432"/>
      <c r="L116" s="433"/>
      <c r="M116" s="357">
        <f>+'11+'!O408</f>
        <v>1</v>
      </c>
      <c r="N116" s="357">
        <f>+'11+'!P408</f>
        <v>6</v>
      </c>
      <c r="O116" s="357" t="str">
        <f>+'11+'!Q408</f>
        <v>9300000110</v>
      </c>
      <c r="P116" s="357" t="str">
        <f>+'11+'!R408</f>
        <v>100</v>
      </c>
      <c r="Q116" s="442"/>
      <c r="R116" s="443"/>
      <c r="S116" s="300">
        <f>+'11+'!U408</f>
        <v>829.34177999999997</v>
      </c>
      <c r="T116" s="300">
        <f>+'11+'!V408</f>
        <v>376.02931000000001</v>
      </c>
      <c r="U116" s="396">
        <f t="shared" si="1"/>
        <v>45.340692952910203</v>
      </c>
      <c r="V116" s="444"/>
      <c r="W116" s="445"/>
      <c r="X116" s="445"/>
      <c r="Y116" s="445"/>
      <c r="Z116" s="445"/>
      <c r="AA116" s="445"/>
      <c r="AB116" s="446"/>
      <c r="AC116" s="52"/>
    </row>
    <row r="117" spans="1:29" ht="21.75" customHeight="1" thickBot="1" x14ac:dyDescent="0.25">
      <c r="A117" s="51"/>
      <c r="B117" s="431" t="str">
        <f>+'11+'!B409:M409</f>
        <v>Расходы на выплаты персоналу государственных (муниципальных) органов</v>
      </c>
      <c r="C117" s="432"/>
      <c r="D117" s="432"/>
      <c r="E117" s="432"/>
      <c r="F117" s="432"/>
      <c r="G117" s="432"/>
      <c r="H117" s="432"/>
      <c r="I117" s="432"/>
      <c r="J117" s="432"/>
      <c r="K117" s="432"/>
      <c r="L117" s="433"/>
      <c r="M117" s="357">
        <f>+'11+'!O409</f>
        <v>1</v>
      </c>
      <c r="N117" s="357">
        <f>+'11+'!P409</f>
        <v>6</v>
      </c>
      <c r="O117" s="357" t="str">
        <f>+'11+'!Q409</f>
        <v>9300000110</v>
      </c>
      <c r="P117" s="357" t="str">
        <f>+'11+'!R409</f>
        <v>120</v>
      </c>
      <c r="Q117" s="442"/>
      <c r="R117" s="443"/>
      <c r="S117" s="300">
        <f>+'11+'!U409</f>
        <v>829.34177999999997</v>
      </c>
      <c r="T117" s="300">
        <f>+'11+'!V409</f>
        <v>376.02931000000001</v>
      </c>
      <c r="U117" s="396">
        <f t="shared" si="1"/>
        <v>45.340692952910203</v>
      </c>
      <c r="V117" s="444"/>
      <c r="W117" s="445"/>
      <c r="X117" s="445"/>
      <c r="Y117" s="445"/>
      <c r="Z117" s="445"/>
      <c r="AA117" s="445"/>
      <c r="AB117" s="446"/>
      <c r="AC117" s="52"/>
    </row>
    <row r="118" spans="1:29" ht="21.75" customHeight="1" thickBot="1" x14ac:dyDescent="0.25">
      <c r="A118" s="51"/>
      <c r="B118" s="431" t="str">
        <f>+'11+'!B410:M410</f>
        <v>Фонд оплаты труда государственных (муниципальных) органов</v>
      </c>
      <c r="C118" s="432"/>
      <c r="D118" s="432"/>
      <c r="E118" s="432"/>
      <c r="F118" s="432"/>
      <c r="G118" s="432"/>
      <c r="H118" s="432"/>
      <c r="I118" s="432"/>
      <c r="J118" s="432"/>
      <c r="K118" s="432"/>
      <c r="L118" s="433"/>
      <c r="M118" s="357">
        <f>+'11+'!O410</f>
        <v>1</v>
      </c>
      <c r="N118" s="357">
        <f>+'11+'!P410</f>
        <v>6</v>
      </c>
      <c r="O118" s="357" t="str">
        <f>+'11+'!Q410</f>
        <v>9300000110</v>
      </c>
      <c r="P118" s="357" t="str">
        <f>+'11+'!R410</f>
        <v>121</v>
      </c>
      <c r="Q118" s="442"/>
      <c r="R118" s="443"/>
      <c r="S118" s="300">
        <f>+'11+'!U410</f>
        <v>636.97524999999996</v>
      </c>
      <c r="T118" s="300">
        <f>+'11+'!V410</f>
        <v>288.80898999999999</v>
      </c>
      <c r="U118" s="396">
        <f t="shared" si="1"/>
        <v>45.340692593629036</v>
      </c>
      <c r="V118" s="444"/>
      <c r="W118" s="445"/>
      <c r="X118" s="445"/>
      <c r="Y118" s="445"/>
      <c r="Z118" s="445"/>
      <c r="AA118" s="445"/>
      <c r="AB118" s="446"/>
      <c r="AC118" s="52"/>
    </row>
    <row r="119" spans="1:29" ht="32.25" customHeight="1" thickBot="1" x14ac:dyDescent="0.25">
      <c r="A119" s="51"/>
      <c r="B119" s="431" t="str">
        <f>+'11+'!B411:M411</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119" s="432"/>
      <c r="D119" s="432"/>
      <c r="E119" s="432"/>
      <c r="F119" s="432"/>
      <c r="G119" s="432"/>
      <c r="H119" s="432"/>
      <c r="I119" s="432"/>
      <c r="J119" s="432"/>
      <c r="K119" s="432"/>
      <c r="L119" s="433"/>
      <c r="M119" s="357">
        <f>+'11+'!O411</f>
        <v>1</v>
      </c>
      <c r="N119" s="357">
        <f>+'11+'!P411</f>
        <v>6</v>
      </c>
      <c r="O119" s="357" t="str">
        <f>+'11+'!Q411</f>
        <v>9300000110</v>
      </c>
      <c r="P119" s="357" t="str">
        <f>+'11+'!R411</f>
        <v>129</v>
      </c>
      <c r="Q119" s="442"/>
      <c r="R119" s="443"/>
      <c r="S119" s="300">
        <f>+'11+'!U411</f>
        <v>192.36653000000001</v>
      </c>
      <c r="T119" s="300">
        <f>+'11+'!V411</f>
        <v>87.220320000000001</v>
      </c>
      <c r="U119" s="396">
        <f t="shared" si="1"/>
        <v>45.340694142582912</v>
      </c>
      <c r="V119" s="444"/>
      <c r="W119" s="445"/>
      <c r="X119" s="445"/>
      <c r="Y119" s="445"/>
      <c r="Z119" s="445"/>
      <c r="AA119" s="445"/>
      <c r="AB119" s="446"/>
      <c r="AC119" s="52"/>
    </row>
    <row r="120" spans="1:29" ht="32.25" customHeight="1" thickBot="1" x14ac:dyDescent="0.25">
      <c r="A120" s="51"/>
      <c r="B120" s="431" t="str">
        <f>+'11+'!B412:M412</f>
        <v>Функционирование контрольно-счетных органов (Расходы на выплаты персоналу в целях обеспечения выполнения функций муниципальными органами ИНСПЕКТОР)</v>
      </c>
      <c r="C120" s="432"/>
      <c r="D120" s="432"/>
      <c r="E120" s="432"/>
      <c r="F120" s="432"/>
      <c r="G120" s="432"/>
      <c r="H120" s="432"/>
      <c r="I120" s="432"/>
      <c r="J120" s="432"/>
      <c r="K120" s="432"/>
      <c r="L120" s="433"/>
      <c r="M120" s="357">
        <f>+'11+'!O412</f>
        <v>1</v>
      </c>
      <c r="N120" s="357">
        <f>+'11+'!P412</f>
        <v>6</v>
      </c>
      <c r="O120" s="357" t="str">
        <f>+'11+'!Q412</f>
        <v>9300000120</v>
      </c>
      <c r="P120" s="357">
        <f>+'11+'!R412</f>
        <v>0</v>
      </c>
      <c r="Q120" s="442"/>
      <c r="R120" s="443"/>
      <c r="S120" s="300">
        <f>+'11+'!U412</f>
        <v>717.50766999999996</v>
      </c>
      <c r="T120" s="300">
        <f>+'11+'!V412</f>
        <v>424.04372999999998</v>
      </c>
      <c r="U120" s="396">
        <f t="shared" si="1"/>
        <v>59.099539660670111</v>
      </c>
      <c r="V120" s="444"/>
      <c r="W120" s="445"/>
      <c r="X120" s="445"/>
      <c r="Y120" s="445"/>
      <c r="Z120" s="445"/>
      <c r="AA120" s="445"/>
      <c r="AB120" s="446"/>
      <c r="AC120" s="52"/>
    </row>
    <row r="121" spans="1:29" ht="53.25" customHeight="1" thickBot="1" x14ac:dyDescent="0.25">
      <c r="A121" s="51"/>
      <c r="B121" s="431" t="str">
        <f>+'11+'!B413:M413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21" s="432"/>
      <c r="D121" s="432"/>
      <c r="E121" s="432"/>
      <c r="F121" s="432"/>
      <c r="G121" s="432"/>
      <c r="H121" s="432"/>
      <c r="I121" s="432"/>
      <c r="J121" s="432"/>
      <c r="K121" s="432"/>
      <c r="L121" s="433"/>
      <c r="M121" s="357">
        <f>+'11+'!O413</f>
        <v>1</v>
      </c>
      <c r="N121" s="357">
        <f>+'11+'!P413</f>
        <v>6</v>
      </c>
      <c r="O121" s="357" t="str">
        <f>+'11+'!Q413</f>
        <v>9300000120</v>
      </c>
      <c r="P121" s="357" t="str">
        <f>+'11+'!R413</f>
        <v>100</v>
      </c>
      <c r="Q121" s="442"/>
      <c r="R121" s="443"/>
      <c r="S121" s="300">
        <f>+'11+'!U413</f>
        <v>717.50766999999996</v>
      </c>
      <c r="T121" s="300">
        <f>+'11+'!V413</f>
        <v>424.04372999999998</v>
      </c>
      <c r="U121" s="396">
        <f t="shared" si="1"/>
        <v>59.099539660670111</v>
      </c>
      <c r="V121" s="444"/>
      <c r="W121" s="445"/>
      <c r="X121" s="445"/>
      <c r="Y121" s="445"/>
      <c r="Z121" s="445"/>
      <c r="AA121" s="445"/>
      <c r="AB121" s="446"/>
      <c r="AC121" s="52"/>
    </row>
    <row r="122" spans="1:29" ht="21.75" customHeight="1" thickBot="1" x14ac:dyDescent="0.25">
      <c r="A122" s="51"/>
      <c r="B122" s="431" t="str">
        <f>+'11+'!B414:M414</f>
        <v>Расходы на выплаты персоналу государственных (муниципальных) органов</v>
      </c>
      <c r="C122" s="432"/>
      <c r="D122" s="432"/>
      <c r="E122" s="432"/>
      <c r="F122" s="432"/>
      <c r="G122" s="432"/>
      <c r="H122" s="432"/>
      <c r="I122" s="432"/>
      <c r="J122" s="432"/>
      <c r="K122" s="432"/>
      <c r="L122" s="433"/>
      <c r="M122" s="357">
        <f>+'11+'!O414</f>
        <v>1</v>
      </c>
      <c r="N122" s="357">
        <f>+'11+'!P414</f>
        <v>6</v>
      </c>
      <c r="O122" s="357" t="str">
        <f>+'11+'!Q414</f>
        <v>9300000120</v>
      </c>
      <c r="P122" s="357" t="str">
        <f>+'11+'!R414</f>
        <v>120</v>
      </c>
      <c r="Q122" s="442"/>
      <c r="R122" s="443"/>
      <c r="S122" s="300">
        <f>+'11+'!U414</f>
        <v>717.50766999999996</v>
      </c>
      <c r="T122" s="300">
        <f>+'11+'!V414</f>
        <v>424.04372999999998</v>
      </c>
      <c r="U122" s="396">
        <f t="shared" si="1"/>
        <v>59.099539660670111</v>
      </c>
      <c r="V122" s="444"/>
      <c r="W122" s="445"/>
      <c r="X122" s="445"/>
      <c r="Y122" s="445"/>
      <c r="Z122" s="445"/>
      <c r="AA122" s="445"/>
      <c r="AB122" s="446"/>
      <c r="AC122" s="52"/>
    </row>
    <row r="123" spans="1:29" ht="21.75" customHeight="1" thickBot="1" x14ac:dyDescent="0.25">
      <c r="A123" s="51"/>
      <c r="B123" s="431" t="str">
        <f>+'11+'!B415:M415</f>
        <v>Фонд оплаты труда государственных (муниципальных) органов</v>
      </c>
      <c r="C123" s="432"/>
      <c r="D123" s="432"/>
      <c r="E123" s="432"/>
      <c r="F123" s="432"/>
      <c r="G123" s="432"/>
      <c r="H123" s="432"/>
      <c r="I123" s="432"/>
      <c r="J123" s="432"/>
      <c r="K123" s="432"/>
      <c r="L123" s="433"/>
      <c r="M123" s="357">
        <f>+'11+'!O415</f>
        <v>1</v>
      </c>
      <c r="N123" s="357">
        <f>+'11+'!P415</f>
        <v>6</v>
      </c>
      <c r="O123" s="357" t="str">
        <f>+'11+'!Q415</f>
        <v>9300000120</v>
      </c>
      <c r="P123" s="357" t="str">
        <f>+'11+'!R415</f>
        <v>121</v>
      </c>
      <c r="Q123" s="442"/>
      <c r="R123" s="443"/>
      <c r="S123" s="300">
        <f>+'11+'!U415</f>
        <v>551.08115999999995</v>
      </c>
      <c r="T123" s="300">
        <f>+'11+'!V415</f>
        <v>326.60809</v>
      </c>
      <c r="U123" s="396">
        <f t="shared" si="1"/>
        <v>59.266785676360264</v>
      </c>
      <c r="V123" s="444"/>
      <c r="W123" s="445"/>
      <c r="X123" s="445"/>
      <c r="Y123" s="445"/>
      <c r="Z123" s="445"/>
      <c r="AA123" s="445"/>
      <c r="AB123" s="446"/>
      <c r="AC123" s="52"/>
    </row>
    <row r="124" spans="1:29" ht="32.25" customHeight="1" thickBot="1" x14ac:dyDescent="0.25">
      <c r="A124" s="51"/>
      <c r="B124" s="431" t="str">
        <f>+'11+'!B416:M416</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124" s="432"/>
      <c r="D124" s="432"/>
      <c r="E124" s="432"/>
      <c r="F124" s="432"/>
      <c r="G124" s="432"/>
      <c r="H124" s="432"/>
      <c r="I124" s="432"/>
      <c r="J124" s="432"/>
      <c r="K124" s="432"/>
      <c r="L124" s="433"/>
      <c r="M124" s="357">
        <f>+'11+'!O416</f>
        <v>1</v>
      </c>
      <c r="N124" s="357">
        <f>+'11+'!P416</f>
        <v>6</v>
      </c>
      <c r="O124" s="357" t="str">
        <f>+'11+'!Q416</f>
        <v>9300000120</v>
      </c>
      <c r="P124" s="357" t="str">
        <f>+'11+'!R416</f>
        <v>129</v>
      </c>
      <c r="Q124" s="442"/>
      <c r="R124" s="443"/>
      <c r="S124" s="300">
        <f>+'11+'!U416</f>
        <v>166.42651000000001</v>
      </c>
      <c r="T124" s="300">
        <f>+'11+'!V416</f>
        <v>97.435640000000006</v>
      </c>
      <c r="U124" s="396">
        <f t="shared" si="1"/>
        <v>58.545744905664364</v>
      </c>
      <c r="V124" s="444"/>
      <c r="W124" s="445"/>
      <c r="X124" s="445"/>
      <c r="Y124" s="445"/>
      <c r="Z124" s="445"/>
      <c r="AA124" s="445"/>
      <c r="AB124" s="446"/>
      <c r="AC124" s="52"/>
    </row>
    <row r="125" spans="1:29" ht="32.25" customHeight="1" thickBot="1" x14ac:dyDescent="0.25">
      <c r="A125" s="51"/>
      <c r="B125" s="431" t="str">
        <f>+'11+'!B417:M417</f>
        <v>Функционирование контрольно-счетных органов (Закупка товаров, работ и услуг для обеспечения муниципальных нужд)</v>
      </c>
      <c r="C125" s="432"/>
      <c r="D125" s="432"/>
      <c r="E125" s="432"/>
      <c r="F125" s="432"/>
      <c r="G125" s="432"/>
      <c r="H125" s="432"/>
      <c r="I125" s="432"/>
      <c r="J125" s="432"/>
      <c r="K125" s="432"/>
      <c r="L125" s="433"/>
      <c r="M125" s="357">
        <f>+'11+'!O417</f>
        <v>1</v>
      </c>
      <c r="N125" s="357">
        <f>+'11+'!P417</f>
        <v>6</v>
      </c>
      <c r="O125" s="357" t="str">
        <f>+'11+'!Q417</f>
        <v>9300000190</v>
      </c>
      <c r="P125" s="357">
        <f>+'11+'!R417</f>
        <v>0</v>
      </c>
      <c r="Q125" s="442"/>
      <c r="R125" s="443"/>
      <c r="S125" s="300">
        <f>+'11+'!U417</f>
        <v>66</v>
      </c>
      <c r="T125" s="300">
        <f>+'11+'!V417</f>
        <v>16.393419999999999</v>
      </c>
      <c r="U125" s="396">
        <f t="shared" si="1"/>
        <v>24.83851515151515</v>
      </c>
      <c r="V125" s="444"/>
      <c r="W125" s="445"/>
      <c r="X125" s="445"/>
      <c r="Y125" s="445"/>
      <c r="Z125" s="445"/>
      <c r="AA125" s="445"/>
      <c r="AB125" s="446"/>
      <c r="AC125" s="52"/>
    </row>
    <row r="126" spans="1:29" ht="21.75" customHeight="1" thickBot="1" x14ac:dyDescent="0.25">
      <c r="A126" s="51"/>
      <c r="B126" s="431" t="str">
        <f>+'11+'!B418:M418</f>
        <v>Закупка товаров, работ и услуг для обеспечения государственных (муниципальных) нужд</v>
      </c>
      <c r="C126" s="432"/>
      <c r="D126" s="432"/>
      <c r="E126" s="432"/>
      <c r="F126" s="432"/>
      <c r="G126" s="432"/>
      <c r="H126" s="432"/>
      <c r="I126" s="432"/>
      <c r="J126" s="432"/>
      <c r="K126" s="432"/>
      <c r="L126" s="433"/>
      <c r="M126" s="357">
        <f>+'11+'!O418</f>
        <v>1</v>
      </c>
      <c r="N126" s="357">
        <f>+'11+'!P418</f>
        <v>6</v>
      </c>
      <c r="O126" s="357" t="str">
        <f>+'11+'!Q418</f>
        <v>9300000190</v>
      </c>
      <c r="P126" s="357" t="str">
        <f>+'11+'!R418</f>
        <v>200</v>
      </c>
      <c r="Q126" s="442"/>
      <c r="R126" s="443"/>
      <c r="S126" s="300">
        <f>+'11+'!U418</f>
        <v>66</v>
      </c>
      <c r="T126" s="300">
        <f>+'11+'!V418</f>
        <v>16.393419999999999</v>
      </c>
      <c r="U126" s="396">
        <f t="shared" si="1"/>
        <v>24.83851515151515</v>
      </c>
      <c r="V126" s="444"/>
      <c r="W126" s="445"/>
      <c r="X126" s="445"/>
      <c r="Y126" s="445"/>
      <c r="Z126" s="445"/>
      <c r="AA126" s="445"/>
      <c r="AB126" s="446"/>
      <c r="AC126" s="52"/>
    </row>
    <row r="127" spans="1:29" ht="21.75" customHeight="1" thickBot="1" x14ac:dyDescent="0.25">
      <c r="A127" s="51"/>
      <c r="B127" s="431" t="str">
        <f>+'11+'!B419:M419</f>
        <v>Иные закупки товаров, работ и услуг для обеспечения государственных (муниципальных) нужд</v>
      </c>
      <c r="C127" s="432"/>
      <c r="D127" s="432"/>
      <c r="E127" s="432"/>
      <c r="F127" s="432"/>
      <c r="G127" s="432"/>
      <c r="H127" s="432"/>
      <c r="I127" s="432"/>
      <c r="J127" s="432"/>
      <c r="K127" s="432"/>
      <c r="L127" s="433"/>
      <c r="M127" s="357">
        <f>+'11+'!O419</f>
        <v>1</v>
      </c>
      <c r="N127" s="357">
        <f>+'11+'!P419</f>
        <v>6</v>
      </c>
      <c r="O127" s="357" t="str">
        <f>+'11+'!Q419</f>
        <v>9300000190</v>
      </c>
      <c r="P127" s="357" t="str">
        <f>+'11+'!R419</f>
        <v>240</v>
      </c>
      <c r="Q127" s="442"/>
      <c r="R127" s="443"/>
      <c r="S127" s="300">
        <f>+'11+'!U419</f>
        <v>66</v>
      </c>
      <c r="T127" s="300">
        <f>+'11+'!V419</f>
        <v>16.393419999999999</v>
      </c>
      <c r="U127" s="396">
        <f t="shared" si="1"/>
        <v>24.83851515151515</v>
      </c>
      <c r="V127" s="444"/>
      <c r="W127" s="445"/>
      <c r="X127" s="445"/>
      <c r="Y127" s="445"/>
      <c r="Z127" s="445"/>
      <c r="AA127" s="445"/>
      <c r="AB127" s="446"/>
      <c r="AC127" s="52"/>
    </row>
    <row r="128" spans="1:29" ht="21.75" customHeight="1" thickBot="1" x14ac:dyDescent="0.25">
      <c r="A128" s="51"/>
      <c r="B128" s="431" t="str">
        <f>+'11+'!B420:M420</f>
        <v>Закупка товаров, работ, услуг в сфере информационно-коммуникационных технологий</v>
      </c>
      <c r="C128" s="432"/>
      <c r="D128" s="432"/>
      <c r="E128" s="432"/>
      <c r="F128" s="432"/>
      <c r="G128" s="432"/>
      <c r="H128" s="432"/>
      <c r="I128" s="432"/>
      <c r="J128" s="432"/>
      <c r="K128" s="432"/>
      <c r="L128" s="433"/>
      <c r="M128" s="357">
        <f>+'11+'!O420</f>
        <v>1</v>
      </c>
      <c r="N128" s="357">
        <f>+'11+'!P420</f>
        <v>6</v>
      </c>
      <c r="O128" s="357" t="str">
        <f>+'11+'!Q420</f>
        <v>9300000190</v>
      </c>
      <c r="P128" s="357" t="str">
        <f>+'11+'!R420</f>
        <v>242</v>
      </c>
      <c r="Q128" s="442"/>
      <c r="R128" s="443"/>
      <c r="S128" s="300">
        <f>+'11+'!U420</f>
        <v>44.5</v>
      </c>
      <c r="T128" s="300">
        <f>+'11+'!V420</f>
        <v>16.393419999999999</v>
      </c>
      <c r="U128" s="396">
        <f t="shared" si="1"/>
        <v>36.839146067415726</v>
      </c>
      <c r="V128" s="444"/>
      <c r="W128" s="445"/>
      <c r="X128" s="445"/>
      <c r="Y128" s="445"/>
      <c r="Z128" s="445"/>
      <c r="AA128" s="445"/>
      <c r="AB128" s="446"/>
      <c r="AC128" s="52"/>
    </row>
    <row r="129" spans="1:29" ht="12.75" customHeight="1" thickBot="1" x14ac:dyDescent="0.25">
      <c r="A129" s="51"/>
      <c r="B129" s="431" t="str">
        <f>+'11+'!B421:M421</f>
        <v>Прочая закупка товаров, работ и услуг</v>
      </c>
      <c r="C129" s="432"/>
      <c r="D129" s="432"/>
      <c r="E129" s="432"/>
      <c r="F129" s="432"/>
      <c r="G129" s="432"/>
      <c r="H129" s="432"/>
      <c r="I129" s="432"/>
      <c r="J129" s="432"/>
      <c r="K129" s="432"/>
      <c r="L129" s="433"/>
      <c r="M129" s="357">
        <f>+'11+'!O421</f>
        <v>1</v>
      </c>
      <c r="N129" s="357">
        <f>+'11+'!P421</f>
        <v>6</v>
      </c>
      <c r="O129" s="357" t="str">
        <f>+'11+'!Q421</f>
        <v>9300000190</v>
      </c>
      <c r="P129" s="357" t="str">
        <f>+'11+'!R421</f>
        <v>244</v>
      </c>
      <c r="Q129" s="442"/>
      <c r="R129" s="443"/>
      <c r="S129" s="300">
        <f>+'11+'!U421</f>
        <v>21.5</v>
      </c>
      <c r="T129" s="300">
        <f>+'11+'!V421</f>
        <v>0</v>
      </c>
      <c r="U129" s="396">
        <f t="shared" si="1"/>
        <v>0</v>
      </c>
      <c r="V129" s="444"/>
      <c r="W129" s="445"/>
      <c r="X129" s="445"/>
      <c r="Y129" s="445"/>
      <c r="Z129" s="445"/>
      <c r="AA129" s="445"/>
      <c r="AB129" s="446"/>
      <c r="AC129" s="52"/>
    </row>
    <row r="130" spans="1:29" ht="32.25" customHeight="1" thickBot="1" x14ac:dyDescent="0.25">
      <c r="A130" s="51"/>
      <c r="B130" s="431" t="str">
        <f>+'11+'!B422:M422</f>
        <v>Функционирование контрольно-счетных органов (Иные выплаты персоналу муниципальных органов, за исключением фонда оплаты труда)</v>
      </c>
      <c r="C130" s="432"/>
      <c r="D130" s="432"/>
      <c r="E130" s="432"/>
      <c r="F130" s="432"/>
      <c r="G130" s="432"/>
      <c r="H130" s="432"/>
      <c r="I130" s="432"/>
      <c r="J130" s="432"/>
      <c r="K130" s="432"/>
      <c r="L130" s="433"/>
      <c r="M130" s="357">
        <f>+'11+'!O422</f>
        <v>1</v>
      </c>
      <c r="N130" s="357">
        <f>+'11+'!P422</f>
        <v>6</v>
      </c>
      <c r="O130" s="357" t="str">
        <f>+'11+'!Q422</f>
        <v>9300000870</v>
      </c>
      <c r="P130" s="357">
        <f>+'11+'!R422</f>
        <v>0</v>
      </c>
      <c r="Q130" s="442"/>
      <c r="R130" s="443"/>
      <c r="S130" s="300">
        <f>+'11+'!U422</f>
        <v>5</v>
      </c>
      <c r="T130" s="300">
        <f>+'11+'!V422</f>
        <v>0</v>
      </c>
      <c r="U130" s="396">
        <f t="shared" si="1"/>
        <v>0</v>
      </c>
      <c r="V130" s="444"/>
      <c r="W130" s="445"/>
      <c r="X130" s="445"/>
      <c r="Y130" s="445"/>
      <c r="Z130" s="445"/>
      <c r="AA130" s="445"/>
      <c r="AB130" s="446"/>
      <c r="AC130" s="52"/>
    </row>
    <row r="131" spans="1:29" ht="53.25" customHeight="1" thickBot="1" x14ac:dyDescent="0.25">
      <c r="A131" s="51"/>
      <c r="B131" s="431" t="str">
        <f>+'11+'!B423:M423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31" s="432"/>
      <c r="D131" s="432"/>
      <c r="E131" s="432"/>
      <c r="F131" s="432"/>
      <c r="G131" s="432"/>
      <c r="H131" s="432"/>
      <c r="I131" s="432"/>
      <c r="J131" s="432"/>
      <c r="K131" s="432"/>
      <c r="L131" s="433"/>
      <c r="M131" s="357">
        <f>+'11+'!O423</f>
        <v>1</v>
      </c>
      <c r="N131" s="357">
        <f>+'11+'!P423</f>
        <v>6</v>
      </c>
      <c r="O131" s="357" t="str">
        <f>+'11+'!Q423</f>
        <v>9300000870</v>
      </c>
      <c r="P131" s="357" t="str">
        <f>+'11+'!R423</f>
        <v>100</v>
      </c>
      <c r="Q131" s="442"/>
      <c r="R131" s="443"/>
      <c r="S131" s="300">
        <f>+'11+'!U423</f>
        <v>5</v>
      </c>
      <c r="T131" s="300">
        <f>+'11+'!V423</f>
        <v>0</v>
      </c>
      <c r="U131" s="396">
        <f t="shared" si="1"/>
        <v>0</v>
      </c>
      <c r="V131" s="444"/>
      <c r="W131" s="445"/>
      <c r="X131" s="445"/>
      <c r="Y131" s="445"/>
      <c r="Z131" s="445"/>
      <c r="AA131" s="445"/>
      <c r="AB131" s="446"/>
      <c r="AC131" s="52"/>
    </row>
    <row r="132" spans="1:29" ht="21.75" customHeight="1" thickBot="1" x14ac:dyDescent="0.25">
      <c r="A132" s="51"/>
      <c r="B132" s="431" t="str">
        <f>+'11+'!B424:M424</f>
        <v>Расходы на выплаты персоналу государственных (муниципальных) органов</v>
      </c>
      <c r="C132" s="432"/>
      <c r="D132" s="432"/>
      <c r="E132" s="432"/>
      <c r="F132" s="432"/>
      <c r="G132" s="432"/>
      <c r="H132" s="432"/>
      <c r="I132" s="432"/>
      <c r="J132" s="432"/>
      <c r="K132" s="432"/>
      <c r="L132" s="433"/>
      <c r="M132" s="357">
        <f>+'11+'!O424</f>
        <v>1</v>
      </c>
      <c r="N132" s="357">
        <f>+'11+'!P424</f>
        <v>6</v>
      </c>
      <c r="O132" s="357" t="str">
        <f>+'11+'!Q424</f>
        <v>9300000870</v>
      </c>
      <c r="P132" s="357" t="str">
        <f>+'11+'!R424</f>
        <v>120</v>
      </c>
      <c r="Q132" s="442"/>
      <c r="R132" s="443"/>
      <c r="S132" s="300">
        <f>+'11+'!U424</f>
        <v>5</v>
      </c>
      <c r="T132" s="300">
        <f>+'11+'!V424</f>
        <v>0</v>
      </c>
      <c r="U132" s="396">
        <f t="shared" si="1"/>
        <v>0</v>
      </c>
      <c r="V132" s="444"/>
      <c r="W132" s="445"/>
      <c r="X132" s="445"/>
      <c r="Y132" s="445"/>
      <c r="Z132" s="445"/>
      <c r="AA132" s="445"/>
      <c r="AB132" s="446"/>
      <c r="AC132" s="52"/>
    </row>
    <row r="133" spans="1:29" ht="32.25" customHeight="1" thickBot="1" x14ac:dyDescent="0.25">
      <c r="A133" s="51"/>
      <c r="B133" s="431" t="str">
        <f>+'11+'!B425:M425</f>
        <v>Иные выплаты персоналу государственных (муниципальных) органов, за исключением фонда оплаты труда</v>
      </c>
      <c r="C133" s="432"/>
      <c r="D133" s="432"/>
      <c r="E133" s="432"/>
      <c r="F133" s="432"/>
      <c r="G133" s="432"/>
      <c r="H133" s="432"/>
      <c r="I133" s="432"/>
      <c r="J133" s="432"/>
      <c r="K133" s="432"/>
      <c r="L133" s="433"/>
      <c r="M133" s="357">
        <f>+'11+'!O425</f>
        <v>1</v>
      </c>
      <c r="N133" s="357">
        <f>+'11+'!P425</f>
        <v>6</v>
      </c>
      <c r="O133" s="357" t="str">
        <f>+'11+'!Q425</f>
        <v>9300000870</v>
      </c>
      <c r="P133" s="357" t="str">
        <f>+'11+'!R425</f>
        <v>122</v>
      </c>
      <c r="Q133" s="442"/>
      <c r="R133" s="443"/>
      <c r="S133" s="300">
        <f>+'11+'!U425</f>
        <v>5</v>
      </c>
      <c r="T133" s="300">
        <f>+'11+'!V425</f>
        <v>0</v>
      </c>
      <c r="U133" s="396">
        <f t="shared" si="1"/>
        <v>0</v>
      </c>
      <c r="V133" s="444"/>
      <c r="W133" s="445"/>
      <c r="X133" s="445"/>
      <c r="Y133" s="445"/>
      <c r="Z133" s="445"/>
      <c r="AA133" s="445"/>
      <c r="AB133" s="446"/>
      <c r="AC133" s="52"/>
    </row>
    <row r="134" spans="1:29" ht="12.75" customHeight="1" thickBot="1" x14ac:dyDescent="0.3">
      <c r="A134" s="51"/>
      <c r="B134" s="447" t="str">
        <f>+'11+'!B468:M468</f>
        <v>Резервные фонды</v>
      </c>
      <c r="C134" s="448"/>
      <c r="D134" s="448"/>
      <c r="E134" s="448"/>
      <c r="F134" s="448"/>
      <c r="G134" s="448"/>
      <c r="H134" s="448"/>
      <c r="I134" s="448"/>
      <c r="J134" s="448"/>
      <c r="K134" s="448"/>
      <c r="L134" s="449"/>
      <c r="M134" s="358">
        <f>+'11+'!O468</f>
        <v>1</v>
      </c>
      <c r="N134" s="358">
        <f>+'11+'!P468</f>
        <v>11</v>
      </c>
      <c r="O134" s="358">
        <f>+'11+'!Q468</f>
        <v>0</v>
      </c>
      <c r="P134" s="358">
        <f>+'11+'!R468</f>
        <v>0</v>
      </c>
      <c r="Q134" s="450"/>
      <c r="R134" s="451"/>
      <c r="S134" s="307">
        <f>+'11+'!U468</f>
        <v>189</v>
      </c>
      <c r="T134" s="307">
        <f>+'11+'!V468</f>
        <v>0</v>
      </c>
      <c r="U134" s="396">
        <f t="shared" si="1"/>
        <v>0</v>
      </c>
      <c r="V134" s="452"/>
      <c r="W134" s="453"/>
      <c r="X134" s="453"/>
      <c r="Y134" s="453"/>
      <c r="Z134" s="453"/>
      <c r="AA134" s="453"/>
      <c r="AB134" s="454"/>
      <c r="AC134" s="52"/>
    </row>
    <row r="135" spans="1:29" ht="21.75" customHeight="1" thickBot="1" x14ac:dyDescent="0.25">
      <c r="A135" s="51"/>
      <c r="B135" s="431" t="str">
        <f>+'11+'!B469:M469</f>
        <v>Непрограммные расходы по предоставлению межбюджетных трансфертов и резервные фонды</v>
      </c>
      <c r="C135" s="432"/>
      <c r="D135" s="432"/>
      <c r="E135" s="432"/>
      <c r="F135" s="432"/>
      <c r="G135" s="432"/>
      <c r="H135" s="432"/>
      <c r="I135" s="432"/>
      <c r="J135" s="432"/>
      <c r="K135" s="432"/>
      <c r="L135" s="433"/>
      <c r="M135" s="357">
        <f>+'11+'!O469</f>
        <v>1</v>
      </c>
      <c r="N135" s="357">
        <f>+'11+'!P469</f>
        <v>11</v>
      </c>
      <c r="O135" s="357" t="str">
        <f>+'11+'!Q469</f>
        <v>9700000000</v>
      </c>
      <c r="P135" s="357">
        <f>+'11+'!R469</f>
        <v>0</v>
      </c>
      <c r="Q135" s="442"/>
      <c r="R135" s="443"/>
      <c r="S135" s="300">
        <f>+'11+'!U469</f>
        <v>189</v>
      </c>
      <c r="T135" s="300">
        <f>+'11+'!V469</f>
        <v>0</v>
      </c>
      <c r="U135" s="396">
        <f t="shared" si="1"/>
        <v>0</v>
      </c>
      <c r="V135" s="444"/>
      <c r="W135" s="445"/>
      <c r="X135" s="445"/>
      <c r="Y135" s="445"/>
      <c r="Z135" s="445"/>
      <c r="AA135" s="445"/>
      <c r="AB135" s="446"/>
      <c r="AC135" s="52"/>
    </row>
    <row r="136" spans="1:29" ht="12.75" customHeight="1" thickBot="1" x14ac:dyDescent="0.25">
      <c r="A136" s="51"/>
      <c r="B136" s="431" t="str">
        <f>+'11+'!B470:M470</f>
        <v>Резервный фонд администрации Овюрского кожууна</v>
      </c>
      <c r="C136" s="432"/>
      <c r="D136" s="432"/>
      <c r="E136" s="432"/>
      <c r="F136" s="432"/>
      <c r="G136" s="432"/>
      <c r="H136" s="432"/>
      <c r="I136" s="432"/>
      <c r="J136" s="432"/>
      <c r="K136" s="432"/>
      <c r="L136" s="433"/>
      <c r="M136" s="357">
        <f>+'11+'!O470</f>
        <v>1</v>
      </c>
      <c r="N136" s="357">
        <f>+'11+'!P470</f>
        <v>11</v>
      </c>
      <c r="O136" s="357" t="str">
        <f>+'11+'!Q470</f>
        <v>9700004000</v>
      </c>
      <c r="P136" s="357">
        <f>+'11+'!R470</f>
        <v>0</v>
      </c>
      <c r="Q136" s="442"/>
      <c r="R136" s="443"/>
      <c r="S136" s="300">
        <f>+'11+'!U470</f>
        <v>189</v>
      </c>
      <c r="T136" s="300">
        <f>+'11+'!V470</f>
        <v>0</v>
      </c>
      <c r="U136" s="396">
        <f t="shared" si="1"/>
        <v>0</v>
      </c>
      <c r="V136" s="444"/>
      <c r="W136" s="445"/>
      <c r="X136" s="445"/>
      <c r="Y136" s="445"/>
      <c r="Z136" s="445"/>
      <c r="AA136" s="445"/>
      <c r="AB136" s="446"/>
      <c r="AC136" s="52"/>
    </row>
    <row r="137" spans="1:29" ht="12.75" customHeight="1" thickBot="1" x14ac:dyDescent="0.25">
      <c r="A137" s="51"/>
      <c r="B137" s="431" t="str">
        <f>+'11+'!B471:M471</f>
        <v>Иные бюджетные ассигнования</v>
      </c>
      <c r="C137" s="432"/>
      <c r="D137" s="432"/>
      <c r="E137" s="432"/>
      <c r="F137" s="432"/>
      <c r="G137" s="432"/>
      <c r="H137" s="432"/>
      <c r="I137" s="432"/>
      <c r="J137" s="432"/>
      <c r="K137" s="432"/>
      <c r="L137" s="433"/>
      <c r="M137" s="357">
        <f>+'11+'!O471</f>
        <v>1</v>
      </c>
      <c r="N137" s="357">
        <f>+'11+'!P471</f>
        <v>11</v>
      </c>
      <c r="O137" s="357" t="str">
        <f>+'11+'!Q471</f>
        <v>9700004000</v>
      </c>
      <c r="P137" s="357" t="str">
        <f>+'11+'!R471</f>
        <v>800</v>
      </c>
      <c r="Q137" s="442"/>
      <c r="R137" s="443"/>
      <c r="S137" s="300">
        <f>+'11+'!U471</f>
        <v>189</v>
      </c>
      <c r="T137" s="300">
        <f>+'11+'!V471</f>
        <v>0</v>
      </c>
      <c r="U137" s="396">
        <f t="shared" si="1"/>
        <v>0</v>
      </c>
      <c r="V137" s="444"/>
      <c r="W137" s="445"/>
      <c r="X137" s="445"/>
      <c r="Y137" s="445"/>
      <c r="Z137" s="445"/>
      <c r="AA137" s="445"/>
      <c r="AB137" s="446"/>
      <c r="AC137" s="52"/>
    </row>
    <row r="138" spans="1:29" ht="12.75" customHeight="1" thickBot="1" x14ac:dyDescent="0.25">
      <c r="A138" s="51"/>
      <c r="B138" s="431" t="str">
        <f>+'11+'!B472:M472</f>
        <v>Резервные средства</v>
      </c>
      <c r="C138" s="432"/>
      <c r="D138" s="432"/>
      <c r="E138" s="432"/>
      <c r="F138" s="432"/>
      <c r="G138" s="432"/>
      <c r="H138" s="432"/>
      <c r="I138" s="432"/>
      <c r="J138" s="432"/>
      <c r="K138" s="432"/>
      <c r="L138" s="433"/>
      <c r="M138" s="357">
        <f>+'11+'!O472</f>
        <v>1</v>
      </c>
      <c r="N138" s="357">
        <f>+'11+'!P472</f>
        <v>11</v>
      </c>
      <c r="O138" s="357" t="str">
        <f>+'11+'!Q472</f>
        <v>9700004000</v>
      </c>
      <c r="P138" s="357" t="str">
        <f>+'11+'!R472</f>
        <v>870</v>
      </c>
      <c r="Q138" s="442"/>
      <c r="R138" s="443"/>
      <c r="S138" s="300">
        <f>+'11+'!U472</f>
        <v>189</v>
      </c>
      <c r="T138" s="300">
        <f>+'11+'!V472</f>
        <v>0</v>
      </c>
      <c r="U138" s="396">
        <f t="shared" si="1"/>
        <v>0</v>
      </c>
      <c r="V138" s="444"/>
      <c r="W138" s="445"/>
      <c r="X138" s="445"/>
      <c r="Y138" s="445"/>
      <c r="Z138" s="445"/>
      <c r="AA138" s="445"/>
      <c r="AB138" s="446"/>
      <c r="AC138" s="52"/>
    </row>
    <row r="139" spans="1:29" s="385" customFormat="1" ht="12.75" customHeight="1" thickBot="1" x14ac:dyDescent="0.25">
      <c r="A139" s="57"/>
      <c r="B139" s="455" t="str">
        <f>+'11+'!B473:M473</f>
        <v>Другие общегосударственные вопросы</v>
      </c>
      <c r="C139" s="456"/>
      <c r="D139" s="456"/>
      <c r="E139" s="456"/>
      <c r="F139" s="456"/>
      <c r="G139" s="456"/>
      <c r="H139" s="456"/>
      <c r="I139" s="456"/>
      <c r="J139" s="456"/>
      <c r="K139" s="456"/>
      <c r="L139" s="457"/>
      <c r="M139" s="358">
        <f>+'11+'!O473</f>
        <v>1</v>
      </c>
      <c r="N139" s="358">
        <f>+'11+'!P473</f>
        <v>13</v>
      </c>
      <c r="O139" s="358">
        <f>+'11+'!Q473</f>
        <v>0</v>
      </c>
      <c r="P139" s="358">
        <f>+'11+'!R473</f>
        <v>0</v>
      </c>
      <c r="Q139" s="458"/>
      <c r="R139" s="459"/>
      <c r="S139" s="303">
        <f>+S140+S146+S152+S157+S162+S168+S178+S183</f>
        <v>6750.8925999999992</v>
      </c>
      <c r="T139" s="303">
        <f>+T140+T146+T152+T157+T162+T168+T178+T183</f>
        <v>3151.1721199999997</v>
      </c>
      <c r="U139" s="396">
        <f t="shared" si="1"/>
        <v>46.677858865655779</v>
      </c>
      <c r="V139" s="460"/>
      <c r="W139" s="461"/>
      <c r="X139" s="461"/>
      <c r="Y139" s="461"/>
      <c r="Z139" s="461"/>
      <c r="AA139" s="461"/>
      <c r="AB139" s="462"/>
      <c r="AC139" s="384"/>
    </row>
    <row r="140" spans="1:29" ht="21.75" customHeight="1" thickBot="1" x14ac:dyDescent="0.25">
      <c r="A140" s="51"/>
      <c r="B140" s="431" t="str">
        <f>+'11+'!B474:M474</f>
        <v>Муниципальная программа "Безопасность Овюрского кожууна на 2016-2018 годы"</v>
      </c>
      <c r="C140" s="432"/>
      <c r="D140" s="432"/>
      <c r="E140" s="432"/>
      <c r="F140" s="432"/>
      <c r="G140" s="432"/>
      <c r="H140" s="432"/>
      <c r="I140" s="432"/>
      <c r="J140" s="432"/>
      <c r="K140" s="432"/>
      <c r="L140" s="433"/>
      <c r="M140" s="357">
        <f>+'11+'!O474</f>
        <v>1</v>
      </c>
      <c r="N140" s="357">
        <f>+'11+'!P474</f>
        <v>13</v>
      </c>
      <c r="O140" s="357" t="str">
        <f>+'11+'!Q474</f>
        <v>0200000000</v>
      </c>
      <c r="P140" s="357">
        <f>+'11+'!R474</f>
        <v>0</v>
      </c>
      <c r="Q140" s="442"/>
      <c r="R140" s="443"/>
      <c r="S140" s="300">
        <f>+'11+'!U474</f>
        <v>111</v>
      </c>
      <c r="T140" s="300">
        <f>+'11+'!V474</f>
        <v>26.49</v>
      </c>
      <c r="U140" s="396">
        <f t="shared" si="1"/>
        <v>23.864864864864863</v>
      </c>
      <c r="V140" s="444"/>
      <c r="W140" s="445"/>
      <c r="X140" s="445"/>
      <c r="Y140" s="445"/>
      <c r="Z140" s="445"/>
      <c r="AA140" s="445"/>
      <c r="AB140" s="446"/>
      <c r="AC140" s="52"/>
    </row>
    <row r="141" spans="1:29" ht="12.75" customHeight="1" thickBot="1" x14ac:dyDescent="0.25">
      <c r="A141" s="51"/>
      <c r="B141" s="431" t="str">
        <f>+'11+'!B475:M475</f>
        <v>подпрограмма "Профилактика правонарушений"</v>
      </c>
      <c r="C141" s="432"/>
      <c r="D141" s="432"/>
      <c r="E141" s="432"/>
      <c r="F141" s="432"/>
      <c r="G141" s="432"/>
      <c r="H141" s="432"/>
      <c r="I141" s="432"/>
      <c r="J141" s="432"/>
      <c r="K141" s="432"/>
      <c r="L141" s="433"/>
      <c r="M141" s="357">
        <f>+'11+'!O475</f>
        <v>1</v>
      </c>
      <c r="N141" s="357">
        <f>+'11+'!P475</f>
        <v>13</v>
      </c>
      <c r="O141" s="357" t="str">
        <f>+'11+'!Q475</f>
        <v>0220000000</v>
      </c>
      <c r="P141" s="357">
        <f>+'11+'!R475</f>
        <v>0</v>
      </c>
      <c r="Q141" s="442"/>
      <c r="R141" s="443"/>
      <c r="S141" s="300">
        <f>+'11+'!U475</f>
        <v>111</v>
      </c>
      <c r="T141" s="300">
        <f>+'11+'!V475</f>
        <v>26.49</v>
      </c>
      <c r="U141" s="396">
        <f t="shared" si="1"/>
        <v>23.864864864864863</v>
      </c>
      <c r="V141" s="444"/>
      <c r="W141" s="445"/>
      <c r="X141" s="445"/>
      <c r="Y141" s="445"/>
      <c r="Z141" s="445"/>
      <c r="AA141" s="445"/>
      <c r="AB141" s="446"/>
      <c r="AC141" s="52"/>
    </row>
    <row r="142" spans="1:29" ht="32.25" customHeight="1" thickBot="1" x14ac:dyDescent="0.25">
      <c r="A142" s="51"/>
      <c r="B142" s="431" t="str">
        <f>+'11+'!B476:M476</f>
        <v>Основное мероприятие: "Осуществление отдельных государственных полномочий по профилактике безнадзорности и правонарушений несовершеннолетних"</v>
      </c>
      <c r="C142" s="432"/>
      <c r="D142" s="432"/>
      <c r="E142" s="432"/>
      <c r="F142" s="432"/>
      <c r="G142" s="432"/>
      <c r="H142" s="432"/>
      <c r="I142" s="432"/>
      <c r="J142" s="432"/>
      <c r="K142" s="432"/>
      <c r="L142" s="433"/>
      <c r="M142" s="357">
        <f>+'11+'!O476</f>
        <v>1</v>
      </c>
      <c r="N142" s="357">
        <f>+'11+'!P476</f>
        <v>13</v>
      </c>
      <c r="O142" s="357" t="str">
        <f>+'11+'!Q476</f>
        <v>0220104016</v>
      </c>
      <c r="P142" s="357">
        <f>+'11+'!R476</f>
        <v>0</v>
      </c>
      <c r="Q142" s="442"/>
      <c r="R142" s="443"/>
      <c r="S142" s="300">
        <f>+'11+'!U476</f>
        <v>111</v>
      </c>
      <c r="T142" s="300">
        <f>+'11+'!V476</f>
        <v>26.49</v>
      </c>
      <c r="U142" s="396">
        <f t="shared" si="1"/>
        <v>23.864864864864863</v>
      </c>
      <c r="V142" s="444"/>
      <c r="W142" s="445"/>
      <c r="X142" s="445"/>
      <c r="Y142" s="445"/>
      <c r="Z142" s="445"/>
      <c r="AA142" s="445"/>
      <c r="AB142" s="446"/>
      <c r="AC142" s="52"/>
    </row>
    <row r="143" spans="1:29" ht="21.75" customHeight="1" thickBot="1" x14ac:dyDescent="0.25">
      <c r="A143" s="51"/>
      <c r="B143" s="431" t="str">
        <f>+'11+'!B477:M477</f>
        <v>Закупка товаров, работ и услуг для обеспечения государственных (муниципальных) нужд</v>
      </c>
      <c r="C143" s="432"/>
      <c r="D143" s="432"/>
      <c r="E143" s="432"/>
      <c r="F143" s="432"/>
      <c r="G143" s="432"/>
      <c r="H143" s="432"/>
      <c r="I143" s="432"/>
      <c r="J143" s="432"/>
      <c r="K143" s="432"/>
      <c r="L143" s="433"/>
      <c r="M143" s="357">
        <f>+'11+'!O477</f>
        <v>1</v>
      </c>
      <c r="N143" s="357">
        <f>+'11+'!P477</f>
        <v>13</v>
      </c>
      <c r="O143" s="357" t="str">
        <f>+'11+'!Q477</f>
        <v>0220104016</v>
      </c>
      <c r="P143" s="357" t="str">
        <f>+'11+'!R477</f>
        <v>200</v>
      </c>
      <c r="Q143" s="442"/>
      <c r="R143" s="443"/>
      <c r="S143" s="300">
        <f>+'11+'!U477</f>
        <v>111</v>
      </c>
      <c r="T143" s="300">
        <f>+'11+'!V477</f>
        <v>26.49</v>
      </c>
      <c r="U143" s="396">
        <f t="shared" si="1"/>
        <v>23.864864864864863</v>
      </c>
      <c r="V143" s="444"/>
      <c r="W143" s="445"/>
      <c r="X143" s="445"/>
      <c r="Y143" s="445"/>
      <c r="Z143" s="445"/>
      <c r="AA143" s="445"/>
      <c r="AB143" s="446"/>
      <c r="AC143" s="52"/>
    </row>
    <row r="144" spans="1:29" ht="21.75" customHeight="1" thickBot="1" x14ac:dyDescent="0.25">
      <c r="A144" s="51"/>
      <c r="B144" s="431" t="str">
        <f>+'11+'!B478:M478</f>
        <v>Иные закупки товаров, работ и услуг для обеспечения государственных (муниципальных) нужд</v>
      </c>
      <c r="C144" s="432"/>
      <c r="D144" s="432"/>
      <c r="E144" s="432"/>
      <c r="F144" s="432"/>
      <c r="G144" s="432"/>
      <c r="H144" s="432"/>
      <c r="I144" s="432"/>
      <c r="J144" s="432"/>
      <c r="K144" s="432"/>
      <c r="L144" s="433"/>
      <c r="M144" s="357">
        <f>+'11+'!O478</f>
        <v>1</v>
      </c>
      <c r="N144" s="357">
        <f>+'11+'!P478</f>
        <v>13</v>
      </c>
      <c r="O144" s="357" t="str">
        <f>+'11+'!Q478</f>
        <v>0220104016</v>
      </c>
      <c r="P144" s="357" t="str">
        <f>+'11+'!R478</f>
        <v>240</v>
      </c>
      <c r="Q144" s="442"/>
      <c r="R144" s="443"/>
      <c r="S144" s="300">
        <f>+'11+'!U478</f>
        <v>111</v>
      </c>
      <c r="T144" s="300">
        <f>+'11+'!V478</f>
        <v>26.49</v>
      </c>
      <c r="U144" s="396">
        <f t="shared" si="1"/>
        <v>23.864864864864863</v>
      </c>
      <c r="V144" s="444"/>
      <c r="W144" s="445"/>
      <c r="X144" s="445"/>
      <c r="Y144" s="445"/>
      <c r="Z144" s="445"/>
      <c r="AA144" s="445"/>
      <c r="AB144" s="446"/>
      <c r="AC144" s="52"/>
    </row>
    <row r="145" spans="1:29" ht="12.75" customHeight="1" thickBot="1" x14ac:dyDescent="0.25">
      <c r="A145" s="51"/>
      <c r="B145" s="431" t="str">
        <f>+'11+'!B479:M479</f>
        <v>Прочая закупка товаров, работ и услуг</v>
      </c>
      <c r="C145" s="432"/>
      <c r="D145" s="432"/>
      <c r="E145" s="432"/>
      <c r="F145" s="432"/>
      <c r="G145" s="432"/>
      <c r="H145" s="432"/>
      <c r="I145" s="432"/>
      <c r="J145" s="432"/>
      <c r="K145" s="432"/>
      <c r="L145" s="433"/>
      <c r="M145" s="357">
        <f>+'11+'!O479</f>
        <v>1</v>
      </c>
      <c r="N145" s="357">
        <f>+'11+'!P479</f>
        <v>13</v>
      </c>
      <c r="O145" s="357" t="str">
        <f>+'11+'!Q479</f>
        <v>0220104016</v>
      </c>
      <c r="P145" s="357" t="str">
        <f>+'11+'!R479</f>
        <v>244</v>
      </c>
      <c r="Q145" s="442"/>
      <c r="R145" s="443"/>
      <c r="S145" s="300">
        <f>+'11+'!U479</f>
        <v>111</v>
      </c>
      <c r="T145" s="300">
        <f>+'11+'!V479</f>
        <v>26.49</v>
      </c>
      <c r="U145" s="396">
        <f t="shared" si="1"/>
        <v>23.864864864864863</v>
      </c>
      <c r="V145" s="444"/>
      <c r="W145" s="445"/>
      <c r="X145" s="445"/>
      <c r="Y145" s="445"/>
      <c r="Z145" s="445"/>
      <c r="AA145" s="445"/>
      <c r="AB145" s="446"/>
      <c r="AC145" s="52"/>
    </row>
    <row r="146" spans="1:29" ht="21.75" customHeight="1" thickBot="1" x14ac:dyDescent="0.25">
      <c r="A146" s="51"/>
      <c r="B146" s="431" t="str">
        <f>+'11+'!B480:M480</f>
        <v xml:space="preserve">Программа "Создание благоприятных условий для ведения бизнеса" </v>
      </c>
      <c r="C146" s="432"/>
      <c r="D146" s="432"/>
      <c r="E146" s="432"/>
      <c r="F146" s="432"/>
      <c r="G146" s="432"/>
      <c r="H146" s="432"/>
      <c r="I146" s="432"/>
      <c r="J146" s="432"/>
      <c r="K146" s="432"/>
      <c r="L146" s="433"/>
      <c r="M146" s="357">
        <f>+'11+'!O480</f>
        <v>1</v>
      </c>
      <c r="N146" s="357">
        <f>+'11+'!P480</f>
        <v>13</v>
      </c>
      <c r="O146" s="357" t="str">
        <f>+'11+'!Q480</f>
        <v>0900000000</v>
      </c>
      <c r="P146" s="357">
        <f>+'11+'!R480</f>
        <v>0</v>
      </c>
      <c r="Q146" s="442"/>
      <c r="R146" s="443"/>
      <c r="S146" s="300">
        <f>+'11+'!U480</f>
        <v>320</v>
      </c>
      <c r="T146" s="300">
        <f>+'11+'!V480</f>
        <v>40</v>
      </c>
      <c r="U146" s="396">
        <f t="shared" si="1"/>
        <v>12.5</v>
      </c>
      <c r="V146" s="444"/>
      <c r="W146" s="445"/>
      <c r="X146" s="445"/>
      <c r="Y146" s="445"/>
      <c r="Z146" s="445"/>
      <c r="AA146" s="445"/>
      <c r="AB146" s="446"/>
      <c r="AC146" s="52"/>
    </row>
    <row r="147" spans="1:29" ht="21.75" customHeight="1" thickBot="1" x14ac:dyDescent="0.25">
      <c r="A147" s="51"/>
      <c r="B147" s="431" t="str">
        <f>+'11+'!B481:M481</f>
        <v>Реализация мероприятий направленных на создание условий для развития предпринимательства</v>
      </c>
      <c r="C147" s="432"/>
      <c r="D147" s="432"/>
      <c r="E147" s="432"/>
      <c r="F147" s="432"/>
      <c r="G147" s="432"/>
      <c r="H147" s="432"/>
      <c r="I147" s="432"/>
      <c r="J147" s="432"/>
      <c r="K147" s="432"/>
      <c r="L147" s="433"/>
      <c r="M147" s="357">
        <f>+'11+'!O481</f>
        <v>1</v>
      </c>
      <c r="N147" s="357">
        <f>+'11+'!P481</f>
        <v>13</v>
      </c>
      <c r="O147" s="357" t="str">
        <f>+'11+'!Q481</f>
        <v>0910000000</v>
      </c>
      <c r="P147" s="357">
        <f>+'11+'!R481</f>
        <v>0</v>
      </c>
      <c r="Q147" s="442"/>
      <c r="R147" s="443"/>
      <c r="S147" s="300">
        <f>+'11+'!U481</f>
        <v>320</v>
      </c>
      <c r="T147" s="300">
        <f>+'11+'!V481</f>
        <v>40</v>
      </c>
      <c r="U147" s="396">
        <f t="shared" ref="U147:U210" si="2">T147/S147*100</f>
        <v>12.5</v>
      </c>
      <c r="V147" s="444"/>
      <c r="W147" s="445"/>
      <c r="X147" s="445"/>
      <c r="Y147" s="445"/>
      <c r="Z147" s="445"/>
      <c r="AA147" s="445"/>
      <c r="AB147" s="446"/>
      <c r="AC147" s="52"/>
    </row>
    <row r="148" spans="1:29" ht="21.75" customHeight="1" thickBot="1" x14ac:dyDescent="0.25">
      <c r="A148" s="51"/>
      <c r="B148" s="431" t="str">
        <f>+'11+'!B482:M482</f>
        <v>Реализация мероприятий направленных на создание условий для развития предпринимательства</v>
      </c>
      <c r="C148" s="432"/>
      <c r="D148" s="432"/>
      <c r="E148" s="432"/>
      <c r="F148" s="432"/>
      <c r="G148" s="432"/>
      <c r="H148" s="432"/>
      <c r="I148" s="432"/>
      <c r="J148" s="432"/>
      <c r="K148" s="432"/>
      <c r="L148" s="433"/>
      <c r="M148" s="357">
        <f>+'11+'!O482</f>
        <v>1</v>
      </c>
      <c r="N148" s="357">
        <f>+'11+'!P482</f>
        <v>13</v>
      </c>
      <c r="O148" s="357" t="str">
        <f>+'11+'!Q482</f>
        <v>0910104014</v>
      </c>
      <c r="P148" s="357">
        <f>+'11+'!R482</f>
        <v>0</v>
      </c>
      <c r="Q148" s="442"/>
      <c r="R148" s="443"/>
      <c r="S148" s="300">
        <f>+'11+'!U482</f>
        <v>320</v>
      </c>
      <c r="T148" s="300">
        <f>+'11+'!V482</f>
        <v>40</v>
      </c>
      <c r="U148" s="396">
        <f t="shared" si="2"/>
        <v>12.5</v>
      </c>
      <c r="V148" s="444"/>
      <c r="W148" s="445"/>
      <c r="X148" s="445"/>
      <c r="Y148" s="445"/>
      <c r="Z148" s="445"/>
      <c r="AA148" s="445"/>
      <c r="AB148" s="446"/>
      <c r="AC148" s="52"/>
    </row>
    <row r="149" spans="1:29" ht="21.75" customHeight="1" thickBot="1" x14ac:dyDescent="0.25">
      <c r="A149" s="51"/>
      <c r="B149" s="431" t="str">
        <f>+'11+'!B483:M483</f>
        <v>Закупка товаров, работ и услуг для обеспечения государственных (муниципальных) нужд</v>
      </c>
      <c r="C149" s="432"/>
      <c r="D149" s="432"/>
      <c r="E149" s="432"/>
      <c r="F149" s="432"/>
      <c r="G149" s="432"/>
      <c r="H149" s="432"/>
      <c r="I149" s="432"/>
      <c r="J149" s="432"/>
      <c r="K149" s="432"/>
      <c r="L149" s="433"/>
      <c r="M149" s="357">
        <f>+'11+'!O483</f>
        <v>1</v>
      </c>
      <c r="N149" s="357">
        <f>+'11+'!P483</f>
        <v>13</v>
      </c>
      <c r="O149" s="357" t="str">
        <f>+'11+'!Q483</f>
        <v>0910104014</v>
      </c>
      <c r="P149" s="357" t="str">
        <f>+'11+'!R483</f>
        <v>200</v>
      </c>
      <c r="Q149" s="442"/>
      <c r="R149" s="443"/>
      <c r="S149" s="300">
        <f>+'11+'!U483</f>
        <v>320</v>
      </c>
      <c r="T149" s="300">
        <f>+'11+'!V483</f>
        <v>40</v>
      </c>
      <c r="U149" s="396">
        <f t="shared" si="2"/>
        <v>12.5</v>
      </c>
      <c r="V149" s="444"/>
      <c r="W149" s="445"/>
      <c r="X149" s="445"/>
      <c r="Y149" s="445"/>
      <c r="Z149" s="445"/>
      <c r="AA149" s="445"/>
      <c r="AB149" s="446"/>
      <c r="AC149" s="52"/>
    </row>
    <row r="150" spans="1:29" ht="21.75" customHeight="1" thickBot="1" x14ac:dyDescent="0.25">
      <c r="A150" s="51"/>
      <c r="B150" s="431" t="str">
        <f>+'11+'!B484:M484</f>
        <v>Иные закупки товаров, работ и услуг для обеспечения государственных (муниципальных) нужд</v>
      </c>
      <c r="C150" s="432"/>
      <c r="D150" s="432"/>
      <c r="E150" s="432"/>
      <c r="F150" s="432"/>
      <c r="G150" s="432"/>
      <c r="H150" s="432"/>
      <c r="I150" s="432"/>
      <c r="J150" s="432"/>
      <c r="K150" s="432"/>
      <c r="L150" s="433"/>
      <c r="M150" s="357">
        <f>+'11+'!O484</f>
        <v>1</v>
      </c>
      <c r="N150" s="357">
        <f>+'11+'!P484</f>
        <v>13</v>
      </c>
      <c r="O150" s="357" t="str">
        <f>+'11+'!Q484</f>
        <v>0910104014</v>
      </c>
      <c r="P150" s="357" t="str">
        <f>+'11+'!R484</f>
        <v>240</v>
      </c>
      <c r="Q150" s="442"/>
      <c r="R150" s="443"/>
      <c r="S150" s="300">
        <f>+'11+'!U484</f>
        <v>320</v>
      </c>
      <c r="T150" s="300">
        <f>+'11+'!V484</f>
        <v>40</v>
      </c>
      <c r="U150" s="396">
        <f t="shared" si="2"/>
        <v>12.5</v>
      </c>
      <c r="V150" s="444"/>
      <c r="W150" s="445"/>
      <c r="X150" s="445"/>
      <c r="Y150" s="445"/>
      <c r="Z150" s="445"/>
      <c r="AA150" s="445"/>
      <c r="AB150" s="446"/>
      <c r="AC150" s="52"/>
    </row>
    <row r="151" spans="1:29" ht="12.75" customHeight="1" thickBot="1" x14ac:dyDescent="0.25">
      <c r="A151" s="51"/>
      <c r="B151" s="431" t="str">
        <f>+'11+'!B485:M485</f>
        <v>Прочая закупка товаров, работ и услуг</v>
      </c>
      <c r="C151" s="432"/>
      <c r="D151" s="432"/>
      <c r="E151" s="432"/>
      <c r="F151" s="432"/>
      <c r="G151" s="432"/>
      <c r="H151" s="432"/>
      <c r="I151" s="432"/>
      <c r="J151" s="432"/>
      <c r="K151" s="432"/>
      <c r="L151" s="433"/>
      <c r="M151" s="357">
        <f>+'11+'!O485</f>
        <v>1</v>
      </c>
      <c r="N151" s="357">
        <f>+'11+'!P485</f>
        <v>13</v>
      </c>
      <c r="O151" s="357" t="str">
        <f>+'11+'!Q485</f>
        <v>0910104014</v>
      </c>
      <c r="P151" s="357" t="str">
        <f>+'11+'!R485</f>
        <v>244</v>
      </c>
      <c r="Q151" s="442"/>
      <c r="R151" s="443"/>
      <c r="S151" s="300">
        <f>+'11+'!U485</f>
        <v>320</v>
      </c>
      <c r="T151" s="300">
        <f>+'11+'!V485</f>
        <v>40</v>
      </c>
      <c r="U151" s="396">
        <f t="shared" si="2"/>
        <v>12.5</v>
      </c>
      <c r="V151" s="444"/>
      <c r="W151" s="445"/>
      <c r="X151" s="445"/>
      <c r="Y151" s="445"/>
      <c r="Z151" s="445"/>
      <c r="AA151" s="445"/>
      <c r="AB151" s="446"/>
      <c r="AC151" s="52"/>
    </row>
    <row r="152" spans="1:29" ht="53.25" customHeight="1" thickBot="1" x14ac:dyDescent="0.25">
      <c r="A152" s="51"/>
      <c r="B152" s="431" t="str">
        <f>+'11+'!B486:M486</f>
        <v>Муниципальная программа "Профилактика терроризма и экстремизма, улучшение общественной безопасности последствий проявления терроризма на территории муниципального района "Овюрский кожуун" РТ на 2020-2022 годы"</v>
      </c>
      <c r="C152" s="432"/>
      <c r="D152" s="432"/>
      <c r="E152" s="432"/>
      <c r="F152" s="432"/>
      <c r="G152" s="432"/>
      <c r="H152" s="432"/>
      <c r="I152" s="432"/>
      <c r="J152" s="432"/>
      <c r="K152" s="432"/>
      <c r="L152" s="433"/>
      <c r="M152" s="357">
        <f>+'11+'!O486</f>
        <v>1</v>
      </c>
      <c r="N152" s="357">
        <f>+'11+'!P486</f>
        <v>13</v>
      </c>
      <c r="O152" s="357" t="str">
        <f>+'11+'!Q486</f>
        <v>1200000000</v>
      </c>
      <c r="P152" s="357">
        <f>+'11+'!R486</f>
        <v>0</v>
      </c>
      <c r="Q152" s="442"/>
      <c r="R152" s="443"/>
      <c r="S152" s="300">
        <f>+'11+'!U486</f>
        <v>25</v>
      </c>
      <c r="T152" s="300">
        <f>+'11+'!V486</f>
        <v>0</v>
      </c>
      <c r="U152" s="396">
        <f t="shared" si="2"/>
        <v>0</v>
      </c>
      <c r="V152" s="444"/>
      <c r="W152" s="445"/>
      <c r="X152" s="445"/>
      <c r="Y152" s="445"/>
      <c r="Z152" s="445"/>
      <c r="AA152" s="445"/>
      <c r="AB152" s="446"/>
      <c r="AC152" s="52"/>
    </row>
    <row r="153" spans="1:29" ht="42.75" customHeight="1" thickBot="1" x14ac:dyDescent="0.25">
      <c r="A153" s="51"/>
      <c r="B153" s="431" t="str">
        <f>+'11+'!B487:M487</f>
        <v>Профилактика терроризма и экстремизма, улучшение общественной безопасности последствий проявления терроризма на территории муниципального района "Овюрский кожуун" РТ</v>
      </c>
      <c r="C153" s="432"/>
      <c r="D153" s="432"/>
      <c r="E153" s="432"/>
      <c r="F153" s="432"/>
      <c r="G153" s="432"/>
      <c r="H153" s="432"/>
      <c r="I153" s="432"/>
      <c r="J153" s="432"/>
      <c r="K153" s="432"/>
      <c r="L153" s="433"/>
      <c r="M153" s="357">
        <f>+'11+'!O487</f>
        <v>1</v>
      </c>
      <c r="N153" s="357">
        <f>+'11+'!P487</f>
        <v>13</v>
      </c>
      <c r="O153" s="357" t="str">
        <f>+'11+'!Q487</f>
        <v>1200003150</v>
      </c>
      <c r="P153" s="357">
        <f>+'11+'!R487</f>
        <v>0</v>
      </c>
      <c r="Q153" s="442"/>
      <c r="R153" s="443"/>
      <c r="S153" s="300">
        <f>+'11+'!U487</f>
        <v>25</v>
      </c>
      <c r="T153" s="300">
        <f>+'11+'!V487</f>
        <v>0</v>
      </c>
      <c r="U153" s="396">
        <f t="shared" si="2"/>
        <v>0</v>
      </c>
      <c r="V153" s="444"/>
      <c r="W153" s="445"/>
      <c r="X153" s="445"/>
      <c r="Y153" s="445"/>
      <c r="Z153" s="445"/>
      <c r="AA153" s="445"/>
      <c r="AB153" s="446"/>
      <c r="AC153" s="52"/>
    </row>
    <row r="154" spans="1:29" ht="21.75" customHeight="1" thickBot="1" x14ac:dyDescent="0.25">
      <c r="A154" s="51"/>
      <c r="B154" s="431" t="str">
        <f>+'11+'!B488:M488</f>
        <v>Закупка товаров, работ и услуг для обеспечения государственных (муниципальных) нужд</v>
      </c>
      <c r="C154" s="432"/>
      <c r="D154" s="432"/>
      <c r="E154" s="432"/>
      <c r="F154" s="432"/>
      <c r="G154" s="432"/>
      <c r="H154" s="432"/>
      <c r="I154" s="432"/>
      <c r="J154" s="432"/>
      <c r="K154" s="432"/>
      <c r="L154" s="433"/>
      <c r="M154" s="357">
        <f>+'11+'!O488</f>
        <v>1</v>
      </c>
      <c r="N154" s="357">
        <f>+'11+'!P488</f>
        <v>13</v>
      </c>
      <c r="O154" s="357" t="str">
        <f>+'11+'!Q488</f>
        <v>1200003150</v>
      </c>
      <c r="P154" s="357" t="str">
        <f>+'11+'!R488</f>
        <v>200</v>
      </c>
      <c r="Q154" s="442"/>
      <c r="R154" s="443"/>
      <c r="S154" s="300">
        <f>+'11+'!U488</f>
        <v>25</v>
      </c>
      <c r="T154" s="300">
        <f>+'11+'!V488</f>
        <v>0</v>
      </c>
      <c r="U154" s="396">
        <f t="shared" si="2"/>
        <v>0</v>
      </c>
      <c r="V154" s="444"/>
      <c r="W154" s="445"/>
      <c r="X154" s="445"/>
      <c r="Y154" s="445"/>
      <c r="Z154" s="445"/>
      <c r="AA154" s="445"/>
      <c r="AB154" s="446"/>
      <c r="AC154" s="52"/>
    </row>
    <row r="155" spans="1:29" ht="21.75" customHeight="1" thickBot="1" x14ac:dyDescent="0.25">
      <c r="A155" s="51"/>
      <c r="B155" s="431" t="str">
        <f>+'11+'!B489:M489</f>
        <v>Иные закупки товаров, работ и услуг для обеспечения государственных (муниципальных) нужд</v>
      </c>
      <c r="C155" s="432"/>
      <c r="D155" s="432"/>
      <c r="E155" s="432"/>
      <c r="F155" s="432"/>
      <c r="G155" s="432"/>
      <c r="H155" s="432"/>
      <c r="I155" s="432"/>
      <c r="J155" s="432"/>
      <c r="K155" s="432"/>
      <c r="L155" s="433"/>
      <c r="M155" s="357">
        <f>+'11+'!O489</f>
        <v>1</v>
      </c>
      <c r="N155" s="357">
        <f>+'11+'!P489</f>
        <v>13</v>
      </c>
      <c r="O155" s="357" t="str">
        <f>+'11+'!Q489</f>
        <v>1200003150</v>
      </c>
      <c r="P155" s="357" t="str">
        <f>+'11+'!R489</f>
        <v>240</v>
      </c>
      <c r="Q155" s="442"/>
      <c r="R155" s="443"/>
      <c r="S155" s="300">
        <f>+'11+'!U489</f>
        <v>25</v>
      </c>
      <c r="T155" s="300">
        <f>+'11+'!V489</f>
        <v>0</v>
      </c>
      <c r="U155" s="396">
        <f t="shared" si="2"/>
        <v>0</v>
      </c>
      <c r="V155" s="444"/>
      <c r="W155" s="445"/>
      <c r="X155" s="445"/>
      <c r="Y155" s="445"/>
      <c r="Z155" s="445"/>
      <c r="AA155" s="445"/>
      <c r="AB155" s="446"/>
      <c r="AC155" s="52"/>
    </row>
    <row r="156" spans="1:29" ht="12.75" customHeight="1" thickBot="1" x14ac:dyDescent="0.25">
      <c r="A156" s="51"/>
      <c r="B156" s="431" t="str">
        <f>+'11+'!B490:M490</f>
        <v>Прочая закупка товаров, работ и услуг</v>
      </c>
      <c r="C156" s="432"/>
      <c r="D156" s="432"/>
      <c r="E156" s="432"/>
      <c r="F156" s="432"/>
      <c r="G156" s="432"/>
      <c r="H156" s="432"/>
      <c r="I156" s="432"/>
      <c r="J156" s="432"/>
      <c r="K156" s="432"/>
      <c r="L156" s="433"/>
      <c r="M156" s="357">
        <f>+'11+'!O490</f>
        <v>1</v>
      </c>
      <c r="N156" s="357">
        <f>+'11+'!P490</f>
        <v>13</v>
      </c>
      <c r="O156" s="357" t="str">
        <f>+'11+'!Q490</f>
        <v>1200003150</v>
      </c>
      <c r="P156" s="357" t="str">
        <f>+'11+'!R490</f>
        <v>244</v>
      </c>
      <c r="Q156" s="442"/>
      <c r="R156" s="443"/>
      <c r="S156" s="300">
        <f>+'11+'!U490</f>
        <v>25</v>
      </c>
      <c r="T156" s="300">
        <f>+'11+'!V490</f>
        <v>0</v>
      </c>
      <c r="U156" s="396">
        <f t="shared" si="2"/>
        <v>0</v>
      </c>
      <c r="V156" s="444"/>
      <c r="W156" s="445"/>
      <c r="X156" s="445"/>
      <c r="Y156" s="445"/>
      <c r="Z156" s="445"/>
      <c r="AA156" s="445"/>
      <c r="AB156" s="446"/>
      <c r="AC156" s="52"/>
    </row>
    <row r="157" spans="1:29" ht="53.25" customHeight="1" thickBot="1" x14ac:dyDescent="0.25">
      <c r="A157" s="51"/>
      <c r="B157" s="431" t="str">
        <f>+'11+'!B491:M491</f>
        <v>Муниципальная программа " 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района "Овюрский кожуун" РТ на 2020-2022 г"</v>
      </c>
      <c r="C157" s="432"/>
      <c r="D157" s="432"/>
      <c r="E157" s="432"/>
      <c r="F157" s="432"/>
      <c r="G157" s="432"/>
      <c r="H157" s="432"/>
      <c r="I157" s="432"/>
      <c r="J157" s="432"/>
      <c r="K157" s="432"/>
      <c r="L157" s="433"/>
      <c r="M157" s="357">
        <f>+'11+'!O491</f>
        <v>1</v>
      </c>
      <c r="N157" s="357">
        <f>+'11+'!P491</f>
        <v>13</v>
      </c>
      <c r="O157" s="357" t="str">
        <f>+'11+'!Q491</f>
        <v>1400000000</v>
      </c>
      <c r="P157" s="357">
        <f>+'11+'!R491</f>
        <v>0</v>
      </c>
      <c r="Q157" s="442"/>
      <c r="R157" s="443"/>
      <c r="S157" s="300">
        <f>+'11+'!U491</f>
        <v>105</v>
      </c>
      <c r="T157" s="300">
        <f>+'11+'!V491</f>
        <v>0</v>
      </c>
      <c r="U157" s="396">
        <f t="shared" si="2"/>
        <v>0</v>
      </c>
      <c r="V157" s="444"/>
      <c r="W157" s="445"/>
      <c r="X157" s="445"/>
      <c r="Y157" s="445"/>
      <c r="Z157" s="445"/>
      <c r="AA157" s="445"/>
      <c r="AB157" s="446"/>
      <c r="AC157" s="52"/>
    </row>
    <row r="158" spans="1:29" ht="32.25" customHeight="1" thickBot="1" x14ac:dyDescent="0.25">
      <c r="A158" s="51"/>
      <c r="B158" s="431" t="str">
        <f>+'11+'!B492:M492</f>
        <v>Основное направление "Обеспечение безопасности населения и территорий муниципального района "Овюрский кожуун"РТ"</v>
      </c>
      <c r="C158" s="432"/>
      <c r="D158" s="432"/>
      <c r="E158" s="432"/>
      <c r="F158" s="432"/>
      <c r="G158" s="432"/>
      <c r="H158" s="432"/>
      <c r="I158" s="432"/>
      <c r="J158" s="432"/>
      <c r="K158" s="432"/>
      <c r="L158" s="433"/>
      <c r="M158" s="357">
        <f>+'11+'!O492</f>
        <v>1</v>
      </c>
      <c r="N158" s="357">
        <f>+'11+'!P492</f>
        <v>13</v>
      </c>
      <c r="O158" s="357" t="str">
        <f>+'11+'!Q492</f>
        <v>1400004000</v>
      </c>
      <c r="P158" s="357">
        <f>+'11+'!R492</f>
        <v>0</v>
      </c>
      <c r="Q158" s="442"/>
      <c r="R158" s="443"/>
      <c r="S158" s="300">
        <f>+'11+'!U492</f>
        <v>105</v>
      </c>
      <c r="T158" s="300">
        <f>+'11+'!V492</f>
        <v>0</v>
      </c>
      <c r="U158" s="396">
        <f t="shared" si="2"/>
        <v>0</v>
      </c>
      <c r="V158" s="444"/>
      <c r="W158" s="445"/>
      <c r="X158" s="445"/>
      <c r="Y158" s="445"/>
      <c r="Z158" s="445"/>
      <c r="AA158" s="445"/>
      <c r="AB158" s="446"/>
      <c r="AC158" s="52"/>
    </row>
    <row r="159" spans="1:29" ht="21.75" customHeight="1" thickBot="1" x14ac:dyDescent="0.25">
      <c r="A159" s="51"/>
      <c r="B159" s="431" t="str">
        <f>+'11+'!B493:M493</f>
        <v>Закупка товаров, работ и услуг для обеспечения государственных (муниципальных) нужд</v>
      </c>
      <c r="C159" s="432"/>
      <c r="D159" s="432"/>
      <c r="E159" s="432"/>
      <c r="F159" s="432"/>
      <c r="G159" s="432"/>
      <c r="H159" s="432"/>
      <c r="I159" s="432"/>
      <c r="J159" s="432"/>
      <c r="K159" s="432"/>
      <c r="L159" s="433"/>
      <c r="M159" s="357">
        <f>+'11+'!O493</f>
        <v>1</v>
      </c>
      <c r="N159" s="357">
        <f>+'11+'!P493</f>
        <v>13</v>
      </c>
      <c r="O159" s="357" t="str">
        <f>+'11+'!Q493</f>
        <v>1400004000</v>
      </c>
      <c r="P159" s="357" t="str">
        <f>+'11+'!R493</f>
        <v>200</v>
      </c>
      <c r="Q159" s="442"/>
      <c r="R159" s="443"/>
      <c r="S159" s="300">
        <f>+'11+'!U493</f>
        <v>105</v>
      </c>
      <c r="T159" s="300">
        <f>+'11+'!V493</f>
        <v>0</v>
      </c>
      <c r="U159" s="396">
        <f t="shared" si="2"/>
        <v>0</v>
      </c>
      <c r="V159" s="444"/>
      <c r="W159" s="445"/>
      <c r="X159" s="445"/>
      <c r="Y159" s="445"/>
      <c r="Z159" s="445"/>
      <c r="AA159" s="445"/>
      <c r="AB159" s="446"/>
      <c r="AC159" s="52"/>
    </row>
    <row r="160" spans="1:29" ht="21.75" customHeight="1" thickBot="1" x14ac:dyDescent="0.25">
      <c r="A160" s="51"/>
      <c r="B160" s="431" t="str">
        <f>+'11+'!B494:M494</f>
        <v>Иные закупки товаров, работ и услуг для обеспечения государственных (муниципальных) нужд</v>
      </c>
      <c r="C160" s="432"/>
      <c r="D160" s="432"/>
      <c r="E160" s="432"/>
      <c r="F160" s="432"/>
      <c r="G160" s="432"/>
      <c r="H160" s="432"/>
      <c r="I160" s="432"/>
      <c r="J160" s="432"/>
      <c r="K160" s="432"/>
      <c r="L160" s="433"/>
      <c r="M160" s="357">
        <f>+'11+'!O494</f>
        <v>1</v>
      </c>
      <c r="N160" s="357">
        <f>+'11+'!P494</f>
        <v>13</v>
      </c>
      <c r="O160" s="357" t="str">
        <f>+'11+'!Q494</f>
        <v>1400004000</v>
      </c>
      <c r="P160" s="357" t="str">
        <f>+'11+'!R494</f>
        <v>240</v>
      </c>
      <c r="Q160" s="442"/>
      <c r="R160" s="443"/>
      <c r="S160" s="300">
        <f>+'11+'!U494</f>
        <v>105</v>
      </c>
      <c r="T160" s="300">
        <f>+'11+'!V494</f>
        <v>0</v>
      </c>
      <c r="U160" s="396">
        <f t="shared" si="2"/>
        <v>0</v>
      </c>
      <c r="V160" s="444"/>
      <c r="W160" s="445"/>
      <c r="X160" s="445"/>
      <c r="Y160" s="445"/>
      <c r="Z160" s="445"/>
      <c r="AA160" s="445"/>
      <c r="AB160" s="446"/>
      <c r="AC160" s="52"/>
    </row>
    <row r="161" spans="1:29" ht="12.75" customHeight="1" thickBot="1" x14ac:dyDescent="0.25">
      <c r="A161" s="51"/>
      <c r="B161" s="431" t="str">
        <f>+'11+'!B495:M495</f>
        <v>Прочая закупка товаров, работ и услуг</v>
      </c>
      <c r="C161" s="432"/>
      <c r="D161" s="432"/>
      <c r="E161" s="432"/>
      <c r="F161" s="432"/>
      <c r="G161" s="432"/>
      <c r="H161" s="432"/>
      <c r="I161" s="432"/>
      <c r="J161" s="432"/>
      <c r="K161" s="432"/>
      <c r="L161" s="433"/>
      <c r="M161" s="357">
        <f>+'11+'!O495</f>
        <v>1</v>
      </c>
      <c r="N161" s="357">
        <f>+'11+'!P495</f>
        <v>13</v>
      </c>
      <c r="O161" s="357" t="str">
        <f>+'11+'!Q495</f>
        <v>1400004000</v>
      </c>
      <c r="P161" s="357" t="str">
        <f>+'11+'!R495</f>
        <v>244</v>
      </c>
      <c r="Q161" s="442"/>
      <c r="R161" s="443"/>
      <c r="S161" s="300">
        <f>+'11+'!U495</f>
        <v>105</v>
      </c>
      <c r="T161" s="300">
        <f>+'11+'!V495</f>
        <v>0</v>
      </c>
      <c r="U161" s="396">
        <f t="shared" si="2"/>
        <v>0</v>
      </c>
      <c r="V161" s="444"/>
      <c r="W161" s="445"/>
      <c r="X161" s="445"/>
      <c r="Y161" s="445"/>
      <c r="Z161" s="445"/>
      <c r="AA161" s="445"/>
      <c r="AB161" s="446"/>
      <c r="AC161" s="52"/>
    </row>
    <row r="162" spans="1:29" ht="32.25" customHeight="1" thickBot="1" x14ac:dyDescent="0.25">
      <c r="A162" s="51"/>
      <c r="B162" s="431" t="str">
        <f>+'11+'!B496:M496</f>
        <v>Функционирование Главы муниципального райлна, высшего должностного лица муниципального образования, его заместителей, местных администраций</v>
      </c>
      <c r="C162" s="432"/>
      <c r="D162" s="432"/>
      <c r="E162" s="432"/>
      <c r="F162" s="432"/>
      <c r="G162" s="432"/>
      <c r="H162" s="432"/>
      <c r="I162" s="432"/>
      <c r="J162" s="432"/>
      <c r="K162" s="432"/>
      <c r="L162" s="433"/>
      <c r="M162" s="357">
        <f>+'11+'!O496</f>
        <v>1</v>
      </c>
      <c r="N162" s="357">
        <f>+'11+'!P496</f>
        <v>13</v>
      </c>
      <c r="O162" s="357" t="str">
        <f>+'11+'!Q496</f>
        <v>7800000000</v>
      </c>
      <c r="P162" s="357">
        <f>+'11+'!R496</f>
        <v>0</v>
      </c>
      <c r="Q162" s="442"/>
      <c r="R162" s="443"/>
      <c r="S162" s="300">
        <f>+'11+'!U496</f>
        <v>4832.4269999999997</v>
      </c>
      <c r="T162" s="300">
        <f>+'11+'!V496</f>
        <v>2542.6256800000001</v>
      </c>
      <c r="U162" s="396">
        <f t="shared" si="2"/>
        <v>52.615914942946894</v>
      </c>
      <c r="V162" s="444"/>
      <c r="W162" s="445"/>
      <c r="X162" s="445"/>
      <c r="Y162" s="445"/>
      <c r="Z162" s="445"/>
      <c r="AA162" s="445"/>
      <c r="AB162" s="446"/>
      <c r="AC162" s="52"/>
    </row>
    <row r="163" spans="1:29" ht="21.75" customHeight="1" thickBot="1" x14ac:dyDescent="0.25">
      <c r="A163" s="51"/>
      <c r="B163" s="431" t="str">
        <f>+'11+'!B497:M497</f>
        <v>Обеспечение хозяйственного обслуживания в целях функционирования органов местного самоуправления</v>
      </c>
      <c r="C163" s="432"/>
      <c r="D163" s="432"/>
      <c r="E163" s="432"/>
      <c r="F163" s="432"/>
      <c r="G163" s="432"/>
      <c r="H163" s="432"/>
      <c r="I163" s="432"/>
      <c r="J163" s="432"/>
      <c r="K163" s="432"/>
      <c r="L163" s="433"/>
      <c r="M163" s="357">
        <f>+'11+'!O497</f>
        <v>1</v>
      </c>
      <c r="N163" s="357">
        <f>+'11+'!P497</f>
        <v>13</v>
      </c>
      <c r="O163" s="357" t="str">
        <f>+'11+'!Q497</f>
        <v>7800000114</v>
      </c>
      <c r="P163" s="357">
        <f>+'11+'!R497</f>
        <v>0</v>
      </c>
      <c r="Q163" s="442"/>
      <c r="R163" s="443"/>
      <c r="S163" s="300">
        <f>+'11+'!U497</f>
        <v>4832.4269999999997</v>
      </c>
      <c r="T163" s="300">
        <f>+'11+'!V497</f>
        <v>2542.6256800000001</v>
      </c>
      <c r="U163" s="396">
        <f t="shared" si="2"/>
        <v>52.615914942946894</v>
      </c>
      <c r="V163" s="444"/>
      <c r="W163" s="445"/>
      <c r="X163" s="445"/>
      <c r="Y163" s="445"/>
      <c r="Z163" s="445"/>
      <c r="AA163" s="445"/>
      <c r="AB163" s="446"/>
      <c r="AC163" s="52"/>
    </row>
    <row r="164" spans="1:29" ht="53.25" customHeight="1" thickBot="1" x14ac:dyDescent="0.25">
      <c r="A164" s="51"/>
      <c r="B164" s="431" t="str">
        <f>+'11+'!B498:M498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64" s="432"/>
      <c r="D164" s="432"/>
      <c r="E164" s="432"/>
      <c r="F164" s="432"/>
      <c r="G164" s="432"/>
      <c r="H164" s="432"/>
      <c r="I164" s="432"/>
      <c r="J164" s="432"/>
      <c r="K164" s="432"/>
      <c r="L164" s="433"/>
      <c r="M164" s="357">
        <f>+'11+'!O498</f>
        <v>1</v>
      </c>
      <c r="N164" s="357">
        <f>+'11+'!P498</f>
        <v>13</v>
      </c>
      <c r="O164" s="357" t="str">
        <f>+'11+'!Q498</f>
        <v>7800000114</v>
      </c>
      <c r="P164" s="357" t="str">
        <f>+'11+'!R498</f>
        <v>100</v>
      </c>
      <c r="Q164" s="442"/>
      <c r="R164" s="443"/>
      <c r="S164" s="300">
        <f>+'11+'!U498</f>
        <v>4832.4269999999997</v>
      </c>
      <c r="T164" s="300">
        <f>+'11+'!V498</f>
        <v>2542.6256800000001</v>
      </c>
      <c r="U164" s="396">
        <f t="shared" si="2"/>
        <v>52.615914942946894</v>
      </c>
      <c r="V164" s="444"/>
      <c r="W164" s="445"/>
      <c r="X164" s="445"/>
      <c r="Y164" s="445"/>
      <c r="Z164" s="445"/>
      <c r="AA164" s="445"/>
      <c r="AB164" s="446"/>
      <c r="AC164" s="52"/>
    </row>
    <row r="165" spans="1:29" ht="21.75" customHeight="1" thickBot="1" x14ac:dyDescent="0.25">
      <c r="A165" s="51"/>
      <c r="B165" s="431" t="str">
        <f>+'11+'!B499:M499</f>
        <v>Расходы на выплаты персоналу государственных (муниципальных) органов</v>
      </c>
      <c r="C165" s="432"/>
      <c r="D165" s="432"/>
      <c r="E165" s="432"/>
      <c r="F165" s="432"/>
      <c r="G165" s="432"/>
      <c r="H165" s="432"/>
      <c r="I165" s="432"/>
      <c r="J165" s="432"/>
      <c r="K165" s="432"/>
      <c r="L165" s="433"/>
      <c r="M165" s="357">
        <f>+'11+'!O499</f>
        <v>1</v>
      </c>
      <c r="N165" s="357">
        <f>+'11+'!P499</f>
        <v>13</v>
      </c>
      <c r="O165" s="357" t="str">
        <f>+'11+'!Q499</f>
        <v>7800000114</v>
      </c>
      <c r="P165" s="357" t="str">
        <f>+'11+'!R499</f>
        <v>120</v>
      </c>
      <c r="Q165" s="442"/>
      <c r="R165" s="443"/>
      <c r="S165" s="300">
        <f>+'11+'!U499</f>
        <v>4832.4269999999997</v>
      </c>
      <c r="T165" s="300">
        <f>+'11+'!V499</f>
        <v>2542.6256800000001</v>
      </c>
      <c r="U165" s="396">
        <f t="shared" si="2"/>
        <v>52.615914942946894</v>
      </c>
      <c r="V165" s="444"/>
      <c r="W165" s="445"/>
      <c r="X165" s="445"/>
      <c r="Y165" s="445"/>
      <c r="Z165" s="445"/>
      <c r="AA165" s="445"/>
      <c r="AB165" s="446"/>
      <c r="AC165" s="52"/>
    </row>
    <row r="166" spans="1:29" ht="21.75" customHeight="1" thickBot="1" x14ac:dyDescent="0.25">
      <c r="A166" s="51"/>
      <c r="B166" s="431" t="str">
        <f>+'11+'!B500:M500</f>
        <v>Фонд оплаты труда государственных (муниципальных) органов</v>
      </c>
      <c r="C166" s="432"/>
      <c r="D166" s="432"/>
      <c r="E166" s="432"/>
      <c r="F166" s="432"/>
      <c r="G166" s="432"/>
      <c r="H166" s="432"/>
      <c r="I166" s="432"/>
      <c r="J166" s="432"/>
      <c r="K166" s="432"/>
      <c r="L166" s="433"/>
      <c r="M166" s="357">
        <f>+'11+'!O500</f>
        <v>1</v>
      </c>
      <c r="N166" s="357">
        <f>+'11+'!P500</f>
        <v>13</v>
      </c>
      <c r="O166" s="357" t="str">
        <f>+'11+'!Q500</f>
        <v>7800000114</v>
      </c>
      <c r="P166" s="357" t="str">
        <f>+'11+'!R500</f>
        <v>121</v>
      </c>
      <c r="Q166" s="442"/>
      <c r="R166" s="443"/>
      <c r="S166" s="300">
        <f>+'11+'!U500</f>
        <v>3711.5410000000002</v>
      </c>
      <c r="T166" s="300">
        <f>+'11+'!V500</f>
        <v>2034.77909</v>
      </c>
      <c r="U166" s="396">
        <f t="shared" si="2"/>
        <v>54.823026069225691</v>
      </c>
      <c r="V166" s="444"/>
      <c r="W166" s="445"/>
      <c r="X166" s="445"/>
      <c r="Y166" s="445"/>
      <c r="Z166" s="445"/>
      <c r="AA166" s="445"/>
      <c r="AB166" s="446"/>
      <c r="AC166" s="52"/>
    </row>
    <row r="167" spans="1:29" ht="32.25" customHeight="1" thickBot="1" x14ac:dyDescent="0.25">
      <c r="A167" s="51"/>
      <c r="B167" s="431" t="str">
        <f>+'11+'!B501:M501</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167" s="432"/>
      <c r="D167" s="432"/>
      <c r="E167" s="432"/>
      <c r="F167" s="432"/>
      <c r="G167" s="432"/>
      <c r="H167" s="432"/>
      <c r="I167" s="432"/>
      <c r="J167" s="432"/>
      <c r="K167" s="432"/>
      <c r="L167" s="433"/>
      <c r="M167" s="357">
        <f>+'11+'!O501</f>
        <v>1</v>
      </c>
      <c r="N167" s="357">
        <f>+'11+'!P501</f>
        <v>13</v>
      </c>
      <c r="O167" s="357" t="str">
        <f>+'11+'!Q501</f>
        <v>7800000114</v>
      </c>
      <c r="P167" s="357" t="str">
        <f>+'11+'!R501</f>
        <v>129</v>
      </c>
      <c r="Q167" s="442"/>
      <c r="R167" s="443"/>
      <c r="S167" s="300">
        <f>+'11+'!U501</f>
        <v>1120.886</v>
      </c>
      <c r="T167" s="300">
        <f>+'11+'!V501</f>
        <v>507.84658999999999</v>
      </c>
      <c r="U167" s="396">
        <f t="shared" si="2"/>
        <v>45.307603984704961</v>
      </c>
      <c r="V167" s="444"/>
      <c r="W167" s="445"/>
      <c r="X167" s="445"/>
      <c r="Y167" s="445"/>
      <c r="Z167" s="445"/>
      <c r="AA167" s="445"/>
      <c r="AB167" s="446"/>
      <c r="AC167" s="52"/>
    </row>
    <row r="168" spans="1:29" ht="32.25" customHeight="1" thickBot="1" x14ac:dyDescent="0.25">
      <c r="A168" s="51"/>
      <c r="B168" s="431" t="str">
        <f>+'11+'!B702:M702</f>
        <v>Обеспечение деятельности органов местного самоуправления</v>
      </c>
      <c r="C168" s="432"/>
      <c r="D168" s="432"/>
      <c r="E168" s="432"/>
      <c r="F168" s="432"/>
      <c r="G168" s="432"/>
      <c r="H168" s="432"/>
      <c r="I168" s="432"/>
      <c r="J168" s="432"/>
      <c r="K168" s="432"/>
      <c r="L168" s="433"/>
      <c r="M168" s="357">
        <f>+'11+'!O702</f>
        <v>1</v>
      </c>
      <c r="N168" s="357">
        <f>+'11+'!P702</f>
        <v>13</v>
      </c>
      <c r="O168" s="357" t="str">
        <f>+'11+'!Q702</f>
        <v>8900000000</v>
      </c>
      <c r="P168" s="357">
        <f>+'11+'!R702</f>
        <v>0</v>
      </c>
      <c r="Q168" s="357"/>
      <c r="R168" s="391"/>
      <c r="S168" s="300">
        <f>+'11+'!U702</f>
        <v>407.52199999999999</v>
      </c>
      <c r="T168" s="300">
        <f>+'11+'!V702</f>
        <v>191.94193000000001</v>
      </c>
      <c r="U168" s="396">
        <f t="shared" si="2"/>
        <v>47.09977130069052</v>
      </c>
      <c r="V168" s="392"/>
      <c r="W168" s="393"/>
      <c r="X168" s="393"/>
      <c r="Y168" s="393"/>
      <c r="Z168" s="393"/>
      <c r="AA168" s="393"/>
      <c r="AB168" s="394"/>
      <c r="AC168" s="52"/>
    </row>
    <row r="169" spans="1:29" ht="32.25" customHeight="1" thickBot="1" x14ac:dyDescent="0.25">
      <c r="A169" s="51"/>
      <c r="B169" s="431" t="str">
        <f>+'11+'!B703:M703</f>
        <v>Обеспечение хозяйственного обслуживания в целях функционированияорганов местного самоуправления</v>
      </c>
      <c r="C169" s="432"/>
      <c r="D169" s="432"/>
      <c r="E169" s="432"/>
      <c r="F169" s="432"/>
      <c r="G169" s="432"/>
      <c r="H169" s="432"/>
      <c r="I169" s="432"/>
      <c r="J169" s="432"/>
      <c r="K169" s="432"/>
      <c r="L169" s="433"/>
      <c r="M169" s="357">
        <f>+'11+'!O703</f>
        <v>1</v>
      </c>
      <c r="N169" s="357">
        <f>+'11+'!P703</f>
        <v>13</v>
      </c>
      <c r="O169" s="357" t="str">
        <f>+'11+'!Q703</f>
        <v>8900000140</v>
      </c>
      <c r="P169" s="357">
        <f>+'11+'!R703</f>
        <v>0</v>
      </c>
      <c r="Q169" s="357"/>
      <c r="R169" s="391"/>
      <c r="S169" s="300">
        <f>+'11+'!U703</f>
        <v>404.52199999999999</v>
      </c>
      <c r="T169" s="300">
        <f>+'11+'!V703</f>
        <v>191.94193000000001</v>
      </c>
      <c r="U169" s="396">
        <f t="shared" si="2"/>
        <v>47.449070755113446</v>
      </c>
      <c r="V169" s="392"/>
      <c r="W169" s="393"/>
      <c r="X169" s="393"/>
      <c r="Y169" s="393"/>
      <c r="Z169" s="393"/>
      <c r="AA169" s="393"/>
      <c r="AB169" s="394"/>
      <c r="AC169" s="52"/>
    </row>
    <row r="170" spans="1:29" ht="32.25" customHeight="1" thickBot="1" x14ac:dyDescent="0.25">
      <c r="A170" s="51"/>
      <c r="B170" s="431" t="str">
        <f>+'11+'!B704:M704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70" s="432"/>
      <c r="D170" s="432"/>
      <c r="E170" s="432"/>
      <c r="F170" s="432"/>
      <c r="G170" s="432"/>
      <c r="H170" s="432"/>
      <c r="I170" s="432"/>
      <c r="J170" s="432"/>
      <c r="K170" s="432"/>
      <c r="L170" s="433"/>
      <c r="M170" s="357">
        <f>+'11+'!O704</f>
        <v>1</v>
      </c>
      <c r="N170" s="357">
        <f>+'11+'!P704</f>
        <v>13</v>
      </c>
      <c r="O170" s="357" t="str">
        <f>+'11+'!Q704</f>
        <v>8900000140</v>
      </c>
      <c r="P170" s="357" t="str">
        <f>+'11+'!R704</f>
        <v>100</v>
      </c>
      <c r="Q170" s="357"/>
      <c r="R170" s="391"/>
      <c r="S170" s="300">
        <f>+'11+'!U704</f>
        <v>404.52199999999999</v>
      </c>
      <c r="T170" s="300">
        <f>+'11+'!V704</f>
        <v>191.94193000000001</v>
      </c>
      <c r="U170" s="396">
        <f t="shared" si="2"/>
        <v>47.449070755113446</v>
      </c>
      <c r="V170" s="392"/>
      <c r="W170" s="393"/>
      <c r="X170" s="393"/>
      <c r="Y170" s="393"/>
      <c r="Z170" s="393"/>
      <c r="AA170" s="393"/>
      <c r="AB170" s="394"/>
      <c r="AC170" s="52"/>
    </row>
    <row r="171" spans="1:29" ht="32.25" customHeight="1" thickBot="1" x14ac:dyDescent="0.25">
      <c r="A171" s="51"/>
      <c r="B171" s="431" t="str">
        <f>+'11+'!B705:M705</f>
        <v>Расходы на выплаты персоналу государственных (муниципальных) органов</v>
      </c>
      <c r="C171" s="432"/>
      <c r="D171" s="432"/>
      <c r="E171" s="432"/>
      <c r="F171" s="432"/>
      <c r="G171" s="432"/>
      <c r="H171" s="432"/>
      <c r="I171" s="432"/>
      <c r="J171" s="432"/>
      <c r="K171" s="432"/>
      <c r="L171" s="433"/>
      <c r="M171" s="357">
        <f>+'11+'!O705</f>
        <v>1</v>
      </c>
      <c r="N171" s="357">
        <f>+'11+'!P705</f>
        <v>13</v>
      </c>
      <c r="O171" s="357" t="str">
        <f>+'11+'!Q705</f>
        <v>8900000140</v>
      </c>
      <c r="P171" s="357" t="str">
        <f>+'11+'!R705</f>
        <v>120</v>
      </c>
      <c r="Q171" s="357"/>
      <c r="R171" s="391"/>
      <c r="S171" s="300">
        <f>+'11+'!U705</f>
        <v>404.52199999999999</v>
      </c>
      <c r="T171" s="300">
        <f>+'11+'!V705</f>
        <v>191.94193000000001</v>
      </c>
      <c r="U171" s="396">
        <f t="shared" si="2"/>
        <v>47.449070755113446</v>
      </c>
      <c r="V171" s="392"/>
      <c r="W171" s="393"/>
      <c r="X171" s="393"/>
      <c r="Y171" s="393"/>
      <c r="Z171" s="393"/>
      <c r="AA171" s="393"/>
      <c r="AB171" s="394"/>
      <c r="AC171" s="52"/>
    </row>
    <row r="172" spans="1:29" ht="32.25" customHeight="1" thickBot="1" x14ac:dyDescent="0.25">
      <c r="A172" s="51"/>
      <c r="B172" s="431" t="str">
        <f>+'11+'!B706:M706</f>
        <v>Фонд оплаты труда государственных (муниципальных) органов</v>
      </c>
      <c r="C172" s="432"/>
      <c r="D172" s="432"/>
      <c r="E172" s="432"/>
      <c r="F172" s="432"/>
      <c r="G172" s="432"/>
      <c r="H172" s="432"/>
      <c r="I172" s="432"/>
      <c r="J172" s="432"/>
      <c r="K172" s="432"/>
      <c r="L172" s="433"/>
      <c r="M172" s="357">
        <f>+'11+'!O706</f>
        <v>1</v>
      </c>
      <c r="N172" s="357">
        <f>+'11+'!P706</f>
        <v>13</v>
      </c>
      <c r="O172" s="357" t="str">
        <f>+'11+'!Q706</f>
        <v>8900000140</v>
      </c>
      <c r="P172" s="357" t="str">
        <f>+'11+'!R706</f>
        <v>121</v>
      </c>
      <c r="Q172" s="357"/>
      <c r="R172" s="391"/>
      <c r="S172" s="300">
        <f>+'11+'!U706</f>
        <v>310.69299999999998</v>
      </c>
      <c r="T172" s="300">
        <f>+'11+'!V706</f>
        <v>147.42084</v>
      </c>
      <c r="U172" s="396">
        <f t="shared" si="2"/>
        <v>47.449038118013604</v>
      </c>
      <c r="V172" s="392"/>
      <c r="W172" s="393"/>
      <c r="X172" s="393"/>
      <c r="Y172" s="393"/>
      <c r="Z172" s="393"/>
      <c r="AA172" s="393"/>
      <c r="AB172" s="394"/>
      <c r="AC172" s="52"/>
    </row>
    <row r="173" spans="1:29" ht="32.25" customHeight="1" thickBot="1" x14ac:dyDescent="0.25">
      <c r="A173" s="51"/>
      <c r="B173" s="431" t="str">
        <f>+'11+'!B707:M707</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173" s="432"/>
      <c r="D173" s="432"/>
      <c r="E173" s="432"/>
      <c r="F173" s="432"/>
      <c r="G173" s="432"/>
      <c r="H173" s="432"/>
      <c r="I173" s="432"/>
      <c r="J173" s="432"/>
      <c r="K173" s="432"/>
      <c r="L173" s="433"/>
      <c r="M173" s="357">
        <f>+'11+'!O707</f>
        <v>1</v>
      </c>
      <c r="N173" s="357">
        <f>+'11+'!P707</f>
        <v>13</v>
      </c>
      <c r="O173" s="357" t="str">
        <f>+'11+'!Q707</f>
        <v>8900000140</v>
      </c>
      <c r="P173" s="357" t="str">
        <f>+'11+'!R707</f>
        <v>129</v>
      </c>
      <c r="Q173" s="357"/>
      <c r="R173" s="391"/>
      <c r="S173" s="300">
        <f>+'11+'!U707</f>
        <v>93.828999999999994</v>
      </c>
      <c r="T173" s="300">
        <f>+'11+'!V707</f>
        <v>44.521090000000001</v>
      </c>
      <c r="U173" s="396">
        <f t="shared" si="2"/>
        <v>47.449178825309879</v>
      </c>
      <c r="V173" s="392"/>
      <c r="W173" s="393"/>
      <c r="X173" s="393"/>
      <c r="Y173" s="393"/>
      <c r="Z173" s="393"/>
      <c r="AA173" s="393"/>
      <c r="AB173" s="394"/>
      <c r="AC173" s="52"/>
    </row>
    <row r="174" spans="1:29" ht="32.25" customHeight="1" thickBot="1" x14ac:dyDescent="0.25">
      <c r="A174" s="51"/>
      <c r="B174" s="431" t="str">
        <f>+'11+'!B708:M708</f>
        <v>Обеспечение деятельности органов местного самоуправления (Иные выплаты персоналу муниципальных органов, за исключением фонда оплаты труда)</v>
      </c>
      <c r="C174" s="432"/>
      <c r="D174" s="432"/>
      <c r="E174" s="432"/>
      <c r="F174" s="432"/>
      <c r="G174" s="432"/>
      <c r="H174" s="432"/>
      <c r="I174" s="432"/>
      <c r="J174" s="432"/>
      <c r="K174" s="432"/>
      <c r="L174" s="433"/>
      <c r="M174" s="357">
        <f>+'11+'!O708</f>
        <v>1</v>
      </c>
      <c r="N174" s="357">
        <f>+'11+'!P708</f>
        <v>13</v>
      </c>
      <c r="O174" s="357" t="str">
        <f>+'11+'!Q708</f>
        <v>8900000870</v>
      </c>
      <c r="P174" s="357">
        <f>+'11+'!R708</f>
        <v>0</v>
      </c>
      <c r="Q174" s="357"/>
      <c r="R174" s="391"/>
      <c r="S174" s="300">
        <f>+'11+'!U708</f>
        <v>3</v>
      </c>
      <c r="T174" s="300">
        <f>+'11+'!V708</f>
        <v>0</v>
      </c>
      <c r="U174" s="396">
        <f t="shared" si="2"/>
        <v>0</v>
      </c>
      <c r="V174" s="392"/>
      <c r="W174" s="393"/>
      <c r="X174" s="393"/>
      <c r="Y174" s="393"/>
      <c r="Z174" s="393"/>
      <c r="AA174" s="393"/>
      <c r="AB174" s="394"/>
      <c r="AC174" s="52"/>
    </row>
    <row r="175" spans="1:29" ht="32.25" customHeight="1" thickBot="1" x14ac:dyDescent="0.25">
      <c r="A175" s="51"/>
      <c r="B175" s="431" t="str">
        <f>+'11+'!B709:M709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75" s="432"/>
      <c r="D175" s="432"/>
      <c r="E175" s="432"/>
      <c r="F175" s="432"/>
      <c r="G175" s="432"/>
      <c r="H175" s="432"/>
      <c r="I175" s="432"/>
      <c r="J175" s="432"/>
      <c r="K175" s="432"/>
      <c r="L175" s="433"/>
      <c r="M175" s="357">
        <f>+'11+'!O709</f>
        <v>1</v>
      </c>
      <c r="N175" s="357">
        <f>+'11+'!P709</f>
        <v>13</v>
      </c>
      <c r="O175" s="357" t="str">
        <f>+'11+'!Q709</f>
        <v>8900000870</v>
      </c>
      <c r="P175" s="357" t="str">
        <f>+'11+'!R709</f>
        <v>100</v>
      </c>
      <c r="Q175" s="357"/>
      <c r="R175" s="391"/>
      <c r="S175" s="300">
        <f>+'11+'!U709</f>
        <v>3</v>
      </c>
      <c r="T175" s="300">
        <f>+'11+'!V709</f>
        <v>0</v>
      </c>
      <c r="U175" s="396">
        <f t="shared" si="2"/>
        <v>0</v>
      </c>
      <c r="V175" s="392"/>
      <c r="W175" s="393"/>
      <c r="X175" s="393"/>
      <c r="Y175" s="393"/>
      <c r="Z175" s="393"/>
      <c r="AA175" s="393"/>
      <c r="AB175" s="394"/>
      <c r="AC175" s="52"/>
    </row>
    <row r="176" spans="1:29" ht="32.25" customHeight="1" thickBot="1" x14ac:dyDescent="0.25">
      <c r="A176" s="51"/>
      <c r="B176" s="431" t="str">
        <f>+'11+'!B710:M710</f>
        <v>Расходы на выплаты персоналу государственных (муниципальных) органов</v>
      </c>
      <c r="C176" s="432"/>
      <c r="D176" s="432"/>
      <c r="E176" s="432"/>
      <c r="F176" s="432"/>
      <c r="G176" s="432"/>
      <c r="H176" s="432"/>
      <c r="I176" s="432"/>
      <c r="J176" s="432"/>
      <c r="K176" s="432"/>
      <c r="L176" s="433"/>
      <c r="M176" s="357">
        <f>+'11+'!O710</f>
        <v>1</v>
      </c>
      <c r="N176" s="357">
        <f>+'11+'!P710</f>
        <v>13</v>
      </c>
      <c r="O176" s="357" t="str">
        <f>+'11+'!Q710</f>
        <v>8900000870</v>
      </c>
      <c r="P176" s="357" t="str">
        <f>+'11+'!R710</f>
        <v>120</v>
      </c>
      <c r="Q176" s="357"/>
      <c r="R176" s="391"/>
      <c r="S176" s="300">
        <f>+'11+'!U710</f>
        <v>3</v>
      </c>
      <c r="T176" s="300">
        <f>+'11+'!V710</f>
        <v>0</v>
      </c>
      <c r="U176" s="396">
        <f t="shared" si="2"/>
        <v>0</v>
      </c>
      <c r="V176" s="392"/>
      <c r="W176" s="393"/>
      <c r="X176" s="393"/>
      <c r="Y176" s="393"/>
      <c r="Z176" s="393"/>
      <c r="AA176" s="393"/>
      <c r="AB176" s="394"/>
      <c r="AC176" s="52"/>
    </row>
    <row r="177" spans="1:29" ht="32.25" customHeight="1" thickBot="1" x14ac:dyDescent="0.25">
      <c r="A177" s="51"/>
      <c r="B177" s="431" t="str">
        <f>+'11+'!B711:M711</f>
        <v>Иные выплаты персоналу государственных (муниципальных) органов, за исключением фонда оплаты труда</v>
      </c>
      <c r="C177" s="432"/>
      <c r="D177" s="432"/>
      <c r="E177" s="432"/>
      <c r="F177" s="432"/>
      <c r="G177" s="432"/>
      <c r="H177" s="432"/>
      <c r="I177" s="432"/>
      <c r="J177" s="432"/>
      <c r="K177" s="432"/>
      <c r="L177" s="433"/>
      <c r="M177" s="357">
        <f>+'11+'!O711</f>
        <v>1</v>
      </c>
      <c r="N177" s="357">
        <f>+'11+'!P711</f>
        <v>13</v>
      </c>
      <c r="O177" s="357" t="str">
        <f>+'11+'!Q711</f>
        <v>8900000870</v>
      </c>
      <c r="P177" s="357" t="str">
        <f>+'11+'!R711</f>
        <v>122</v>
      </c>
      <c r="Q177" s="357"/>
      <c r="R177" s="391"/>
      <c r="S177" s="300">
        <f>+'11+'!U711</f>
        <v>3</v>
      </c>
      <c r="T177" s="300">
        <f>+'11+'!V711</f>
        <v>0</v>
      </c>
      <c r="U177" s="396">
        <f t="shared" si="2"/>
        <v>0</v>
      </c>
      <c r="V177" s="392"/>
      <c r="W177" s="393"/>
      <c r="X177" s="393"/>
      <c r="Y177" s="393"/>
      <c r="Z177" s="393"/>
      <c r="AA177" s="393"/>
      <c r="AB177" s="394"/>
      <c r="AC177" s="52"/>
    </row>
    <row r="178" spans="1:29" ht="21.75" customHeight="1" thickBot="1" x14ac:dyDescent="0.25">
      <c r="A178" s="51"/>
      <c r="B178" s="431" t="str">
        <f>+'11+'!B502:M502</f>
        <v>Непрограммные расходы на реализацию переданных полномочий Российской Федерации и субъекта Российской Федерации</v>
      </c>
      <c r="C178" s="432"/>
      <c r="D178" s="432"/>
      <c r="E178" s="432"/>
      <c r="F178" s="432"/>
      <c r="G178" s="432"/>
      <c r="H178" s="432"/>
      <c r="I178" s="432"/>
      <c r="J178" s="432"/>
      <c r="K178" s="432"/>
      <c r="L178" s="433"/>
      <c r="M178" s="357">
        <f>+'11+'!O502</f>
        <v>1</v>
      </c>
      <c r="N178" s="357">
        <f>+'11+'!P502</f>
        <v>13</v>
      </c>
      <c r="O178" s="357" t="str">
        <f>+'11+'!Q502</f>
        <v>9900000000</v>
      </c>
      <c r="P178" s="357">
        <f>+'11+'!R502</f>
        <v>0</v>
      </c>
      <c r="Q178" s="442"/>
      <c r="R178" s="443"/>
      <c r="S178" s="300">
        <f>+'11+'!U502</f>
        <v>194</v>
      </c>
      <c r="T178" s="300">
        <f>+'11+'!V502</f>
        <v>0</v>
      </c>
      <c r="U178" s="396">
        <f t="shared" si="2"/>
        <v>0</v>
      </c>
      <c r="V178" s="444"/>
      <c r="W178" s="445"/>
      <c r="X178" s="445"/>
      <c r="Y178" s="445"/>
      <c r="Z178" s="445"/>
      <c r="AA178" s="445"/>
      <c r="AB178" s="446"/>
      <c r="AC178" s="52"/>
    </row>
    <row r="179" spans="1:29" ht="21.75" customHeight="1" thickBot="1" x14ac:dyDescent="0.25">
      <c r="A179" s="51"/>
      <c r="B179" s="431" t="str">
        <f>+'11+'!B503:M503</f>
        <v>Субвенции на проведение Всероссийской переписи населения 2020 года</v>
      </c>
      <c r="C179" s="432"/>
      <c r="D179" s="432"/>
      <c r="E179" s="432"/>
      <c r="F179" s="432"/>
      <c r="G179" s="432"/>
      <c r="H179" s="432"/>
      <c r="I179" s="432"/>
      <c r="J179" s="432"/>
      <c r="K179" s="432"/>
      <c r="L179" s="433"/>
      <c r="M179" s="357">
        <f>+'11+'!O503</f>
        <v>1</v>
      </c>
      <c r="N179" s="357">
        <f>+'11+'!P503</f>
        <v>13</v>
      </c>
      <c r="O179" s="357" t="str">
        <f>+'11+'!Q503</f>
        <v>9900054690</v>
      </c>
      <c r="P179" s="357">
        <f>+'11+'!R503</f>
        <v>0</v>
      </c>
      <c r="Q179" s="442"/>
      <c r="R179" s="443"/>
      <c r="S179" s="300">
        <f>+'11+'!U503</f>
        <v>194</v>
      </c>
      <c r="T179" s="300">
        <f>+'11+'!V503</f>
        <v>0</v>
      </c>
      <c r="U179" s="396">
        <f t="shared" si="2"/>
        <v>0</v>
      </c>
      <c r="V179" s="444"/>
      <c r="W179" s="445"/>
      <c r="X179" s="445"/>
      <c r="Y179" s="445"/>
      <c r="Z179" s="445"/>
      <c r="AA179" s="445"/>
      <c r="AB179" s="446"/>
      <c r="AC179" s="52"/>
    </row>
    <row r="180" spans="1:29" ht="53.25" customHeight="1" thickBot="1" x14ac:dyDescent="0.25">
      <c r="A180" s="51"/>
      <c r="B180" s="431" t="str">
        <f>+'11+'!B504:M504</f>
        <v>Закупка товаров, работ и услуг для обеспечения государственных (муниципальных) нужд</v>
      </c>
      <c r="C180" s="432"/>
      <c r="D180" s="432"/>
      <c r="E180" s="432"/>
      <c r="F180" s="432"/>
      <c r="G180" s="432"/>
      <c r="H180" s="432"/>
      <c r="I180" s="432"/>
      <c r="J180" s="432"/>
      <c r="K180" s="432"/>
      <c r="L180" s="433"/>
      <c r="M180" s="357">
        <f>+'11+'!O504</f>
        <v>1</v>
      </c>
      <c r="N180" s="357">
        <f>+'11+'!P504</f>
        <v>13</v>
      </c>
      <c r="O180" s="357" t="str">
        <f>+'11+'!Q504</f>
        <v>9900054690</v>
      </c>
      <c r="P180" s="357" t="str">
        <f>+'11+'!R504</f>
        <v>200</v>
      </c>
      <c r="Q180" s="442"/>
      <c r="R180" s="443"/>
      <c r="S180" s="300">
        <f>+'11+'!U504</f>
        <v>194</v>
      </c>
      <c r="T180" s="300">
        <f>+'11+'!V504</f>
        <v>0</v>
      </c>
      <c r="U180" s="396">
        <f t="shared" si="2"/>
        <v>0</v>
      </c>
      <c r="V180" s="444"/>
      <c r="W180" s="445"/>
      <c r="X180" s="445"/>
      <c r="Y180" s="445"/>
      <c r="Z180" s="445"/>
      <c r="AA180" s="445"/>
      <c r="AB180" s="446"/>
      <c r="AC180" s="52"/>
    </row>
    <row r="181" spans="1:29" ht="21.75" customHeight="1" thickBot="1" x14ac:dyDescent="0.25">
      <c r="A181" s="51"/>
      <c r="B181" s="431" t="str">
        <f>+'11+'!B505:M505</f>
        <v>Иные закупки товаров, работ и услуг для обеспечения государственных (муниципальных) нужд</v>
      </c>
      <c r="C181" s="432"/>
      <c r="D181" s="432"/>
      <c r="E181" s="432"/>
      <c r="F181" s="432"/>
      <c r="G181" s="432"/>
      <c r="H181" s="432"/>
      <c r="I181" s="432"/>
      <c r="J181" s="432"/>
      <c r="K181" s="432"/>
      <c r="L181" s="433"/>
      <c r="M181" s="357">
        <f>+'11+'!O505</f>
        <v>1</v>
      </c>
      <c r="N181" s="357">
        <f>+'11+'!P505</f>
        <v>13</v>
      </c>
      <c r="O181" s="357" t="str">
        <f>+'11+'!Q505</f>
        <v>9900054690</v>
      </c>
      <c r="P181" s="357" t="str">
        <f>+'11+'!R505</f>
        <v>240</v>
      </c>
      <c r="Q181" s="442"/>
      <c r="R181" s="443"/>
      <c r="S181" s="300">
        <f>+'11+'!U505</f>
        <v>194</v>
      </c>
      <c r="T181" s="300">
        <f>+'11+'!V505</f>
        <v>0</v>
      </c>
      <c r="U181" s="396">
        <f t="shared" si="2"/>
        <v>0</v>
      </c>
      <c r="V181" s="444"/>
      <c r="W181" s="445"/>
      <c r="X181" s="445"/>
      <c r="Y181" s="445"/>
      <c r="Z181" s="445"/>
      <c r="AA181" s="445"/>
      <c r="AB181" s="446"/>
      <c r="AC181" s="52"/>
    </row>
    <row r="182" spans="1:29" ht="21.75" customHeight="1" thickBot="1" x14ac:dyDescent="0.25">
      <c r="A182" s="51"/>
      <c r="B182" s="431" t="str">
        <f>+'11+'!B506:M506</f>
        <v>Прочая закупка товаров, работ и услуг</v>
      </c>
      <c r="C182" s="432"/>
      <c r="D182" s="432"/>
      <c r="E182" s="432"/>
      <c r="F182" s="432"/>
      <c r="G182" s="432"/>
      <c r="H182" s="432"/>
      <c r="I182" s="432"/>
      <c r="J182" s="432"/>
      <c r="K182" s="432"/>
      <c r="L182" s="433"/>
      <c r="M182" s="357">
        <f>+'11+'!O506</f>
        <v>1</v>
      </c>
      <c r="N182" s="357">
        <f>+'11+'!P506</f>
        <v>13</v>
      </c>
      <c r="O182" s="357" t="str">
        <f>+'11+'!Q506</f>
        <v>9900054690</v>
      </c>
      <c r="P182" s="357" t="str">
        <f>+'11+'!R506</f>
        <v>244</v>
      </c>
      <c r="Q182" s="442"/>
      <c r="R182" s="443"/>
      <c r="S182" s="300">
        <f>+'11+'!U506</f>
        <v>194</v>
      </c>
      <c r="T182" s="300">
        <f>+'11+'!V506</f>
        <v>0</v>
      </c>
      <c r="U182" s="396">
        <f t="shared" si="2"/>
        <v>0</v>
      </c>
      <c r="V182" s="444"/>
      <c r="W182" s="445"/>
      <c r="X182" s="445"/>
      <c r="Y182" s="445"/>
      <c r="Z182" s="445"/>
      <c r="AA182" s="445"/>
      <c r="AB182" s="446"/>
      <c r="AC182" s="52"/>
    </row>
    <row r="183" spans="1:29" ht="32.25" customHeight="1" thickBot="1" x14ac:dyDescent="0.25">
      <c r="A183" s="51"/>
      <c r="B183" s="431" t="str">
        <f>+'11+'!B507:M507</f>
        <v>Непрограммные расходы на реализацию переданных полномочий Российской Федерации и субъекта Российской Федерации</v>
      </c>
      <c r="C183" s="432"/>
      <c r="D183" s="432"/>
      <c r="E183" s="432"/>
      <c r="F183" s="432"/>
      <c r="G183" s="432"/>
      <c r="H183" s="432"/>
      <c r="I183" s="432"/>
      <c r="J183" s="432"/>
      <c r="K183" s="432"/>
      <c r="L183" s="433"/>
      <c r="M183" s="357">
        <f>+'11+'!O507</f>
        <v>1</v>
      </c>
      <c r="N183" s="357">
        <f>+'11+'!P507</f>
        <v>13</v>
      </c>
      <c r="O183" s="357" t="str">
        <f>+'11+'!Q507</f>
        <v>9900000000</v>
      </c>
      <c r="P183" s="357">
        <f>+'11+'!R507</f>
        <v>0</v>
      </c>
      <c r="Q183" s="442"/>
      <c r="R183" s="443"/>
      <c r="S183" s="300">
        <f>+S184+S190</f>
        <v>755.94360000000006</v>
      </c>
      <c r="T183" s="300">
        <f>+T184+T190</f>
        <v>350.11451</v>
      </c>
      <c r="U183" s="396">
        <f t="shared" si="2"/>
        <v>46.314898360142209</v>
      </c>
      <c r="V183" s="444"/>
      <c r="W183" s="445"/>
      <c r="X183" s="445"/>
      <c r="Y183" s="445"/>
      <c r="Z183" s="445"/>
      <c r="AA183" s="445"/>
      <c r="AB183" s="446"/>
      <c r="AC183" s="52"/>
    </row>
    <row r="184" spans="1:29" ht="42.75" customHeight="1" thickBot="1" x14ac:dyDescent="0.25">
      <c r="A184" s="51"/>
      <c r="B184" s="431" t="str">
        <f>+'11+'!B508:M508</f>
        <v>Осуществление государственных полномочий по установлению запрета на розничную продажу алкогольной продукции в Республике Тыва</v>
      </c>
      <c r="C184" s="432"/>
      <c r="D184" s="432"/>
      <c r="E184" s="432"/>
      <c r="F184" s="432"/>
      <c r="G184" s="432"/>
      <c r="H184" s="432"/>
      <c r="I184" s="432"/>
      <c r="J184" s="432"/>
      <c r="K184" s="432"/>
      <c r="L184" s="433"/>
      <c r="M184" s="357">
        <f>+'11+'!O508</f>
        <v>1</v>
      </c>
      <c r="N184" s="357">
        <f>+'11+'!P508</f>
        <v>13</v>
      </c>
      <c r="O184" s="357" t="str">
        <f>+'11+'!Q508</f>
        <v>9900076050</v>
      </c>
      <c r="P184" s="357">
        <f>+'11+'!R508</f>
        <v>0</v>
      </c>
      <c r="Q184" s="442"/>
      <c r="R184" s="443"/>
      <c r="S184" s="300">
        <f>+'11+'!U508+S188</f>
        <v>6</v>
      </c>
      <c r="T184" s="300">
        <f>+'11+'!V508+T188</f>
        <v>0</v>
      </c>
      <c r="U184" s="396">
        <f t="shared" si="2"/>
        <v>0</v>
      </c>
      <c r="V184" s="444"/>
      <c r="W184" s="445"/>
      <c r="X184" s="445"/>
      <c r="Y184" s="445"/>
      <c r="Z184" s="445"/>
      <c r="AA184" s="445"/>
      <c r="AB184" s="446"/>
      <c r="AC184" s="52"/>
    </row>
    <row r="185" spans="1:29" ht="53.25" customHeight="1" thickBot="1" x14ac:dyDescent="0.25">
      <c r="A185" s="51"/>
      <c r="B185" s="431" t="str">
        <f>+'11+'!B509:M509</f>
        <v>Закупка товаров, работ и услуг для обеспечения государственных (муниципальных) нужд</v>
      </c>
      <c r="C185" s="432"/>
      <c r="D185" s="432"/>
      <c r="E185" s="432"/>
      <c r="F185" s="432"/>
      <c r="G185" s="432"/>
      <c r="H185" s="432"/>
      <c r="I185" s="432"/>
      <c r="J185" s="432"/>
      <c r="K185" s="432"/>
      <c r="L185" s="433"/>
      <c r="M185" s="357">
        <f>+'11+'!O509</f>
        <v>1</v>
      </c>
      <c r="N185" s="357">
        <f>+'11+'!P509</f>
        <v>13</v>
      </c>
      <c r="O185" s="357" t="str">
        <f>+'11+'!Q509</f>
        <v>9900076050</v>
      </c>
      <c r="P185" s="357" t="str">
        <f>+'11+'!R509</f>
        <v>200</v>
      </c>
      <c r="Q185" s="442"/>
      <c r="R185" s="443"/>
      <c r="S185" s="300">
        <f>+'11+'!U509</f>
        <v>1</v>
      </c>
      <c r="T185" s="300">
        <f>+'11+'!V509</f>
        <v>0</v>
      </c>
      <c r="U185" s="396">
        <f t="shared" si="2"/>
        <v>0</v>
      </c>
      <c r="V185" s="444"/>
      <c r="W185" s="445"/>
      <c r="X185" s="445"/>
      <c r="Y185" s="445"/>
      <c r="Z185" s="445"/>
      <c r="AA185" s="445"/>
      <c r="AB185" s="446"/>
      <c r="AC185" s="52"/>
    </row>
    <row r="186" spans="1:29" ht="21.75" customHeight="1" thickBot="1" x14ac:dyDescent="0.25">
      <c r="A186" s="51"/>
      <c r="B186" s="431" t="str">
        <f>+'11+'!B510:M510</f>
        <v>Иные закупки товаров, работ и услуг для обеспечения государственных (муниципальных) нужд</v>
      </c>
      <c r="C186" s="432"/>
      <c r="D186" s="432"/>
      <c r="E186" s="432"/>
      <c r="F186" s="432"/>
      <c r="G186" s="432"/>
      <c r="H186" s="432"/>
      <c r="I186" s="432"/>
      <c r="J186" s="432"/>
      <c r="K186" s="432"/>
      <c r="L186" s="433"/>
      <c r="M186" s="357">
        <f>+'11+'!O510</f>
        <v>1</v>
      </c>
      <c r="N186" s="357">
        <f>+'11+'!P510</f>
        <v>13</v>
      </c>
      <c r="O186" s="357" t="str">
        <f>+'11+'!Q510</f>
        <v>9900076050</v>
      </c>
      <c r="P186" s="357" t="str">
        <f>+'11+'!R510</f>
        <v>240</v>
      </c>
      <c r="Q186" s="442"/>
      <c r="R186" s="443"/>
      <c r="S186" s="300">
        <f>+'11+'!U510</f>
        <v>1</v>
      </c>
      <c r="T186" s="300">
        <f>+'11+'!V510</f>
        <v>0</v>
      </c>
      <c r="U186" s="396">
        <f t="shared" si="2"/>
        <v>0</v>
      </c>
      <c r="V186" s="444"/>
      <c r="W186" s="445"/>
      <c r="X186" s="445"/>
      <c r="Y186" s="445"/>
      <c r="Z186" s="445"/>
      <c r="AA186" s="445"/>
      <c r="AB186" s="446"/>
      <c r="AC186" s="52"/>
    </row>
    <row r="187" spans="1:29" ht="32.25" customHeight="1" thickBot="1" x14ac:dyDescent="0.25">
      <c r="A187" s="51"/>
      <c r="B187" s="431" t="str">
        <f>+'11+'!B511:M511</f>
        <v>Прочая закупка товаров, работ и услуг</v>
      </c>
      <c r="C187" s="432"/>
      <c r="D187" s="432"/>
      <c r="E187" s="432"/>
      <c r="F187" s="432"/>
      <c r="G187" s="432"/>
      <c r="H187" s="432"/>
      <c r="I187" s="432"/>
      <c r="J187" s="432"/>
      <c r="K187" s="432"/>
      <c r="L187" s="433"/>
      <c r="M187" s="357">
        <f>+'11+'!O511</f>
        <v>1</v>
      </c>
      <c r="N187" s="357">
        <f>+'11+'!P511</f>
        <v>13</v>
      </c>
      <c r="O187" s="357" t="str">
        <f>+'11+'!Q511</f>
        <v>9900076050</v>
      </c>
      <c r="P187" s="357" t="str">
        <f>+'11+'!R511</f>
        <v>244</v>
      </c>
      <c r="Q187" s="442"/>
      <c r="R187" s="443"/>
      <c r="S187" s="300">
        <f>+'11+'!U511</f>
        <v>1</v>
      </c>
      <c r="T187" s="300">
        <f>+'11+'!V511</f>
        <v>0</v>
      </c>
      <c r="U187" s="396">
        <f t="shared" si="2"/>
        <v>0</v>
      </c>
      <c r="V187" s="444"/>
      <c r="W187" s="445"/>
      <c r="X187" s="445"/>
      <c r="Y187" s="445"/>
      <c r="Z187" s="445"/>
      <c r="AA187" s="445"/>
      <c r="AB187" s="446"/>
      <c r="AC187" s="52"/>
    </row>
    <row r="188" spans="1:29" ht="32.25" customHeight="1" thickBot="1" x14ac:dyDescent="0.25">
      <c r="A188" s="51"/>
      <c r="B188" s="431" t="str">
        <f>+'11+'!B714:M714</f>
        <v>Межбюджетные трансферты</v>
      </c>
      <c r="C188" s="432"/>
      <c r="D188" s="432"/>
      <c r="E188" s="432"/>
      <c r="F188" s="432"/>
      <c r="G188" s="432"/>
      <c r="H188" s="432"/>
      <c r="I188" s="432"/>
      <c r="J188" s="432"/>
      <c r="K188" s="432"/>
      <c r="L188" s="433"/>
      <c r="M188" s="357">
        <f>+'11+'!O714</f>
        <v>1</v>
      </c>
      <c r="N188" s="357">
        <f>+'11+'!P714</f>
        <v>13</v>
      </c>
      <c r="O188" s="357" t="str">
        <f>+'11+'!Q714</f>
        <v>9900076050</v>
      </c>
      <c r="P188" s="357" t="str">
        <f>+'11+'!R714</f>
        <v>500</v>
      </c>
      <c r="Q188" s="357">
        <f>+'11+'!S714</f>
        <v>0</v>
      </c>
      <c r="R188" s="357">
        <f>+'11+'!T714</f>
        <v>0</v>
      </c>
      <c r="S188" s="300">
        <f>+'11+'!U714</f>
        <v>5</v>
      </c>
      <c r="T188" s="300">
        <f>+'11+'!V714</f>
        <v>0</v>
      </c>
      <c r="U188" s="396">
        <f t="shared" si="2"/>
        <v>0</v>
      </c>
      <c r="V188" s="392"/>
      <c r="W188" s="393"/>
      <c r="X188" s="393"/>
      <c r="Y188" s="393"/>
      <c r="Z188" s="393"/>
      <c r="AA188" s="393"/>
      <c r="AB188" s="394"/>
      <c r="AC188" s="52"/>
    </row>
    <row r="189" spans="1:29" ht="32.25" customHeight="1" thickBot="1" x14ac:dyDescent="0.25">
      <c r="A189" s="51"/>
      <c r="B189" s="431" t="str">
        <f>+'11+'!B715:M715</f>
        <v>Субвенции</v>
      </c>
      <c r="C189" s="432"/>
      <c r="D189" s="432"/>
      <c r="E189" s="432"/>
      <c r="F189" s="432"/>
      <c r="G189" s="432"/>
      <c r="H189" s="432"/>
      <c r="I189" s="432"/>
      <c r="J189" s="432"/>
      <c r="K189" s="432"/>
      <c r="L189" s="433"/>
      <c r="M189" s="357">
        <f>+'11+'!O715</f>
        <v>1</v>
      </c>
      <c r="N189" s="357">
        <f>+'11+'!P715</f>
        <v>13</v>
      </c>
      <c r="O189" s="357" t="str">
        <f>+'11+'!Q715</f>
        <v>9900076050</v>
      </c>
      <c r="P189" s="357" t="str">
        <f>+'11+'!R715</f>
        <v>530</v>
      </c>
      <c r="Q189" s="357"/>
      <c r="R189" s="391"/>
      <c r="S189" s="300">
        <f>+'11+'!U715</f>
        <v>5</v>
      </c>
      <c r="T189" s="300">
        <f>+'11+'!V715</f>
        <v>0</v>
      </c>
      <c r="U189" s="396">
        <f t="shared" si="2"/>
        <v>0</v>
      </c>
      <c r="V189" s="392"/>
      <c r="W189" s="393"/>
      <c r="X189" s="393"/>
      <c r="Y189" s="393"/>
      <c r="Z189" s="393"/>
      <c r="AA189" s="393"/>
      <c r="AB189" s="394"/>
      <c r="AC189" s="52"/>
    </row>
    <row r="190" spans="1:29" ht="32.25" customHeight="1" thickBot="1" x14ac:dyDescent="0.25">
      <c r="A190" s="51"/>
      <c r="B190" s="431" t="str">
        <f>+'11+'!B512:M512</f>
        <v>Осуществление государственных полномочий по созданию, организации и обеспечению деятельности административных комиссий</v>
      </c>
      <c r="C190" s="432"/>
      <c r="D190" s="432"/>
      <c r="E190" s="432"/>
      <c r="F190" s="432"/>
      <c r="G190" s="432"/>
      <c r="H190" s="432"/>
      <c r="I190" s="432"/>
      <c r="J190" s="432"/>
      <c r="K190" s="432"/>
      <c r="L190" s="433"/>
      <c r="M190" s="357">
        <f>+'11+'!O512</f>
        <v>1</v>
      </c>
      <c r="N190" s="357">
        <f>+'11+'!P512</f>
        <v>13</v>
      </c>
      <c r="O190" s="357" t="str">
        <f>+'11+'!Q512</f>
        <v>9900076130</v>
      </c>
      <c r="P190" s="357">
        <f>+'11+'!R512</f>
        <v>0</v>
      </c>
      <c r="Q190" s="442"/>
      <c r="R190" s="443"/>
      <c r="S190" s="300">
        <f>+'11+'!U512</f>
        <v>749.94360000000006</v>
      </c>
      <c r="T190" s="300">
        <f>+'11+'!V512</f>
        <v>350.11451</v>
      </c>
      <c r="U190" s="396">
        <f t="shared" si="2"/>
        <v>46.685445412161656</v>
      </c>
      <c r="V190" s="444"/>
      <c r="W190" s="445"/>
      <c r="X190" s="445"/>
      <c r="Y190" s="445"/>
      <c r="Z190" s="445"/>
      <c r="AA190" s="445"/>
      <c r="AB190" s="446"/>
      <c r="AC190" s="52"/>
    </row>
    <row r="191" spans="1:29" ht="21.75" customHeight="1" thickBot="1" x14ac:dyDescent="0.25">
      <c r="A191" s="51"/>
      <c r="B191" s="431" t="str">
        <f>+'11+'!B513:M513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91" s="432"/>
      <c r="D191" s="432"/>
      <c r="E191" s="432"/>
      <c r="F191" s="432"/>
      <c r="G191" s="432"/>
      <c r="H191" s="432"/>
      <c r="I191" s="432"/>
      <c r="J191" s="432"/>
      <c r="K191" s="432"/>
      <c r="L191" s="433"/>
      <c r="M191" s="357">
        <f>+'11+'!O513</f>
        <v>1</v>
      </c>
      <c r="N191" s="357">
        <f>+'11+'!P513</f>
        <v>13</v>
      </c>
      <c r="O191" s="357" t="str">
        <f>+'11+'!Q513</f>
        <v>9900076130</v>
      </c>
      <c r="P191" s="357" t="str">
        <f>+'11+'!R513</f>
        <v>100</v>
      </c>
      <c r="Q191" s="442"/>
      <c r="R191" s="443"/>
      <c r="S191" s="300">
        <f>+'11+'!U513</f>
        <v>525.64260000000002</v>
      </c>
      <c r="T191" s="300">
        <f>+'11+'!V513</f>
        <v>335.11451</v>
      </c>
      <c r="U191" s="396">
        <f t="shared" si="2"/>
        <v>63.753301197429579</v>
      </c>
      <c r="V191" s="444"/>
      <c r="W191" s="445"/>
      <c r="X191" s="445"/>
      <c r="Y191" s="445"/>
      <c r="Z191" s="445"/>
      <c r="AA191" s="445"/>
      <c r="AB191" s="446"/>
      <c r="AC191" s="52"/>
    </row>
    <row r="192" spans="1:29" ht="21.75" customHeight="1" thickBot="1" x14ac:dyDescent="0.25">
      <c r="A192" s="51"/>
      <c r="B192" s="431" t="str">
        <f>+'11+'!B514:M514</f>
        <v>Расходы на выплаты персоналу государственных (муниципальных) органов</v>
      </c>
      <c r="C192" s="432"/>
      <c r="D192" s="432"/>
      <c r="E192" s="432"/>
      <c r="F192" s="432"/>
      <c r="G192" s="432"/>
      <c r="H192" s="432"/>
      <c r="I192" s="432"/>
      <c r="J192" s="432"/>
      <c r="K192" s="432"/>
      <c r="L192" s="433"/>
      <c r="M192" s="357">
        <f>+'11+'!O514</f>
        <v>1</v>
      </c>
      <c r="N192" s="357">
        <f>+'11+'!P514</f>
        <v>13</v>
      </c>
      <c r="O192" s="357" t="str">
        <f>+'11+'!Q514</f>
        <v>9900076130</v>
      </c>
      <c r="P192" s="357" t="str">
        <f>+'11+'!R514</f>
        <v>120</v>
      </c>
      <c r="Q192" s="442"/>
      <c r="R192" s="443"/>
      <c r="S192" s="300">
        <f>+'11+'!U514</f>
        <v>525.64260000000002</v>
      </c>
      <c r="T192" s="300">
        <f>+'11+'!V514</f>
        <v>335.11451</v>
      </c>
      <c r="U192" s="396">
        <f t="shared" si="2"/>
        <v>63.753301197429579</v>
      </c>
      <c r="V192" s="444"/>
      <c r="W192" s="445"/>
      <c r="X192" s="445"/>
      <c r="Y192" s="445"/>
      <c r="Z192" s="445"/>
      <c r="AA192" s="445"/>
      <c r="AB192" s="446"/>
      <c r="AC192" s="52"/>
    </row>
    <row r="193" spans="1:29" ht="21.75" customHeight="1" thickBot="1" x14ac:dyDescent="0.25">
      <c r="A193" s="51"/>
      <c r="B193" s="431" t="str">
        <f>+'11+'!B515:M515</f>
        <v>Фонд оплаты труда государственных (муниципальных) органов</v>
      </c>
      <c r="C193" s="432"/>
      <c r="D193" s="432"/>
      <c r="E193" s="432"/>
      <c r="F193" s="432"/>
      <c r="G193" s="432"/>
      <c r="H193" s="432"/>
      <c r="I193" s="432"/>
      <c r="J193" s="432"/>
      <c r="K193" s="432"/>
      <c r="L193" s="433"/>
      <c r="M193" s="357">
        <f>+'11+'!O515</f>
        <v>1</v>
      </c>
      <c r="N193" s="357">
        <f>+'11+'!P515</f>
        <v>13</v>
      </c>
      <c r="O193" s="357" t="str">
        <f>+'11+'!Q515</f>
        <v>9900076130</v>
      </c>
      <c r="P193" s="357" t="str">
        <f>+'11+'!R515</f>
        <v>121</v>
      </c>
      <c r="Q193" s="442"/>
      <c r="R193" s="443"/>
      <c r="S193" s="300">
        <f>+'11+'!U515</f>
        <v>403.71935000000002</v>
      </c>
      <c r="T193" s="300">
        <f>+'11+'!V515</f>
        <v>257.14478000000003</v>
      </c>
      <c r="U193" s="396">
        <f t="shared" si="2"/>
        <v>63.693944815872719</v>
      </c>
      <c r="V193" s="444"/>
      <c r="W193" s="445"/>
      <c r="X193" s="445"/>
      <c r="Y193" s="445"/>
      <c r="Z193" s="445"/>
      <c r="AA193" s="445"/>
      <c r="AB193" s="446"/>
      <c r="AC193" s="52"/>
    </row>
    <row r="194" spans="1:29" ht="12.75" customHeight="1" thickBot="1" x14ac:dyDescent="0.25">
      <c r="A194" s="51"/>
      <c r="B194" s="431" t="str">
        <f>+'11+'!B516:M516</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194" s="432"/>
      <c r="D194" s="432"/>
      <c r="E194" s="432"/>
      <c r="F194" s="432"/>
      <c r="G194" s="432"/>
      <c r="H194" s="432"/>
      <c r="I194" s="432"/>
      <c r="J194" s="432"/>
      <c r="K194" s="432"/>
      <c r="L194" s="433"/>
      <c r="M194" s="357">
        <f>+'11+'!O516</f>
        <v>1</v>
      </c>
      <c r="N194" s="357">
        <f>+'11+'!P516</f>
        <v>13</v>
      </c>
      <c r="O194" s="357" t="str">
        <f>+'11+'!Q516</f>
        <v>9900076130</v>
      </c>
      <c r="P194" s="357" t="str">
        <f>+'11+'!R516</f>
        <v>129</v>
      </c>
      <c r="Q194" s="442"/>
      <c r="R194" s="443"/>
      <c r="S194" s="300">
        <f>+'11+'!U516</f>
        <v>121.92325</v>
      </c>
      <c r="T194" s="300">
        <f>+'11+'!V516</f>
        <v>77.969729999999998</v>
      </c>
      <c r="U194" s="396">
        <f t="shared" si="2"/>
        <v>63.94984549706475</v>
      </c>
      <c r="V194" s="444"/>
      <c r="W194" s="445"/>
      <c r="X194" s="445"/>
      <c r="Y194" s="445"/>
      <c r="Z194" s="445"/>
      <c r="AA194" s="445"/>
      <c r="AB194" s="446"/>
      <c r="AC194" s="52"/>
    </row>
    <row r="195" spans="1:29" ht="32.25" customHeight="1" thickBot="1" x14ac:dyDescent="0.25">
      <c r="A195" s="51"/>
      <c r="B195" s="431" t="str">
        <f>+'11+'!B517:M517</f>
        <v>Закупка товаров, работ и услуг для обеспечения государственных (муниципальных) нужд</v>
      </c>
      <c r="C195" s="432"/>
      <c r="D195" s="432"/>
      <c r="E195" s="432"/>
      <c r="F195" s="432"/>
      <c r="G195" s="432"/>
      <c r="H195" s="432"/>
      <c r="I195" s="432"/>
      <c r="J195" s="432"/>
      <c r="K195" s="432"/>
      <c r="L195" s="433"/>
      <c r="M195" s="357">
        <f>+'11+'!O517</f>
        <v>1</v>
      </c>
      <c r="N195" s="357">
        <f>+'11+'!P517</f>
        <v>13</v>
      </c>
      <c r="O195" s="357" t="str">
        <f>+'11+'!Q517</f>
        <v>9900076130</v>
      </c>
      <c r="P195" s="357" t="str">
        <f>+'11+'!R517</f>
        <v>200</v>
      </c>
      <c r="Q195" s="442"/>
      <c r="R195" s="443"/>
      <c r="S195" s="300">
        <f>+'11+'!U517</f>
        <v>224.30099999999999</v>
      </c>
      <c r="T195" s="300">
        <f>+'11+'!V517</f>
        <v>15</v>
      </c>
      <c r="U195" s="396">
        <f t="shared" si="2"/>
        <v>6.6874423208099829</v>
      </c>
      <c r="V195" s="444"/>
      <c r="W195" s="445"/>
      <c r="X195" s="445"/>
      <c r="Y195" s="445"/>
      <c r="Z195" s="445"/>
      <c r="AA195" s="445"/>
      <c r="AB195" s="446"/>
      <c r="AC195" s="52"/>
    </row>
    <row r="196" spans="1:29" ht="32.25" customHeight="1" thickBot="1" x14ac:dyDescent="0.25">
      <c r="A196" s="51"/>
      <c r="B196" s="431" t="str">
        <f>+'11+'!B518:M518</f>
        <v>Иные закупки товаров, работ и услуг для обеспечения государственных (муниципальных) нужд</v>
      </c>
      <c r="C196" s="432"/>
      <c r="D196" s="432"/>
      <c r="E196" s="432"/>
      <c r="F196" s="432"/>
      <c r="G196" s="432"/>
      <c r="H196" s="432"/>
      <c r="I196" s="432"/>
      <c r="J196" s="432"/>
      <c r="K196" s="432"/>
      <c r="L196" s="433"/>
      <c r="M196" s="357">
        <f>+'11+'!O518</f>
        <v>1</v>
      </c>
      <c r="N196" s="357">
        <f>+'11+'!P518</f>
        <v>13</v>
      </c>
      <c r="O196" s="357" t="str">
        <f>+'11+'!Q518</f>
        <v>9900076130</v>
      </c>
      <c r="P196" s="357" t="str">
        <f>+'11+'!R518</f>
        <v>240</v>
      </c>
      <c r="Q196" s="442"/>
      <c r="R196" s="443"/>
      <c r="S196" s="300">
        <f>+'11+'!U518</f>
        <v>224.30099999999999</v>
      </c>
      <c r="T196" s="300">
        <f>+'11+'!V518</f>
        <v>15</v>
      </c>
      <c r="U196" s="396">
        <f t="shared" si="2"/>
        <v>6.6874423208099829</v>
      </c>
      <c r="V196" s="444"/>
      <c r="W196" s="445"/>
      <c r="X196" s="445"/>
      <c r="Y196" s="445"/>
      <c r="Z196" s="445"/>
      <c r="AA196" s="445"/>
      <c r="AB196" s="446"/>
      <c r="AC196" s="52"/>
    </row>
    <row r="197" spans="1:29" ht="21.75" customHeight="1" thickBot="1" x14ac:dyDescent="0.25">
      <c r="A197" s="51"/>
      <c r="B197" s="431" t="str">
        <f>+'11+'!B519:M519</f>
        <v>Прочая закупка товаров, работ и услуг</v>
      </c>
      <c r="C197" s="432"/>
      <c r="D197" s="432"/>
      <c r="E197" s="432"/>
      <c r="F197" s="432"/>
      <c r="G197" s="432"/>
      <c r="H197" s="432"/>
      <c r="I197" s="432"/>
      <c r="J197" s="432"/>
      <c r="K197" s="432"/>
      <c r="L197" s="433"/>
      <c r="M197" s="357">
        <f>+'11+'!O519</f>
        <v>1</v>
      </c>
      <c r="N197" s="357">
        <f>+'11+'!P519</f>
        <v>13</v>
      </c>
      <c r="O197" s="357" t="str">
        <f>+'11+'!Q519</f>
        <v>9900076130</v>
      </c>
      <c r="P197" s="357" t="str">
        <f>+'11+'!R519</f>
        <v>244</v>
      </c>
      <c r="Q197" s="442"/>
      <c r="R197" s="443"/>
      <c r="S197" s="300">
        <f>+'11+'!U519</f>
        <v>224.30099999999999</v>
      </c>
      <c r="T197" s="300">
        <f>+'11+'!V519</f>
        <v>15</v>
      </c>
      <c r="U197" s="396">
        <f t="shared" si="2"/>
        <v>6.6874423208099829</v>
      </c>
      <c r="V197" s="444"/>
      <c r="W197" s="445"/>
      <c r="X197" s="445"/>
      <c r="Y197" s="445"/>
      <c r="Z197" s="445"/>
      <c r="AA197" s="445"/>
      <c r="AB197" s="446"/>
      <c r="AC197" s="52"/>
    </row>
    <row r="198" spans="1:29" ht="21.75" customHeight="1" thickBot="1" x14ac:dyDescent="0.25">
      <c r="A198" s="51"/>
      <c r="B198" s="431" t="str">
        <f>+'11+'!B520:M520</f>
        <v>НАЦИОНАЛЬНАЯ ОБОРОНА</v>
      </c>
      <c r="C198" s="432"/>
      <c r="D198" s="432"/>
      <c r="E198" s="432"/>
      <c r="F198" s="432"/>
      <c r="G198" s="432"/>
      <c r="H198" s="432"/>
      <c r="I198" s="432"/>
      <c r="J198" s="432"/>
      <c r="K198" s="432"/>
      <c r="L198" s="433"/>
      <c r="M198" s="357">
        <f>+'11+'!O520</f>
        <v>2</v>
      </c>
      <c r="N198" s="357">
        <f>+'11+'!P520</f>
        <v>0</v>
      </c>
      <c r="O198" s="357">
        <f>+'11+'!Q520</f>
        <v>0</v>
      </c>
      <c r="P198" s="357">
        <f>+'11+'!R520</f>
        <v>0</v>
      </c>
      <c r="Q198" s="442"/>
      <c r="R198" s="443"/>
      <c r="S198" s="300">
        <f>+S199+S209</f>
        <v>1207.7</v>
      </c>
      <c r="T198" s="300">
        <f>+T199+T209</f>
        <v>603.846</v>
      </c>
      <c r="U198" s="396">
        <f t="shared" si="2"/>
        <v>49.999668791918523</v>
      </c>
      <c r="V198" s="444"/>
      <c r="W198" s="445"/>
      <c r="X198" s="445"/>
      <c r="Y198" s="445"/>
      <c r="Z198" s="445"/>
      <c r="AA198" s="445"/>
      <c r="AB198" s="446"/>
      <c r="AC198" s="52"/>
    </row>
    <row r="199" spans="1:29" ht="12.75" customHeight="1" thickBot="1" x14ac:dyDescent="0.25">
      <c r="A199" s="51"/>
      <c r="B199" s="431" t="str">
        <f>+'11+'!B521:M521</f>
        <v>Мобилизационная и вневойсковая подготовка</v>
      </c>
      <c r="C199" s="432"/>
      <c r="D199" s="432"/>
      <c r="E199" s="432"/>
      <c r="F199" s="432"/>
      <c r="G199" s="432"/>
      <c r="H199" s="432"/>
      <c r="I199" s="432"/>
      <c r="J199" s="432"/>
      <c r="K199" s="432"/>
      <c r="L199" s="433"/>
      <c r="M199" s="357">
        <f>+'11+'!O521</f>
        <v>2</v>
      </c>
      <c r="N199" s="357">
        <f>+'11+'!P521</f>
        <v>3</v>
      </c>
      <c r="O199" s="357">
        <f>+'11+'!Q521</f>
        <v>0</v>
      </c>
      <c r="P199" s="357">
        <f>+'11+'!R521</f>
        <v>0</v>
      </c>
      <c r="Q199" s="442"/>
      <c r="R199" s="443"/>
      <c r="S199" s="300">
        <f>+'11+'!U521</f>
        <v>457</v>
      </c>
      <c r="T199" s="300">
        <f>+'11+'!V521</f>
        <v>228.49800000000002</v>
      </c>
      <c r="U199" s="396">
        <f t="shared" si="2"/>
        <v>49.999562363238518</v>
      </c>
      <c r="V199" s="444"/>
      <c r="W199" s="445"/>
      <c r="X199" s="445"/>
      <c r="Y199" s="445"/>
      <c r="Z199" s="445"/>
      <c r="AA199" s="445"/>
      <c r="AB199" s="446"/>
      <c r="AC199" s="52"/>
    </row>
    <row r="200" spans="1:29" ht="12.75" customHeight="1" thickBot="1" x14ac:dyDescent="0.25">
      <c r="A200" s="51"/>
      <c r="B200" s="431" t="str">
        <f>+'11+'!B522:M522</f>
        <v>Непрограммные расходы на реализацию переданных полномочий Российской Федерации и субъекта Российской Федерации</v>
      </c>
      <c r="C200" s="432"/>
      <c r="D200" s="432"/>
      <c r="E200" s="432"/>
      <c r="F200" s="432"/>
      <c r="G200" s="432"/>
      <c r="H200" s="432"/>
      <c r="I200" s="432"/>
      <c r="J200" s="432"/>
      <c r="K200" s="432"/>
      <c r="L200" s="433"/>
      <c r="M200" s="357">
        <f>+'11+'!O522</f>
        <v>2</v>
      </c>
      <c r="N200" s="357">
        <f>+'11+'!P522</f>
        <v>3</v>
      </c>
      <c r="O200" s="357" t="str">
        <f>+'11+'!Q522</f>
        <v>9900000000</v>
      </c>
      <c r="P200" s="357">
        <f>+'11+'!R522</f>
        <v>0</v>
      </c>
      <c r="Q200" s="442"/>
      <c r="R200" s="443"/>
      <c r="S200" s="300">
        <f>+'11+'!U522</f>
        <v>457</v>
      </c>
      <c r="T200" s="300">
        <f>+'11+'!V522</f>
        <v>228.49800000000002</v>
      </c>
      <c r="U200" s="396">
        <f t="shared" si="2"/>
        <v>49.999562363238518</v>
      </c>
      <c r="V200" s="444"/>
      <c r="W200" s="445"/>
      <c r="X200" s="445"/>
      <c r="Y200" s="445"/>
      <c r="Z200" s="445"/>
      <c r="AA200" s="445"/>
      <c r="AB200" s="446"/>
      <c r="AC200" s="52"/>
    </row>
    <row r="201" spans="1:29" ht="12.75" customHeight="1" thickBot="1" x14ac:dyDescent="0.25">
      <c r="A201" s="51"/>
      <c r="B201" s="431" t="str">
        <f>+'11+'!B523:M523</f>
        <v>Субвенции на осуществление первичного воинского учета на территориях, где отсутствуют военные комиссариаты</v>
      </c>
      <c r="C201" s="432"/>
      <c r="D201" s="432"/>
      <c r="E201" s="432"/>
      <c r="F201" s="432"/>
      <c r="G201" s="432"/>
      <c r="H201" s="432"/>
      <c r="I201" s="432"/>
      <c r="J201" s="432"/>
      <c r="K201" s="432"/>
      <c r="L201" s="433"/>
      <c r="M201" s="357">
        <f>+'11+'!O523</f>
        <v>2</v>
      </c>
      <c r="N201" s="357">
        <f>+'11+'!P523</f>
        <v>3</v>
      </c>
      <c r="O201" s="357" t="str">
        <f>+'11+'!Q523</f>
        <v>9900051180</v>
      </c>
      <c r="P201" s="357">
        <f>+'11+'!R523</f>
        <v>0</v>
      </c>
      <c r="Q201" s="442"/>
      <c r="R201" s="443"/>
      <c r="S201" s="300">
        <f>+'11+'!U523</f>
        <v>457</v>
      </c>
      <c r="T201" s="300">
        <f>+'11+'!V523</f>
        <v>228.49800000000002</v>
      </c>
      <c r="U201" s="396">
        <f t="shared" si="2"/>
        <v>49.999562363238518</v>
      </c>
      <c r="V201" s="444"/>
      <c r="W201" s="445"/>
      <c r="X201" s="445"/>
      <c r="Y201" s="445"/>
      <c r="Z201" s="445"/>
      <c r="AA201" s="445"/>
      <c r="AB201" s="446"/>
      <c r="AC201" s="52"/>
    </row>
    <row r="202" spans="1:29" ht="32.25" customHeight="1" thickBot="1" x14ac:dyDescent="0.25">
      <c r="A202" s="51"/>
      <c r="B202" s="431" t="str">
        <f>+'11+'!B524:M524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02" s="432"/>
      <c r="D202" s="432"/>
      <c r="E202" s="432"/>
      <c r="F202" s="432"/>
      <c r="G202" s="432"/>
      <c r="H202" s="432"/>
      <c r="I202" s="432"/>
      <c r="J202" s="432"/>
      <c r="K202" s="432"/>
      <c r="L202" s="433"/>
      <c r="M202" s="357">
        <f>+'11+'!O524</f>
        <v>2</v>
      </c>
      <c r="N202" s="357">
        <f>+'11+'!P524</f>
        <v>3</v>
      </c>
      <c r="O202" s="357" t="str">
        <f>+'11+'!Q524</f>
        <v>9900051180</v>
      </c>
      <c r="P202" s="357" t="str">
        <f>+'11+'!R524</f>
        <v>100</v>
      </c>
      <c r="Q202" s="442"/>
      <c r="R202" s="443"/>
      <c r="S202" s="300">
        <f>+'11+'!U524</f>
        <v>386.57</v>
      </c>
      <c r="T202" s="300">
        <f>+'11+'!V524</f>
        <v>228.49800000000002</v>
      </c>
      <c r="U202" s="396">
        <f t="shared" si="2"/>
        <v>59.10908761673177</v>
      </c>
      <c r="V202" s="444"/>
      <c r="W202" s="445"/>
      <c r="X202" s="445"/>
      <c r="Y202" s="445"/>
      <c r="Z202" s="445"/>
      <c r="AA202" s="445"/>
      <c r="AB202" s="446"/>
      <c r="AC202" s="52"/>
    </row>
    <row r="203" spans="1:29" ht="53.25" customHeight="1" thickBot="1" x14ac:dyDescent="0.25">
      <c r="A203" s="51"/>
      <c r="B203" s="431" t="str">
        <f>+'11+'!B525:M525</f>
        <v>Расходы на выплаты персоналу казенных учреждений</v>
      </c>
      <c r="C203" s="432"/>
      <c r="D203" s="432"/>
      <c r="E203" s="432"/>
      <c r="F203" s="432"/>
      <c r="G203" s="432"/>
      <c r="H203" s="432"/>
      <c r="I203" s="432"/>
      <c r="J203" s="432"/>
      <c r="K203" s="432"/>
      <c r="L203" s="433"/>
      <c r="M203" s="357">
        <f>+'11+'!O525</f>
        <v>2</v>
      </c>
      <c r="N203" s="357">
        <f>+'11+'!P525</f>
        <v>3</v>
      </c>
      <c r="O203" s="357" t="str">
        <f>+'11+'!Q525</f>
        <v>9900051180</v>
      </c>
      <c r="P203" s="357" t="str">
        <f>+'11+'!R525</f>
        <v>110</v>
      </c>
      <c r="Q203" s="442"/>
      <c r="R203" s="443"/>
      <c r="S203" s="300">
        <f>+'11+'!U525</f>
        <v>386.57</v>
      </c>
      <c r="T203" s="300">
        <f>+'11+'!V525</f>
        <v>228.49800000000002</v>
      </c>
      <c r="U203" s="396">
        <f t="shared" si="2"/>
        <v>59.10908761673177</v>
      </c>
      <c r="V203" s="444"/>
      <c r="W203" s="445"/>
      <c r="X203" s="445"/>
      <c r="Y203" s="445"/>
      <c r="Z203" s="445"/>
      <c r="AA203" s="445"/>
      <c r="AB203" s="446"/>
      <c r="AC203" s="52"/>
    </row>
    <row r="204" spans="1:29" ht="21.75" customHeight="1" thickBot="1" x14ac:dyDescent="0.25">
      <c r="A204" s="51"/>
      <c r="B204" s="431" t="str">
        <f>+'11+'!B526:M526</f>
        <v>Фонд оплаты труда учреждений</v>
      </c>
      <c r="C204" s="432"/>
      <c r="D204" s="432"/>
      <c r="E204" s="432"/>
      <c r="F204" s="432"/>
      <c r="G204" s="432"/>
      <c r="H204" s="432"/>
      <c r="I204" s="432"/>
      <c r="J204" s="432"/>
      <c r="K204" s="432"/>
      <c r="L204" s="433"/>
      <c r="M204" s="357">
        <f>+'11+'!O526</f>
        <v>2</v>
      </c>
      <c r="N204" s="357">
        <f>+'11+'!P526</f>
        <v>3</v>
      </c>
      <c r="O204" s="357" t="str">
        <f>+'11+'!Q526</f>
        <v>9900051180</v>
      </c>
      <c r="P204" s="357" t="str">
        <f>+'11+'!R526</f>
        <v>111</v>
      </c>
      <c r="Q204" s="442"/>
      <c r="R204" s="443"/>
      <c r="S204" s="300">
        <f>+'11+'!U526</f>
        <v>296.90499999999997</v>
      </c>
      <c r="T204" s="300">
        <f>+'11+'!V526</f>
        <v>189.62745000000001</v>
      </c>
      <c r="U204" s="396">
        <f t="shared" si="2"/>
        <v>63.868055438608316</v>
      </c>
      <c r="V204" s="444"/>
      <c r="W204" s="445"/>
      <c r="X204" s="445"/>
      <c r="Y204" s="445"/>
      <c r="Z204" s="445"/>
      <c r="AA204" s="445"/>
      <c r="AB204" s="446"/>
      <c r="AC204" s="52"/>
    </row>
    <row r="205" spans="1:29" ht="21.75" customHeight="1" thickBot="1" x14ac:dyDescent="0.25">
      <c r="A205" s="51"/>
      <c r="B205" s="431" t="str">
        <f>+'11+'!B527:M527</f>
        <v>Взносы по обязательному социальному страхованию на выплаты по оплате труда работников и иные выплаты работникам учреждений</v>
      </c>
      <c r="C205" s="432"/>
      <c r="D205" s="432"/>
      <c r="E205" s="432"/>
      <c r="F205" s="432"/>
      <c r="G205" s="432"/>
      <c r="H205" s="432"/>
      <c r="I205" s="432"/>
      <c r="J205" s="432"/>
      <c r="K205" s="432"/>
      <c r="L205" s="433"/>
      <c r="M205" s="357">
        <f>+'11+'!O527</f>
        <v>2</v>
      </c>
      <c r="N205" s="357">
        <f>+'11+'!P527</f>
        <v>3</v>
      </c>
      <c r="O205" s="357" t="str">
        <f>+'11+'!Q527</f>
        <v>9900051180</v>
      </c>
      <c r="P205" s="357" t="str">
        <f>+'11+'!R527</f>
        <v>119</v>
      </c>
      <c r="Q205" s="442"/>
      <c r="R205" s="443"/>
      <c r="S205" s="300">
        <f>+'11+'!U527</f>
        <v>89.665000000000006</v>
      </c>
      <c r="T205" s="300">
        <f>+'11+'!V527</f>
        <v>38.870550000000001</v>
      </c>
      <c r="U205" s="396">
        <f t="shared" si="2"/>
        <v>43.350861540177327</v>
      </c>
      <c r="V205" s="444"/>
      <c r="W205" s="445"/>
      <c r="X205" s="445"/>
      <c r="Y205" s="445"/>
      <c r="Z205" s="445"/>
      <c r="AA205" s="445"/>
      <c r="AB205" s="446"/>
      <c r="AC205" s="52"/>
    </row>
    <row r="206" spans="1:29" ht="32.25" customHeight="1" thickBot="1" x14ac:dyDescent="0.25">
      <c r="A206" s="51"/>
      <c r="B206" s="431" t="str">
        <f>+'11+'!B528:M528</f>
        <v>Закупка товаров, работ и услуг для обеспечения государственных (муниципальных) нужд</v>
      </c>
      <c r="C206" s="432"/>
      <c r="D206" s="432"/>
      <c r="E206" s="432"/>
      <c r="F206" s="432"/>
      <c r="G206" s="432"/>
      <c r="H206" s="432"/>
      <c r="I206" s="432"/>
      <c r="J206" s="432"/>
      <c r="K206" s="432"/>
      <c r="L206" s="433"/>
      <c r="M206" s="357">
        <f>+'11+'!O528</f>
        <v>2</v>
      </c>
      <c r="N206" s="357">
        <f>+'11+'!P528</f>
        <v>3</v>
      </c>
      <c r="O206" s="357" t="str">
        <f>+'11+'!Q528</f>
        <v>9900051180</v>
      </c>
      <c r="P206" s="357" t="str">
        <f>+'11+'!R528</f>
        <v>200</v>
      </c>
      <c r="Q206" s="442"/>
      <c r="R206" s="443"/>
      <c r="S206" s="300">
        <f>+'11+'!U528</f>
        <v>70.430000000000007</v>
      </c>
      <c r="T206" s="300">
        <f>+'11+'!V528</f>
        <v>0</v>
      </c>
      <c r="U206" s="396">
        <f t="shared" si="2"/>
        <v>0</v>
      </c>
      <c r="V206" s="444"/>
      <c r="W206" s="445"/>
      <c r="X206" s="445"/>
      <c r="Y206" s="445"/>
      <c r="Z206" s="445"/>
      <c r="AA206" s="445"/>
      <c r="AB206" s="446"/>
      <c r="AC206" s="52"/>
    </row>
    <row r="207" spans="1:29" ht="21.75" customHeight="1" thickBot="1" x14ac:dyDescent="0.25">
      <c r="A207" s="51"/>
      <c r="B207" s="431" t="str">
        <f>+'11+'!B529:M529</f>
        <v>Иные закупки товаров, работ и услуг для обеспечения государственных (муниципальных) нужд</v>
      </c>
      <c r="C207" s="432"/>
      <c r="D207" s="432"/>
      <c r="E207" s="432"/>
      <c r="F207" s="432"/>
      <c r="G207" s="432"/>
      <c r="H207" s="432"/>
      <c r="I207" s="432"/>
      <c r="J207" s="432"/>
      <c r="K207" s="432"/>
      <c r="L207" s="433"/>
      <c r="M207" s="357">
        <f>+'11+'!O529</f>
        <v>2</v>
      </c>
      <c r="N207" s="357">
        <f>+'11+'!P529</f>
        <v>3</v>
      </c>
      <c r="O207" s="357" t="str">
        <f>+'11+'!Q529</f>
        <v>9900051180</v>
      </c>
      <c r="P207" s="357" t="str">
        <f>+'11+'!R529</f>
        <v>240</v>
      </c>
      <c r="Q207" s="442"/>
      <c r="R207" s="443"/>
      <c r="S207" s="300">
        <f>+'11+'!U529</f>
        <v>70.430000000000007</v>
      </c>
      <c r="T207" s="300">
        <f>+'11+'!V529</f>
        <v>0</v>
      </c>
      <c r="U207" s="396">
        <f t="shared" si="2"/>
        <v>0</v>
      </c>
      <c r="V207" s="444"/>
      <c r="W207" s="445"/>
      <c r="X207" s="445"/>
      <c r="Y207" s="445"/>
      <c r="Z207" s="445"/>
      <c r="AA207" s="445"/>
      <c r="AB207" s="446"/>
      <c r="AC207" s="52"/>
    </row>
    <row r="208" spans="1:29" ht="21.75" customHeight="1" thickBot="1" x14ac:dyDescent="0.25">
      <c r="A208" s="51"/>
      <c r="B208" s="431" t="str">
        <f>+'11+'!B530:M530</f>
        <v>Прочая закупка товаров, работ и услуг</v>
      </c>
      <c r="C208" s="432"/>
      <c r="D208" s="432"/>
      <c r="E208" s="432"/>
      <c r="F208" s="432"/>
      <c r="G208" s="432"/>
      <c r="H208" s="432"/>
      <c r="I208" s="432"/>
      <c r="J208" s="432"/>
      <c r="K208" s="432"/>
      <c r="L208" s="433"/>
      <c r="M208" s="357">
        <f>+'11+'!O530</f>
        <v>2</v>
      </c>
      <c r="N208" s="357">
        <f>+'11+'!P530</f>
        <v>3</v>
      </c>
      <c r="O208" s="357" t="str">
        <f>+'11+'!Q530</f>
        <v>9900051180</v>
      </c>
      <c r="P208" s="357" t="str">
        <f>+'11+'!R530</f>
        <v>244</v>
      </c>
      <c r="Q208" s="442"/>
      <c r="R208" s="443"/>
      <c r="S208" s="300">
        <f>+'11+'!U530</f>
        <v>70.430000000000007</v>
      </c>
      <c r="T208" s="300">
        <f>+'11+'!V530</f>
        <v>0</v>
      </c>
      <c r="U208" s="396">
        <f t="shared" si="2"/>
        <v>0</v>
      </c>
      <c r="V208" s="444"/>
      <c r="W208" s="445"/>
      <c r="X208" s="445"/>
      <c r="Y208" s="445"/>
      <c r="Z208" s="445"/>
      <c r="AA208" s="445"/>
      <c r="AB208" s="446"/>
      <c r="AC208" s="52"/>
    </row>
    <row r="209" spans="1:29" ht="12.75" customHeight="1" thickBot="1" x14ac:dyDescent="0.25">
      <c r="A209" s="51"/>
      <c r="B209" s="431" t="str">
        <f>+'11+'!B720:M720</f>
        <v>Межбюджетные трансферты</v>
      </c>
      <c r="C209" s="432"/>
      <c r="D209" s="432"/>
      <c r="E209" s="432"/>
      <c r="F209" s="432"/>
      <c r="G209" s="432"/>
      <c r="H209" s="432"/>
      <c r="I209" s="432"/>
      <c r="J209" s="432"/>
      <c r="K209" s="432"/>
      <c r="L209" s="433"/>
      <c r="M209" s="357">
        <f>+'11+'!O720</f>
        <v>2</v>
      </c>
      <c r="N209" s="357">
        <f>+'11+'!P720</f>
        <v>3</v>
      </c>
      <c r="O209" s="357" t="str">
        <f>+'11+'!Q720</f>
        <v>9900051180</v>
      </c>
      <c r="P209" s="357" t="str">
        <f>+'11+'!R720</f>
        <v>500</v>
      </c>
      <c r="Q209" s="442"/>
      <c r="R209" s="443"/>
      <c r="S209" s="300">
        <f>+'11+'!U720</f>
        <v>750.7</v>
      </c>
      <c r="T209" s="300">
        <f>+'11+'!V720</f>
        <v>375.34800000000001</v>
      </c>
      <c r="U209" s="396">
        <f t="shared" si="2"/>
        <v>49.999733581990142</v>
      </c>
      <c r="V209" s="444"/>
      <c r="W209" s="445"/>
      <c r="X209" s="445"/>
      <c r="Y209" s="445"/>
      <c r="Z209" s="445"/>
      <c r="AA209" s="445"/>
      <c r="AB209" s="446"/>
      <c r="AC209" s="52"/>
    </row>
    <row r="210" spans="1:29" ht="12.75" customHeight="1" thickBot="1" x14ac:dyDescent="0.25">
      <c r="A210" s="51"/>
      <c r="B210" s="431" t="str">
        <f>+'11+'!B721:M721</f>
        <v>Субвенции</v>
      </c>
      <c r="C210" s="432"/>
      <c r="D210" s="432"/>
      <c r="E210" s="432"/>
      <c r="F210" s="432"/>
      <c r="G210" s="432"/>
      <c r="H210" s="432"/>
      <c r="I210" s="432"/>
      <c r="J210" s="432"/>
      <c r="K210" s="432"/>
      <c r="L210" s="433"/>
      <c r="M210" s="357">
        <f>+'11+'!O721</f>
        <v>2</v>
      </c>
      <c r="N210" s="357">
        <f>+'11+'!P721</f>
        <v>3</v>
      </c>
      <c r="O210" s="357" t="str">
        <f>+'11+'!Q721</f>
        <v>9900051180</v>
      </c>
      <c r="P210" s="357" t="str">
        <f>+'11+'!R721</f>
        <v>530</v>
      </c>
      <c r="Q210" s="442"/>
      <c r="R210" s="443"/>
      <c r="S210" s="300">
        <f>+'11+'!U721</f>
        <v>750.7</v>
      </c>
      <c r="T210" s="300">
        <f>+'11+'!V721</f>
        <v>375.34800000000001</v>
      </c>
      <c r="U210" s="396">
        <f t="shared" si="2"/>
        <v>49.999733581990142</v>
      </c>
      <c r="V210" s="444"/>
      <c r="W210" s="445"/>
      <c r="X210" s="445"/>
      <c r="Y210" s="445"/>
      <c r="Z210" s="445"/>
      <c r="AA210" s="445"/>
      <c r="AB210" s="446"/>
      <c r="AC210" s="52"/>
    </row>
    <row r="211" spans="1:29" ht="38.25" customHeight="1" thickBot="1" x14ac:dyDescent="0.25">
      <c r="A211" s="51"/>
      <c r="B211" s="431" t="str">
        <f>+'11+'!B531:M531</f>
        <v>НАЦИОНАЛЬНАЯ БЕЗОПАСНОСТЬ И ПРАВООХРАНИТЕЛЬНАЯ ДЕЯТЕЛЬНОСТЬ</v>
      </c>
      <c r="C211" s="432"/>
      <c r="D211" s="432"/>
      <c r="E211" s="432"/>
      <c r="F211" s="432"/>
      <c r="G211" s="432"/>
      <c r="H211" s="432"/>
      <c r="I211" s="432"/>
      <c r="J211" s="432"/>
      <c r="K211" s="432"/>
      <c r="L211" s="433"/>
      <c r="M211" s="357">
        <f>+'11+'!O531</f>
        <v>3</v>
      </c>
      <c r="N211" s="357">
        <f>+'11+'!P531</f>
        <v>0</v>
      </c>
      <c r="O211" s="357">
        <f>+'11+'!Q531</f>
        <v>0</v>
      </c>
      <c r="P211" s="357">
        <f>+'11+'!R531</f>
        <v>0</v>
      </c>
      <c r="Q211" s="442"/>
      <c r="R211" s="443"/>
      <c r="S211" s="300">
        <f>+'11+'!U531</f>
        <v>3877.4490000000001</v>
      </c>
      <c r="T211" s="300">
        <f>+'11+'!V531</f>
        <v>903.01525000000004</v>
      </c>
      <c r="U211" s="396">
        <f t="shared" ref="U211:U274" si="3">T211/S211*100</f>
        <v>23.288900769552352</v>
      </c>
      <c r="V211" s="444"/>
      <c r="W211" s="445"/>
      <c r="X211" s="445"/>
      <c r="Y211" s="445"/>
      <c r="Z211" s="445"/>
      <c r="AA211" s="445"/>
      <c r="AB211" s="446"/>
      <c r="AC211" s="52"/>
    </row>
    <row r="212" spans="1:29" ht="32.25" customHeight="1" thickBot="1" x14ac:dyDescent="0.25">
      <c r="A212" s="51"/>
      <c r="B212" s="431" t="str">
        <f>+'11+'!B532:M532</f>
        <v>Защита населения и территории от чрезвычайных ситуаций природного и техногенного характера, гражданская оборона</v>
      </c>
      <c r="C212" s="432"/>
      <c r="D212" s="432"/>
      <c r="E212" s="432"/>
      <c r="F212" s="432"/>
      <c r="G212" s="432"/>
      <c r="H212" s="432"/>
      <c r="I212" s="432"/>
      <c r="J212" s="432"/>
      <c r="K212" s="432"/>
      <c r="L212" s="433"/>
      <c r="M212" s="357">
        <f>+'11+'!O532</f>
        <v>3</v>
      </c>
      <c r="N212" s="357">
        <f>+'11+'!P532</f>
        <v>9</v>
      </c>
      <c r="O212" s="357">
        <f>+'11+'!Q532</f>
        <v>0</v>
      </c>
      <c r="P212" s="357">
        <f>+'11+'!R532</f>
        <v>0</v>
      </c>
      <c r="Q212" s="442"/>
      <c r="R212" s="443"/>
      <c r="S212" s="300">
        <f>+'11+'!U532</f>
        <v>1777.4490000000001</v>
      </c>
      <c r="T212" s="300">
        <f>+'11+'!V532</f>
        <v>903.01525000000004</v>
      </c>
      <c r="U212" s="396">
        <f t="shared" si="3"/>
        <v>50.804003377874693</v>
      </c>
      <c r="V212" s="444"/>
      <c r="W212" s="445"/>
      <c r="X212" s="445"/>
      <c r="Y212" s="445"/>
      <c r="Z212" s="445"/>
      <c r="AA212" s="445"/>
      <c r="AB212" s="446"/>
      <c r="AC212" s="52"/>
    </row>
    <row r="213" spans="1:29" ht="32.25" customHeight="1" thickBot="1" x14ac:dyDescent="0.25">
      <c r="A213" s="51"/>
      <c r="B213" s="431" t="str">
        <f>+'11+'!B533:M533</f>
        <v>Обеспечение деятельности единой дежурной диспетчерской службы (ЕДДС)</v>
      </c>
      <c r="C213" s="432"/>
      <c r="D213" s="432"/>
      <c r="E213" s="432"/>
      <c r="F213" s="432"/>
      <c r="G213" s="432"/>
      <c r="H213" s="432"/>
      <c r="I213" s="432"/>
      <c r="J213" s="432"/>
      <c r="K213" s="432"/>
      <c r="L213" s="433"/>
      <c r="M213" s="357">
        <f>+'11+'!O533</f>
        <v>3</v>
      </c>
      <c r="N213" s="357">
        <f>+'11+'!P533</f>
        <v>9</v>
      </c>
      <c r="O213" s="357" t="str">
        <f>+'11+'!Q533</f>
        <v>9500000000</v>
      </c>
      <c r="P213" s="357">
        <f>+'11+'!R533</f>
        <v>0</v>
      </c>
      <c r="Q213" s="442"/>
      <c r="R213" s="443"/>
      <c r="S213" s="300">
        <f>+'11+'!U533</f>
        <v>1777.4490000000001</v>
      </c>
      <c r="T213" s="300">
        <f>+'11+'!V533</f>
        <v>903.01525000000004</v>
      </c>
      <c r="U213" s="396">
        <f t="shared" si="3"/>
        <v>50.804003377874693</v>
      </c>
      <c r="V213" s="444"/>
      <c r="W213" s="445"/>
      <c r="X213" s="445"/>
      <c r="Y213" s="445"/>
      <c r="Z213" s="445"/>
      <c r="AA213" s="445"/>
      <c r="AB213" s="446"/>
      <c r="AC213" s="52"/>
    </row>
    <row r="214" spans="1:29" ht="53.25" customHeight="1" thickBot="1" x14ac:dyDescent="0.25">
      <c r="A214" s="51"/>
      <c r="B214" s="431" t="str">
        <f>+'11+'!B534:M534</f>
        <v>Расходы на выплаты по оплате труда работников</v>
      </c>
      <c r="C214" s="432"/>
      <c r="D214" s="432"/>
      <c r="E214" s="432"/>
      <c r="F214" s="432"/>
      <c r="G214" s="432"/>
      <c r="H214" s="432"/>
      <c r="I214" s="432"/>
      <c r="J214" s="432"/>
      <c r="K214" s="432"/>
      <c r="L214" s="433"/>
      <c r="M214" s="357">
        <f>+'11+'!O534</f>
        <v>3</v>
      </c>
      <c r="N214" s="357">
        <f>+'11+'!P534</f>
        <v>9</v>
      </c>
      <c r="O214" s="357" t="str">
        <f>+'11+'!Q534</f>
        <v>9500000110</v>
      </c>
      <c r="P214" s="357">
        <f>+'11+'!R534</f>
        <v>0</v>
      </c>
      <c r="Q214" s="442"/>
      <c r="R214" s="443"/>
      <c r="S214" s="300">
        <f>+'11+'!U534</f>
        <v>1612.4490000000001</v>
      </c>
      <c r="T214" s="300">
        <f>+'11+'!V534</f>
        <v>859.39125000000001</v>
      </c>
      <c r="U214" s="396">
        <f t="shared" si="3"/>
        <v>53.297267076354039</v>
      </c>
      <c r="V214" s="444"/>
      <c r="W214" s="445"/>
      <c r="X214" s="445"/>
      <c r="Y214" s="445"/>
      <c r="Z214" s="445"/>
      <c r="AA214" s="445"/>
      <c r="AB214" s="446"/>
      <c r="AC214" s="52"/>
    </row>
    <row r="215" spans="1:29" ht="12.75" customHeight="1" thickBot="1" x14ac:dyDescent="0.25">
      <c r="A215" s="51"/>
      <c r="B215" s="431" t="str">
        <f>+'11+'!B535:M535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15" s="432"/>
      <c r="D215" s="432"/>
      <c r="E215" s="432"/>
      <c r="F215" s="432"/>
      <c r="G215" s="432"/>
      <c r="H215" s="432"/>
      <c r="I215" s="432"/>
      <c r="J215" s="432"/>
      <c r="K215" s="432"/>
      <c r="L215" s="433"/>
      <c r="M215" s="357">
        <f>+'11+'!O535</f>
        <v>3</v>
      </c>
      <c r="N215" s="357">
        <f>+'11+'!P535</f>
        <v>9</v>
      </c>
      <c r="O215" s="357" t="str">
        <f>+'11+'!Q535</f>
        <v>9500000110</v>
      </c>
      <c r="P215" s="357" t="str">
        <f>+'11+'!R535</f>
        <v>100</v>
      </c>
      <c r="Q215" s="442"/>
      <c r="R215" s="443"/>
      <c r="S215" s="300">
        <f>+'11+'!U535</f>
        <v>1612.4490000000001</v>
      </c>
      <c r="T215" s="300">
        <f>+'11+'!V535</f>
        <v>859.39125000000001</v>
      </c>
      <c r="U215" s="396">
        <f t="shared" si="3"/>
        <v>53.297267076354039</v>
      </c>
      <c r="V215" s="444"/>
      <c r="W215" s="445"/>
      <c r="X215" s="445"/>
      <c r="Y215" s="445"/>
      <c r="Z215" s="445"/>
      <c r="AA215" s="445"/>
      <c r="AB215" s="446"/>
      <c r="AC215" s="52"/>
    </row>
    <row r="216" spans="1:29" ht="12.75" customHeight="1" thickBot="1" x14ac:dyDescent="0.25">
      <c r="A216" s="51"/>
      <c r="B216" s="431" t="str">
        <f>+'11+'!B536:M536</f>
        <v>Расходы на выплаты персоналу казенных учреждений</v>
      </c>
      <c r="C216" s="432"/>
      <c r="D216" s="432"/>
      <c r="E216" s="432"/>
      <c r="F216" s="432"/>
      <c r="G216" s="432"/>
      <c r="H216" s="432"/>
      <c r="I216" s="432"/>
      <c r="J216" s="432"/>
      <c r="K216" s="432"/>
      <c r="L216" s="433"/>
      <c r="M216" s="357">
        <f>+'11+'!O536</f>
        <v>3</v>
      </c>
      <c r="N216" s="357">
        <f>+'11+'!P536</f>
        <v>9</v>
      </c>
      <c r="O216" s="357" t="str">
        <f>+'11+'!Q536</f>
        <v>9500000110</v>
      </c>
      <c r="P216" s="357" t="str">
        <f>+'11+'!R536</f>
        <v>110</v>
      </c>
      <c r="Q216" s="442"/>
      <c r="R216" s="443"/>
      <c r="S216" s="300">
        <f>+'11+'!U536</f>
        <v>1612.4490000000001</v>
      </c>
      <c r="T216" s="300">
        <f>+'11+'!V536</f>
        <v>859.39125000000001</v>
      </c>
      <c r="U216" s="396">
        <f t="shared" si="3"/>
        <v>53.297267076354039</v>
      </c>
      <c r="V216" s="444"/>
      <c r="W216" s="445"/>
      <c r="X216" s="445"/>
      <c r="Y216" s="445"/>
      <c r="Z216" s="445"/>
      <c r="AA216" s="445"/>
      <c r="AB216" s="446"/>
      <c r="AC216" s="52"/>
    </row>
    <row r="217" spans="1:29" ht="32.25" customHeight="1" thickBot="1" x14ac:dyDescent="0.25">
      <c r="A217" s="51"/>
      <c r="B217" s="431" t="str">
        <f>+'11+'!B537:M537</f>
        <v>Фонд оплаты труда учреждений</v>
      </c>
      <c r="C217" s="432"/>
      <c r="D217" s="432"/>
      <c r="E217" s="432"/>
      <c r="F217" s="432"/>
      <c r="G217" s="432"/>
      <c r="H217" s="432"/>
      <c r="I217" s="432"/>
      <c r="J217" s="432"/>
      <c r="K217" s="432"/>
      <c r="L217" s="433"/>
      <c r="M217" s="357">
        <f>+'11+'!O537</f>
        <v>3</v>
      </c>
      <c r="N217" s="357">
        <f>+'11+'!P537</f>
        <v>9</v>
      </c>
      <c r="O217" s="357" t="str">
        <f>+'11+'!Q537</f>
        <v>9500000110</v>
      </c>
      <c r="P217" s="357" t="str">
        <f>+'11+'!R537</f>
        <v>111</v>
      </c>
      <c r="Q217" s="442"/>
      <c r="R217" s="443"/>
      <c r="S217" s="300">
        <f>+'11+'!U537</f>
        <v>1238.44</v>
      </c>
      <c r="T217" s="300">
        <f>+'11+'!V537</f>
        <v>688.08900000000006</v>
      </c>
      <c r="U217" s="396">
        <f t="shared" si="3"/>
        <v>55.560947643809953</v>
      </c>
      <c r="V217" s="444"/>
      <c r="W217" s="445"/>
      <c r="X217" s="445"/>
      <c r="Y217" s="445"/>
      <c r="Z217" s="445"/>
      <c r="AA217" s="445"/>
      <c r="AB217" s="446"/>
      <c r="AC217" s="52"/>
    </row>
    <row r="218" spans="1:29" ht="21.75" customHeight="1" thickBot="1" x14ac:dyDescent="0.25">
      <c r="A218" s="51"/>
      <c r="B218" s="431" t="str">
        <f>+'11+'!B538:M538</f>
        <v>Взносы по обязательному социальному страхованию на выплаты по оплате труда работников и иные выплаты работникам учреждений</v>
      </c>
      <c r="C218" s="432"/>
      <c r="D218" s="432"/>
      <c r="E218" s="432"/>
      <c r="F218" s="432"/>
      <c r="G218" s="432"/>
      <c r="H218" s="432"/>
      <c r="I218" s="432"/>
      <c r="J218" s="432"/>
      <c r="K218" s="432"/>
      <c r="L218" s="433"/>
      <c r="M218" s="357">
        <f>+'11+'!O538</f>
        <v>3</v>
      </c>
      <c r="N218" s="357">
        <f>+'11+'!P538</f>
        <v>9</v>
      </c>
      <c r="O218" s="357" t="str">
        <f>+'11+'!Q538</f>
        <v>9500000110</v>
      </c>
      <c r="P218" s="357" t="str">
        <f>+'11+'!R538</f>
        <v>119</v>
      </c>
      <c r="Q218" s="442"/>
      <c r="R218" s="443"/>
      <c r="S218" s="300">
        <f>+'11+'!U538</f>
        <v>374.00900000000001</v>
      </c>
      <c r="T218" s="300">
        <f>+'11+'!V538</f>
        <v>171.30224999999999</v>
      </c>
      <c r="U218" s="396">
        <f t="shared" si="3"/>
        <v>45.801638463245531</v>
      </c>
      <c r="V218" s="444"/>
      <c r="W218" s="445"/>
      <c r="X218" s="445"/>
      <c r="Y218" s="445"/>
      <c r="Z218" s="445"/>
      <c r="AA218" s="445"/>
      <c r="AB218" s="446"/>
      <c r="AC218" s="52"/>
    </row>
    <row r="219" spans="1:29" ht="21.75" customHeight="1" thickBot="1" x14ac:dyDescent="0.25">
      <c r="A219" s="51"/>
      <c r="B219" s="431" t="str">
        <f>+'11+'!B539:M539</f>
        <v xml:space="preserve">Расходы на обеспечение функций </v>
      </c>
      <c r="C219" s="432"/>
      <c r="D219" s="432"/>
      <c r="E219" s="432"/>
      <c r="F219" s="432"/>
      <c r="G219" s="432"/>
      <c r="H219" s="432"/>
      <c r="I219" s="432"/>
      <c r="J219" s="432"/>
      <c r="K219" s="432"/>
      <c r="L219" s="433"/>
      <c r="M219" s="357">
        <f>+'11+'!O539</f>
        <v>3</v>
      </c>
      <c r="N219" s="357">
        <f>+'11+'!P539</f>
        <v>9</v>
      </c>
      <c r="O219" s="357" t="str">
        <f>+'11+'!Q539</f>
        <v>9500000190</v>
      </c>
      <c r="P219" s="357">
        <f>+'11+'!R539</f>
        <v>0</v>
      </c>
      <c r="Q219" s="442"/>
      <c r="R219" s="443"/>
      <c r="S219" s="300">
        <f>+'11+'!U539</f>
        <v>165</v>
      </c>
      <c r="T219" s="300">
        <f>+'11+'!V539</f>
        <v>43.624000000000002</v>
      </c>
      <c r="U219" s="396">
        <f t="shared" si="3"/>
        <v>26.438787878787878</v>
      </c>
      <c r="V219" s="444"/>
      <c r="W219" s="445"/>
      <c r="X219" s="445"/>
      <c r="Y219" s="445"/>
      <c r="Z219" s="445"/>
      <c r="AA219" s="445"/>
      <c r="AB219" s="446"/>
      <c r="AC219" s="52"/>
    </row>
    <row r="220" spans="1:29" ht="12.75" customHeight="1" thickBot="1" x14ac:dyDescent="0.25">
      <c r="A220" s="51"/>
      <c r="B220" s="431" t="str">
        <f>+'11+'!B540:M540</f>
        <v>Закупка товаров, работ и услуг для обеспечения государственных (муниципальных) нужд</v>
      </c>
      <c r="C220" s="432"/>
      <c r="D220" s="432"/>
      <c r="E220" s="432"/>
      <c r="F220" s="432"/>
      <c r="G220" s="432"/>
      <c r="H220" s="432"/>
      <c r="I220" s="432"/>
      <c r="J220" s="432"/>
      <c r="K220" s="432"/>
      <c r="L220" s="433"/>
      <c r="M220" s="357">
        <f>+'11+'!O540</f>
        <v>3</v>
      </c>
      <c r="N220" s="357">
        <f>+'11+'!P540</f>
        <v>9</v>
      </c>
      <c r="O220" s="357" t="str">
        <f>+'11+'!Q540</f>
        <v>9500000190</v>
      </c>
      <c r="P220" s="357" t="str">
        <f>+'11+'!R540</f>
        <v>200</v>
      </c>
      <c r="Q220" s="442"/>
      <c r="R220" s="443"/>
      <c r="S220" s="300">
        <f>+'11+'!U540</f>
        <v>165</v>
      </c>
      <c r="T220" s="300">
        <f>+'11+'!V540</f>
        <v>43.624000000000002</v>
      </c>
      <c r="U220" s="396">
        <f t="shared" si="3"/>
        <v>26.438787878787878</v>
      </c>
      <c r="V220" s="444"/>
      <c r="W220" s="445"/>
      <c r="X220" s="445"/>
      <c r="Y220" s="445"/>
      <c r="Z220" s="445"/>
      <c r="AA220" s="445"/>
      <c r="AB220" s="446"/>
      <c r="AC220" s="52"/>
    </row>
    <row r="221" spans="1:29" ht="12.75" customHeight="1" thickBot="1" x14ac:dyDescent="0.25">
      <c r="A221" s="51"/>
      <c r="B221" s="431" t="str">
        <f>+'11+'!B541:M541</f>
        <v>Иные закупки товаров, работ и услуг для обеспечения государственных (муниципальных) нужд</v>
      </c>
      <c r="C221" s="432"/>
      <c r="D221" s="432"/>
      <c r="E221" s="432"/>
      <c r="F221" s="432"/>
      <c r="G221" s="432"/>
      <c r="H221" s="432"/>
      <c r="I221" s="432"/>
      <c r="J221" s="432"/>
      <c r="K221" s="432"/>
      <c r="L221" s="433"/>
      <c r="M221" s="357">
        <f>+'11+'!O541</f>
        <v>3</v>
      </c>
      <c r="N221" s="357">
        <f>+'11+'!P541</f>
        <v>9</v>
      </c>
      <c r="O221" s="357" t="str">
        <f>+'11+'!Q541</f>
        <v>9500000190</v>
      </c>
      <c r="P221" s="357" t="str">
        <f>+'11+'!R541</f>
        <v>240</v>
      </c>
      <c r="Q221" s="442"/>
      <c r="R221" s="443"/>
      <c r="S221" s="300">
        <f>+'11+'!U541</f>
        <v>165</v>
      </c>
      <c r="T221" s="300">
        <f>+'11+'!V541</f>
        <v>43.624000000000002</v>
      </c>
      <c r="U221" s="396">
        <f t="shared" si="3"/>
        <v>26.438787878787878</v>
      </c>
      <c r="V221" s="444"/>
      <c r="W221" s="445"/>
      <c r="X221" s="445"/>
      <c r="Y221" s="445"/>
      <c r="Z221" s="445"/>
      <c r="AA221" s="445"/>
      <c r="AB221" s="446"/>
      <c r="AC221" s="52"/>
    </row>
    <row r="222" spans="1:29" ht="12.75" customHeight="1" thickBot="1" x14ac:dyDescent="0.25">
      <c r="A222" s="51"/>
      <c r="B222" s="431" t="str">
        <f>+'11+'!B542:M542</f>
        <v>Закупка товаров, работ, услуг в сфере информационно-коммуникационных технологий</v>
      </c>
      <c r="C222" s="432"/>
      <c r="D222" s="432"/>
      <c r="E222" s="432"/>
      <c r="F222" s="432"/>
      <c r="G222" s="432"/>
      <c r="H222" s="432"/>
      <c r="I222" s="432"/>
      <c r="J222" s="432"/>
      <c r="K222" s="432"/>
      <c r="L222" s="433"/>
      <c r="M222" s="357">
        <f>+'11+'!O542</f>
        <v>3</v>
      </c>
      <c r="N222" s="357">
        <f>+'11+'!P542</f>
        <v>9</v>
      </c>
      <c r="O222" s="357" t="str">
        <f>+'11+'!Q542</f>
        <v>9500000190</v>
      </c>
      <c r="P222" s="357" t="str">
        <f>+'11+'!R542</f>
        <v>242</v>
      </c>
      <c r="Q222" s="442"/>
      <c r="R222" s="443"/>
      <c r="S222" s="300">
        <f>+'11+'!U542</f>
        <v>165</v>
      </c>
      <c r="T222" s="300">
        <f>+'11+'!V542</f>
        <v>43.624000000000002</v>
      </c>
      <c r="U222" s="396">
        <f t="shared" si="3"/>
        <v>26.438787878787878</v>
      </c>
      <c r="V222" s="444"/>
      <c r="W222" s="445"/>
      <c r="X222" s="445"/>
      <c r="Y222" s="445"/>
      <c r="Z222" s="445"/>
      <c r="AA222" s="445"/>
      <c r="AB222" s="446"/>
      <c r="AC222" s="52"/>
    </row>
    <row r="223" spans="1:29" ht="23.25" customHeight="1" thickBot="1" x14ac:dyDescent="0.25">
      <c r="A223" s="51"/>
      <c r="B223" s="431" t="str">
        <f>+'11+'!B543:M543</f>
        <v>Другие вопросы в области национальной безопасности и правоохранительной деятельности</v>
      </c>
      <c r="C223" s="432"/>
      <c r="D223" s="432"/>
      <c r="E223" s="432"/>
      <c r="F223" s="432"/>
      <c r="G223" s="432"/>
      <c r="H223" s="432"/>
      <c r="I223" s="432"/>
      <c r="J223" s="432"/>
      <c r="K223" s="432"/>
      <c r="L223" s="433"/>
      <c r="M223" s="357">
        <f>+'11+'!O543</f>
        <v>3</v>
      </c>
      <c r="N223" s="357">
        <f>+'11+'!P543</f>
        <v>14</v>
      </c>
      <c r="O223" s="357">
        <f>+'11+'!Q543</f>
        <v>0</v>
      </c>
      <c r="P223" s="357">
        <f>+'11+'!R543</f>
        <v>0</v>
      </c>
      <c r="Q223" s="442"/>
      <c r="R223" s="443"/>
      <c r="S223" s="300">
        <f>+'11+'!U543</f>
        <v>2100</v>
      </c>
      <c r="T223" s="300">
        <f>+'11+'!V543</f>
        <v>0</v>
      </c>
      <c r="U223" s="396">
        <f t="shared" si="3"/>
        <v>0</v>
      </c>
      <c r="V223" s="444"/>
      <c r="W223" s="445"/>
      <c r="X223" s="445"/>
      <c r="Y223" s="445"/>
      <c r="Z223" s="445"/>
      <c r="AA223" s="445"/>
      <c r="AB223" s="446"/>
      <c r="AC223" s="52"/>
    </row>
    <row r="224" spans="1:29" ht="30" customHeight="1" thickBot="1" x14ac:dyDescent="0.25">
      <c r="A224" s="51"/>
      <c r="B224" s="431" t="str">
        <f>+'11+'!B544:M544</f>
        <v>Муниципальная программа "Развитие сельского хозяйства"</v>
      </c>
      <c r="C224" s="432"/>
      <c r="D224" s="432"/>
      <c r="E224" s="432"/>
      <c r="F224" s="432"/>
      <c r="G224" s="432"/>
      <c r="H224" s="432"/>
      <c r="I224" s="432"/>
      <c r="J224" s="432"/>
      <c r="K224" s="432"/>
      <c r="L224" s="433"/>
      <c r="M224" s="357">
        <f>+'11+'!O544</f>
        <v>3</v>
      </c>
      <c r="N224" s="357">
        <f>+'11+'!P544</f>
        <v>14</v>
      </c>
      <c r="O224" s="357" t="str">
        <f>+'11+'!Q544</f>
        <v>0400000000</v>
      </c>
      <c r="P224" s="357">
        <f>+'11+'!R544</f>
        <v>0</v>
      </c>
      <c r="Q224" s="442"/>
      <c r="R224" s="443"/>
      <c r="S224" s="300">
        <f>+'11+'!U544</f>
        <v>2100</v>
      </c>
      <c r="T224" s="300">
        <f>+'11+'!V544</f>
        <v>0</v>
      </c>
      <c r="U224" s="396">
        <f t="shared" si="3"/>
        <v>0</v>
      </c>
      <c r="V224" s="444"/>
      <c r="W224" s="445"/>
      <c r="X224" s="445"/>
      <c r="Y224" s="445"/>
      <c r="Z224" s="445"/>
      <c r="AA224" s="445"/>
      <c r="AB224" s="446"/>
      <c r="AC224" s="52"/>
    </row>
    <row r="225" spans="1:29" ht="21.75" customHeight="1" thickBot="1" x14ac:dyDescent="0.25">
      <c r="A225" s="51"/>
      <c r="B225" s="431" t="str">
        <f>+'11+'!B545:M545</f>
        <v>Подпрограмма "Реализация мероприятий по развитию сельского хозяйства и расшение рынка сельскохозяйственной продукции"</v>
      </c>
      <c r="C225" s="432"/>
      <c r="D225" s="432"/>
      <c r="E225" s="432"/>
      <c r="F225" s="432"/>
      <c r="G225" s="432"/>
      <c r="H225" s="432"/>
      <c r="I225" s="432"/>
      <c r="J225" s="432"/>
      <c r="K225" s="432"/>
      <c r="L225" s="433"/>
      <c r="M225" s="357">
        <f>+'11+'!O545</f>
        <v>3</v>
      </c>
      <c r="N225" s="357">
        <f>+'11+'!P545</f>
        <v>14</v>
      </c>
      <c r="O225" s="357" t="str">
        <f>+'11+'!Q545</f>
        <v>0420000000</v>
      </c>
      <c r="P225" s="357">
        <f>+'11+'!R545</f>
        <v>0</v>
      </c>
      <c r="Q225" s="442"/>
      <c r="R225" s="443"/>
      <c r="S225" s="300">
        <f>+'11+'!U545</f>
        <v>2100</v>
      </c>
      <c r="T225" s="300">
        <f>+'11+'!V545</f>
        <v>0</v>
      </c>
      <c r="U225" s="396">
        <f t="shared" si="3"/>
        <v>0</v>
      </c>
      <c r="V225" s="444"/>
      <c r="W225" s="445"/>
      <c r="X225" s="445"/>
      <c r="Y225" s="445"/>
      <c r="Z225" s="445"/>
      <c r="AA225" s="445"/>
      <c r="AB225" s="446"/>
      <c r="AC225" s="52"/>
    </row>
    <row r="226" spans="1:29" ht="12.75" customHeight="1" thickBot="1" x14ac:dyDescent="0.25">
      <c r="A226" s="51"/>
      <c r="B226" s="431" t="str">
        <f>+'11+'!B546:M546</f>
        <v xml:space="preserve">Субсидии на оказание финансовой поддержки при исполнении расходных обязательств, связанных с реализацией губернаторского проекта "Новая жизнь" ("Чаа сорук") </v>
      </c>
      <c r="C226" s="432"/>
      <c r="D226" s="432"/>
      <c r="E226" s="432"/>
      <c r="F226" s="432"/>
      <c r="G226" s="432"/>
      <c r="H226" s="432"/>
      <c r="I226" s="432"/>
      <c r="J226" s="432"/>
      <c r="K226" s="432"/>
      <c r="L226" s="433"/>
      <c r="M226" s="357">
        <f>+'11+'!O546</f>
        <v>3</v>
      </c>
      <c r="N226" s="357">
        <f>+'11+'!P546</f>
        <v>14</v>
      </c>
      <c r="O226" s="357" t="str">
        <f>+'11+'!Q546</f>
        <v>04201L5030</v>
      </c>
      <c r="P226" s="357">
        <f>+'11+'!R546</f>
        <v>0</v>
      </c>
      <c r="Q226" s="442"/>
      <c r="R226" s="443"/>
      <c r="S226" s="300">
        <f>+'11+'!U546</f>
        <v>2100</v>
      </c>
      <c r="T226" s="300">
        <f>+'11+'!V546</f>
        <v>0</v>
      </c>
      <c r="U226" s="396">
        <f t="shared" si="3"/>
        <v>0</v>
      </c>
      <c r="V226" s="444"/>
      <c r="W226" s="445"/>
      <c r="X226" s="445"/>
      <c r="Y226" s="445"/>
      <c r="Z226" s="445"/>
      <c r="AA226" s="445"/>
      <c r="AB226" s="446"/>
      <c r="AC226" s="52"/>
    </row>
    <row r="227" spans="1:29" ht="53.25" customHeight="1" thickBot="1" x14ac:dyDescent="0.25">
      <c r="A227" s="51"/>
      <c r="B227" s="431" t="str">
        <f>+'11+'!B547:M547</f>
        <v>Иные бюджетные ассигнования</v>
      </c>
      <c r="C227" s="432"/>
      <c r="D227" s="432"/>
      <c r="E227" s="432"/>
      <c r="F227" s="432"/>
      <c r="G227" s="432"/>
      <c r="H227" s="432"/>
      <c r="I227" s="432"/>
      <c r="J227" s="432"/>
      <c r="K227" s="432"/>
      <c r="L227" s="433"/>
      <c r="M227" s="357">
        <f>+'11+'!O547</f>
        <v>3</v>
      </c>
      <c r="N227" s="357">
        <f>+'11+'!P547</f>
        <v>14</v>
      </c>
      <c r="O227" s="357" t="str">
        <f>+'11+'!Q547</f>
        <v>04201L5030</v>
      </c>
      <c r="P227" s="357" t="str">
        <f>+'11+'!R547</f>
        <v>800</v>
      </c>
      <c r="Q227" s="442"/>
      <c r="R227" s="443"/>
      <c r="S227" s="300">
        <f>+'11+'!U547</f>
        <v>2100</v>
      </c>
      <c r="T227" s="300">
        <f>+'11+'!V547</f>
        <v>0</v>
      </c>
      <c r="U227" s="396">
        <f t="shared" si="3"/>
        <v>0</v>
      </c>
      <c r="V227" s="444"/>
      <c r="W227" s="445"/>
      <c r="X227" s="445"/>
      <c r="Y227" s="445"/>
      <c r="Z227" s="445"/>
      <c r="AA227" s="445"/>
      <c r="AB227" s="446"/>
      <c r="AC227" s="52"/>
    </row>
    <row r="228" spans="1:29" ht="12.75" customHeight="1" thickBot="1" x14ac:dyDescent="0.25">
      <c r="A228" s="51"/>
      <c r="B228" s="431" t="str">
        <f>+'11+'!B548:M548</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C228" s="432"/>
      <c r="D228" s="432"/>
      <c r="E228" s="432"/>
      <c r="F228" s="432"/>
      <c r="G228" s="432"/>
      <c r="H228" s="432"/>
      <c r="I228" s="432"/>
      <c r="J228" s="432"/>
      <c r="K228" s="432"/>
      <c r="L228" s="433"/>
      <c r="M228" s="357">
        <f>+'11+'!O548</f>
        <v>3</v>
      </c>
      <c r="N228" s="357">
        <f>+'11+'!P548</f>
        <v>14</v>
      </c>
      <c r="O228" s="357" t="str">
        <f>+'11+'!Q548</f>
        <v>04201L5030</v>
      </c>
      <c r="P228" s="357" t="str">
        <f>+'11+'!R548</f>
        <v>810</v>
      </c>
      <c r="Q228" s="442"/>
      <c r="R228" s="443"/>
      <c r="S228" s="300">
        <f>+'11+'!U548</f>
        <v>2100</v>
      </c>
      <c r="T228" s="300">
        <f>+'11+'!V548</f>
        <v>0</v>
      </c>
      <c r="U228" s="396">
        <f t="shared" si="3"/>
        <v>0</v>
      </c>
      <c r="V228" s="444"/>
      <c r="W228" s="445"/>
      <c r="X228" s="445"/>
      <c r="Y228" s="445"/>
      <c r="Z228" s="445"/>
      <c r="AA228" s="445"/>
      <c r="AB228" s="446"/>
      <c r="AC228" s="52"/>
    </row>
    <row r="229" spans="1:29" ht="12.75" customHeight="1" thickBot="1" x14ac:dyDescent="0.25">
      <c r="A229" s="51"/>
      <c r="B229" s="431" t="str">
        <f>+'11+'!B549:M549</f>
        <v>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v>
      </c>
      <c r="C229" s="432"/>
      <c r="D229" s="432"/>
      <c r="E229" s="432"/>
      <c r="F229" s="432"/>
      <c r="G229" s="432"/>
      <c r="H229" s="432"/>
      <c r="I229" s="432"/>
      <c r="J229" s="432"/>
      <c r="K229" s="432"/>
      <c r="L229" s="433"/>
      <c r="M229" s="357">
        <f>+'11+'!O549</f>
        <v>3</v>
      </c>
      <c r="N229" s="357">
        <f>+'11+'!P549</f>
        <v>14</v>
      </c>
      <c r="O229" s="357" t="str">
        <f>+'11+'!Q549</f>
        <v>04201L5030</v>
      </c>
      <c r="P229" s="357" t="str">
        <f>+'11+'!R549</f>
        <v>813</v>
      </c>
      <c r="Q229" s="442"/>
      <c r="R229" s="443"/>
      <c r="S229" s="300">
        <f>+'11+'!U549</f>
        <v>2100</v>
      </c>
      <c r="T229" s="300">
        <f>+'11+'!V549</f>
        <v>0</v>
      </c>
      <c r="U229" s="396">
        <f t="shared" si="3"/>
        <v>0</v>
      </c>
      <c r="V229" s="444"/>
      <c r="W229" s="445"/>
      <c r="X229" s="445"/>
      <c r="Y229" s="445"/>
      <c r="Z229" s="445"/>
      <c r="AA229" s="445"/>
      <c r="AB229" s="446"/>
      <c r="AC229" s="52"/>
    </row>
    <row r="230" spans="1:29" ht="32.25" customHeight="1" thickBot="1" x14ac:dyDescent="0.25">
      <c r="A230" s="51"/>
      <c r="B230" s="431" t="str">
        <f>+'11+'!B212:M212</f>
        <v>НАЦИОНАЛЬНАЯ ЭКОНОМИКА</v>
      </c>
      <c r="C230" s="432"/>
      <c r="D230" s="432"/>
      <c r="E230" s="432"/>
      <c r="F230" s="432"/>
      <c r="G230" s="432"/>
      <c r="H230" s="432"/>
      <c r="I230" s="432"/>
      <c r="J230" s="432"/>
      <c r="K230" s="432"/>
      <c r="L230" s="433"/>
      <c r="M230" s="357">
        <f>+'11+'!O212</f>
        <v>4</v>
      </c>
      <c r="N230" s="357">
        <f>+'11+'!P212</f>
        <v>0</v>
      </c>
      <c r="O230" s="357">
        <f>+'11+'!Q212</f>
        <v>0</v>
      </c>
      <c r="P230" s="357">
        <f>+'11+'!R212</f>
        <v>0</v>
      </c>
      <c r="Q230" s="442"/>
      <c r="R230" s="443"/>
      <c r="S230" s="300">
        <f>+S231+S266+S279</f>
        <v>12929.052470000001</v>
      </c>
      <c r="T230" s="300">
        <f>+T231+T266+T279</f>
        <v>2349.7388999999998</v>
      </c>
      <c r="U230" s="396">
        <f t="shared" si="3"/>
        <v>18.174099807021665</v>
      </c>
      <c r="V230" s="444"/>
      <c r="W230" s="445"/>
      <c r="X230" s="445"/>
      <c r="Y230" s="445"/>
      <c r="Z230" s="445"/>
      <c r="AA230" s="445"/>
      <c r="AB230" s="446"/>
      <c r="AC230" s="52"/>
    </row>
    <row r="231" spans="1:29" ht="12.75" customHeight="1" thickBot="1" x14ac:dyDescent="0.25">
      <c r="A231" s="51"/>
      <c r="B231" s="431" t="str">
        <f>+'11+'!B213:M213</f>
        <v>Сельское хозяйство и рыболовство</v>
      </c>
      <c r="C231" s="432"/>
      <c r="D231" s="432"/>
      <c r="E231" s="432"/>
      <c r="F231" s="432"/>
      <c r="G231" s="432"/>
      <c r="H231" s="432"/>
      <c r="I231" s="432"/>
      <c r="J231" s="432"/>
      <c r="K231" s="432"/>
      <c r="L231" s="433"/>
      <c r="M231" s="357">
        <f>+'11+'!O213</f>
        <v>4</v>
      </c>
      <c r="N231" s="357">
        <f>+'11+'!P213</f>
        <v>5</v>
      </c>
      <c r="O231" s="357">
        <f>+'11+'!Q213</f>
        <v>0</v>
      </c>
      <c r="P231" s="357">
        <f>+'11+'!R213</f>
        <v>0</v>
      </c>
      <c r="Q231" s="442"/>
      <c r="R231" s="443"/>
      <c r="S231" s="300">
        <f>+S232+S241+S247</f>
        <v>4031.41147</v>
      </c>
      <c r="T231" s="300">
        <f>+T232+T241+T247</f>
        <v>2092.7969699999999</v>
      </c>
      <c r="U231" s="396">
        <f t="shared" si="3"/>
        <v>51.912264118254335</v>
      </c>
      <c r="V231" s="444"/>
      <c r="W231" s="445"/>
      <c r="X231" s="445"/>
      <c r="Y231" s="445"/>
      <c r="Z231" s="445"/>
      <c r="AA231" s="445"/>
      <c r="AB231" s="446"/>
      <c r="AC231" s="52"/>
    </row>
    <row r="232" spans="1:29" ht="21.75" customHeight="1" thickBot="1" x14ac:dyDescent="0.25">
      <c r="A232" s="51"/>
      <c r="B232" s="431" t="str">
        <f>+'11+'!B214:M214</f>
        <v>Муниципальная программа "Развитие сельского хозяйства"</v>
      </c>
      <c r="C232" s="432"/>
      <c r="D232" s="432"/>
      <c r="E232" s="432"/>
      <c r="F232" s="432"/>
      <c r="G232" s="432"/>
      <c r="H232" s="432"/>
      <c r="I232" s="432"/>
      <c r="J232" s="432"/>
      <c r="K232" s="432"/>
      <c r="L232" s="433"/>
      <c r="M232" s="357">
        <f>+'11+'!O214</f>
        <v>4</v>
      </c>
      <c r="N232" s="357">
        <f>+'11+'!P214</f>
        <v>5</v>
      </c>
      <c r="O232" s="357" t="str">
        <f>+'11+'!Q214</f>
        <v>0400000000</v>
      </c>
      <c r="P232" s="357">
        <f>+'11+'!R214</f>
        <v>0</v>
      </c>
      <c r="Q232" s="442"/>
      <c r="R232" s="443"/>
      <c r="S232" s="300">
        <f>+'11+'!U214</f>
        <v>725</v>
      </c>
      <c r="T232" s="300">
        <f>+'11+'!V214</f>
        <v>165</v>
      </c>
      <c r="U232" s="396">
        <f t="shared" si="3"/>
        <v>22.758620689655174</v>
      </c>
      <c r="V232" s="444"/>
      <c r="W232" s="445"/>
      <c r="X232" s="445"/>
      <c r="Y232" s="445"/>
      <c r="Z232" s="445"/>
      <c r="AA232" s="445"/>
      <c r="AB232" s="446"/>
      <c r="AC232" s="52"/>
    </row>
    <row r="233" spans="1:29" ht="21.75" customHeight="1" thickBot="1" x14ac:dyDescent="0.25">
      <c r="A233" s="51"/>
      <c r="B233" s="431" t="str">
        <f>+'11+'!B215:M215</f>
        <v>Подпрограмма "Реализация мероприятий по развитию сельского хозяйства и расшение рынка сельскохозяйственной продукции"</v>
      </c>
      <c r="C233" s="432"/>
      <c r="D233" s="432"/>
      <c r="E233" s="432"/>
      <c r="F233" s="432"/>
      <c r="G233" s="432"/>
      <c r="H233" s="432"/>
      <c r="I233" s="432"/>
      <c r="J233" s="432"/>
      <c r="K233" s="432"/>
      <c r="L233" s="433"/>
      <c r="M233" s="357">
        <f>+'11+'!O215</f>
        <v>4</v>
      </c>
      <c r="N233" s="357">
        <f>+'11+'!P215</f>
        <v>5</v>
      </c>
      <c r="O233" s="357" t="str">
        <f>+'11+'!Q215</f>
        <v>0420000000</v>
      </c>
      <c r="P233" s="357">
        <f>+'11+'!R215</f>
        <v>0</v>
      </c>
      <c r="Q233" s="442"/>
      <c r="R233" s="443"/>
      <c r="S233" s="300">
        <f>+'11+'!U215</f>
        <v>725</v>
      </c>
      <c r="T233" s="300">
        <f>+'11+'!V215</f>
        <v>165</v>
      </c>
      <c r="U233" s="396">
        <f t="shared" si="3"/>
        <v>22.758620689655174</v>
      </c>
      <c r="V233" s="444"/>
      <c r="W233" s="445"/>
      <c r="X233" s="445"/>
      <c r="Y233" s="445"/>
      <c r="Z233" s="445"/>
      <c r="AA233" s="445"/>
      <c r="AB233" s="446"/>
      <c r="AC233" s="52"/>
    </row>
    <row r="234" spans="1:29" ht="21.75" customHeight="1" thickBot="1" x14ac:dyDescent="0.25">
      <c r="A234" s="51"/>
      <c r="B234" s="431" t="str">
        <f>+'11+'!B216:M216</f>
        <v>Поддержка предприятий</v>
      </c>
      <c r="C234" s="432"/>
      <c r="D234" s="432"/>
      <c r="E234" s="432"/>
      <c r="F234" s="432"/>
      <c r="G234" s="432"/>
      <c r="H234" s="432"/>
      <c r="I234" s="432"/>
      <c r="J234" s="432"/>
      <c r="K234" s="432"/>
      <c r="L234" s="433"/>
      <c r="M234" s="357">
        <f>+'11+'!O216</f>
        <v>4</v>
      </c>
      <c r="N234" s="357">
        <f>+'11+'!P216</f>
        <v>5</v>
      </c>
      <c r="O234" s="357" t="str">
        <f>+'11+'!Q216</f>
        <v>0420170060</v>
      </c>
      <c r="P234" s="357">
        <f>+'11+'!R216</f>
        <v>0</v>
      </c>
      <c r="Q234" s="442"/>
      <c r="R234" s="443"/>
      <c r="S234" s="300">
        <f>+'11+'!U216</f>
        <v>725</v>
      </c>
      <c r="T234" s="300">
        <f>+'11+'!V216</f>
        <v>165</v>
      </c>
      <c r="U234" s="396">
        <f t="shared" si="3"/>
        <v>22.758620689655174</v>
      </c>
      <c r="V234" s="444"/>
      <c r="W234" s="445"/>
      <c r="X234" s="445"/>
      <c r="Y234" s="445"/>
      <c r="Z234" s="445"/>
      <c r="AA234" s="445"/>
      <c r="AB234" s="446"/>
      <c r="AC234" s="52"/>
    </row>
    <row r="235" spans="1:29" ht="30" customHeight="1" thickBot="1" x14ac:dyDescent="0.25">
      <c r="A235" s="51"/>
      <c r="B235" s="431" t="str">
        <f>+'11+'!B217:M217</f>
        <v>Закупка товаров, работ и услуг для обеспечения государственных (муниципальных) нужд</v>
      </c>
      <c r="C235" s="432"/>
      <c r="D235" s="432"/>
      <c r="E235" s="432"/>
      <c r="F235" s="432"/>
      <c r="G235" s="432"/>
      <c r="H235" s="432"/>
      <c r="I235" s="432"/>
      <c r="J235" s="432"/>
      <c r="K235" s="432"/>
      <c r="L235" s="433"/>
      <c r="M235" s="357">
        <f>+'11+'!O217</f>
        <v>4</v>
      </c>
      <c r="N235" s="357">
        <f>+'11+'!P217</f>
        <v>5</v>
      </c>
      <c r="O235" s="357" t="str">
        <f>+'11+'!Q217</f>
        <v>0420170060</v>
      </c>
      <c r="P235" s="357" t="str">
        <f>+'11+'!R217</f>
        <v>200</v>
      </c>
      <c r="Q235" s="442"/>
      <c r="R235" s="443"/>
      <c r="S235" s="300">
        <f>+'11+'!U217</f>
        <v>515</v>
      </c>
      <c r="T235" s="300">
        <f>+'11+'!V217</f>
        <v>25</v>
      </c>
      <c r="U235" s="396">
        <f t="shared" si="3"/>
        <v>4.8543689320388346</v>
      </c>
      <c r="V235" s="444"/>
      <c r="W235" s="445"/>
      <c r="X235" s="445"/>
      <c r="Y235" s="445"/>
      <c r="Z235" s="445"/>
      <c r="AA235" s="445"/>
      <c r="AB235" s="446"/>
      <c r="AC235" s="52"/>
    </row>
    <row r="236" spans="1:29" ht="21.75" customHeight="1" thickBot="1" x14ac:dyDescent="0.25">
      <c r="A236" s="51"/>
      <c r="B236" s="431" t="str">
        <f>+'11+'!B218:M218</f>
        <v>Иные закупки товаров, работ и услуг для обеспечения государственных (муниципальных) нужд</v>
      </c>
      <c r="C236" s="432"/>
      <c r="D236" s="432"/>
      <c r="E236" s="432"/>
      <c r="F236" s="432"/>
      <c r="G236" s="432"/>
      <c r="H236" s="432"/>
      <c r="I236" s="432"/>
      <c r="J236" s="432"/>
      <c r="K236" s="432"/>
      <c r="L236" s="433"/>
      <c r="M236" s="357">
        <f>+'11+'!O218</f>
        <v>4</v>
      </c>
      <c r="N236" s="357">
        <f>+'11+'!P218</f>
        <v>5</v>
      </c>
      <c r="O236" s="357" t="str">
        <f>+'11+'!Q218</f>
        <v>0420170060</v>
      </c>
      <c r="P236" s="357" t="str">
        <f>+'11+'!R218</f>
        <v>240</v>
      </c>
      <c r="Q236" s="442"/>
      <c r="R236" s="443"/>
      <c r="S236" s="300">
        <f>+'11+'!U218</f>
        <v>515</v>
      </c>
      <c r="T236" s="300">
        <f>+'11+'!V218</f>
        <v>25</v>
      </c>
      <c r="U236" s="396">
        <f t="shared" si="3"/>
        <v>4.8543689320388346</v>
      </c>
      <c r="V236" s="444"/>
      <c r="W236" s="445"/>
      <c r="X236" s="445"/>
      <c r="Y236" s="445"/>
      <c r="Z236" s="445"/>
      <c r="AA236" s="445"/>
      <c r="AB236" s="446"/>
      <c r="AC236" s="52"/>
    </row>
    <row r="237" spans="1:29" ht="12.75" customHeight="1" thickBot="1" x14ac:dyDescent="0.25">
      <c r="A237" s="51"/>
      <c r="B237" s="431" t="str">
        <f>+'11+'!B219:M219</f>
        <v>Прочая закупка товаров, работ и услуг</v>
      </c>
      <c r="C237" s="432"/>
      <c r="D237" s="432"/>
      <c r="E237" s="432"/>
      <c r="F237" s="432"/>
      <c r="G237" s="432"/>
      <c r="H237" s="432"/>
      <c r="I237" s="432"/>
      <c r="J237" s="432"/>
      <c r="K237" s="432"/>
      <c r="L237" s="433"/>
      <c r="M237" s="357">
        <f>+'11+'!O219</f>
        <v>4</v>
      </c>
      <c r="N237" s="357">
        <f>+'11+'!P219</f>
        <v>5</v>
      </c>
      <c r="O237" s="357" t="str">
        <f>+'11+'!Q219</f>
        <v>0420170060</v>
      </c>
      <c r="P237" s="357" t="str">
        <f>+'11+'!R219</f>
        <v>244</v>
      </c>
      <c r="Q237" s="442"/>
      <c r="R237" s="443"/>
      <c r="S237" s="300">
        <f>+'11+'!U219</f>
        <v>515</v>
      </c>
      <c r="T237" s="300">
        <f>+'11+'!V219</f>
        <v>25</v>
      </c>
      <c r="U237" s="396">
        <f t="shared" si="3"/>
        <v>4.8543689320388346</v>
      </c>
      <c r="V237" s="444"/>
      <c r="W237" s="445"/>
      <c r="X237" s="445"/>
      <c r="Y237" s="445"/>
      <c r="Z237" s="445"/>
      <c r="AA237" s="445"/>
      <c r="AB237" s="446"/>
      <c r="AC237" s="52"/>
    </row>
    <row r="238" spans="1:29" ht="32.25" customHeight="1" thickBot="1" x14ac:dyDescent="0.25">
      <c r="A238" s="51"/>
      <c r="B238" s="431" t="str">
        <f>+'11+'!B220:M220</f>
        <v>Иные бюджетные ассигнования</v>
      </c>
      <c r="C238" s="432"/>
      <c r="D238" s="432"/>
      <c r="E238" s="432"/>
      <c r="F238" s="432"/>
      <c r="G238" s="432"/>
      <c r="H238" s="432"/>
      <c r="I238" s="432"/>
      <c r="J238" s="432"/>
      <c r="K238" s="432"/>
      <c r="L238" s="433"/>
      <c r="M238" s="357">
        <f>+'11+'!O220</f>
        <v>4</v>
      </c>
      <c r="N238" s="357">
        <f>+'11+'!P220</f>
        <v>5</v>
      </c>
      <c r="O238" s="357" t="str">
        <f>+'11+'!Q220</f>
        <v>0420170060</v>
      </c>
      <c r="P238" s="357" t="str">
        <f>+'11+'!R220</f>
        <v>800</v>
      </c>
      <c r="Q238" s="442"/>
      <c r="R238" s="443"/>
      <c r="S238" s="300">
        <f>+'11+'!U220</f>
        <v>210</v>
      </c>
      <c r="T238" s="300">
        <f>+'11+'!V220</f>
        <v>140</v>
      </c>
      <c r="U238" s="396">
        <f t="shared" si="3"/>
        <v>66.666666666666657</v>
      </c>
      <c r="V238" s="444"/>
      <c r="W238" s="445"/>
      <c r="X238" s="445"/>
      <c r="Y238" s="445"/>
      <c r="Z238" s="445"/>
      <c r="AA238" s="445"/>
      <c r="AB238" s="446"/>
      <c r="AC238" s="52"/>
    </row>
    <row r="239" spans="1:29" ht="21.75" customHeight="1" thickBot="1" x14ac:dyDescent="0.25">
      <c r="A239" s="51"/>
      <c r="B239" s="431" t="str">
        <f>+'11+'!B221:M221</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C239" s="432"/>
      <c r="D239" s="432"/>
      <c r="E239" s="432"/>
      <c r="F239" s="432"/>
      <c r="G239" s="432"/>
      <c r="H239" s="432"/>
      <c r="I239" s="432"/>
      <c r="J239" s="432"/>
      <c r="K239" s="432"/>
      <c r="L239" s="433"/>
      <c r="M239" s="357">
        <f>+'11+'!O221</f>
        <v>4</v>
      </c>
      <c r="N239" s="357">
        <f>+'11+'!P221</f>
        <v>5</v>
      </c>
      <c r="O239" s="357" t="str">
        <f>+'11+'!Q221</f>
        <v>0420170060</v>
      </c>
      <c r="P239" s="357" t="str">
        <f>+'11+'!R221</f>
        <v>810</v>
      </c>
      <c r="Q239" s="442"/>
      <c r="R239" s="443"/>
      <c r="S239" s="300">
        <f>+'11+'!U221</f>
        <v>210</v>
      </c>
      <c r="T239" s="300">
        <f>+'11+'!V221</f>
        <v>140</v>
      </c>
      <c r="U239" s="396">
        <f t="shared" si="3"/>
        <v>66.666666666666657</v>
      </c>
      <c r="V239" s="444"/>
      <c r="W239" s="445"/>
      <c r="X239" s="445"/>
      <c r="Y239" s="445"/>
      <c r="Z239" s="445"/>
      <c r="AA239" s="445"/>
      <c r="AB239" s="446"/>
      <c r="AC239" s="52"/>
    </row>
    <row r="240" spans="1:29" ht="21.75" customHeight="1" thickBot="1" x14ac:dyDescent="0.25">
      <c r="A240" s="51"/>
      <c r="B240" s="431" t="str">
        <f>+'11+'!B222:M222</f>
        <v>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v>
      </c>
      <c r="C240" s="432"/>
      <c r="D240" s="432"/>
      <c r="E240" s="432"/>
      <c r="F240" s="432"/>
      <c r="G240" s="432"/>
      <c r="H240" s="432"/>
      <c r="I240" s="432"/>
      <c r="J240" s="432"/>
      <c r="K240" s="432"/>
      <c r="L240" s="433"/>
      <c r="M240" s="357">
        <f>+'11+'!O222</f>
        <v>4</v>
      </c>
      <c r="N240" s="357">
        <f>+'11+'!P222</f>
        <v>5</v>
      </c>
      <c r="O240" s="357" t="str">
        <f>+'11+'!Q222</f>
        <v>0420170060</v>
      </c>
      <c r="P240" s="357" t="str">
        <f>+'11+'!R222</f>
        <v>813</v>
      </c>
      <c r="Q240" s="442"/>
      <c r="R240" s="443"/>
      <c r="S240" s="300">
        <f>+'11+'!U222</f>
        <v>210</v>
      </c>
      <c r="T240" s="300">
        <f>+'11+'!V222</f>
        <v>140</v>
      </c>
      <c r="U240" s="396">
        <f t="shared" si="3"/>
        <v>66.666666666666657</v>
      </c>
      <c r="V240" s="444"/>
      <c r="W240" s="445"/>
      <c r="X240" s="445"/>
      <c r="Y240" s="445"/>
      <c r="Z240" s="445"/>
      <c r="AA240" s="445"/>
      <c r="AB240" s="446"/>
      <c r="AC240" s="52"/>
    </row>
    <row r="241" spans="1:29" ht="12.75" customHeight="1" thickBot="1" x14ac:dyDescent="0.25">
      <c r="A241" s="51"/>
      <c r="B241" s="431" t="str">
        <f>+'11+'!B223:M223</f>
        <v>Муниципальная программа "Развитие сельского хозяйства"</v>
      </c>
      <c r="C241" s="432"/>
      <c r="D241" s="432"/>
      <c r="E241" s="432"/>
      <c r="F241" s="432"/>
      <c r="G241" s="432"/>
      <c r="H241" s="432"/>
      <c r="I241" s="432"/>
      <c r="J241" s="432"/>
      <c r="K241" s="432"/>
      <c r="L241" s="433"/>
      <c r="M241" s="357">
        <f>+'11+'!O223</f>
        <v>4</v>
      </c>
      <c r="N241" s="357">
        <f>+'11+'!P223</f>
        <v>5</v>
      </c>
      <c r="O241" s="357" t="str">
        <f>+'11+'!Q223</f>
        <v>0400000000</v>
      </c>
      <c r="P241" s="357">
        <f>+'11+'!R223</f>
        <v>0</v>
      </c>
      <c r="Q241" s="442"/>
      <c r="R241" s="443"/>
      <c r="S241" s="300">
        <f>+'11+'!U223</f>
        <v>121.1</v>
      </c>
      <c r="T241" s="300">
        <f>+'11+'!V223</f>
        <v>121.1</v>
      </c>
      <c r="U241" s="396">
        <f t="shared" si="3"/>
        <v>100</v>
      </c>
      <c r="V241" s="444"/>
      <c r="W241" s="445"/>
      <c r="X241" s="445"/>
      <c r="Y241" s="445"/>
      <c r="Z241" s="445"/>
      <c r="AA241" s="445"/>
      <c r="AB241" s="446"/>
      <c r="AC241" s="52"/>
    </row>
    <row r="242" spans="1:29" ht="21.75" customHeight="1" thickBot="1" x14ac:dyDescent="0.25">
      <c r="A242" s="51"/>
      <c r="B242" s="431" t="str">
        <f>+'11+'!B224:M224</f>
        <v>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v>
      </c>
      <c r="C242" s="432"/>
      <c r="D242" s="432"/>
      <c r="E242" s="432"/>
      <c r="F242" s="432"/>
      <c r="G242" s="432"/>
      <c r="H242" s="432"/>
      <c r="I242" s="432"/>
      <c r="J242" s="432"/>
      <c r="K242" s="432"/>
      <c r="L242" s="433"/>
      <c r="M242" s="357">
        <f>+'11+'!O224</f>
        <v>4</v>
      </c>
      <c r="N242" s="357">
        <f>+'11+'!P224</f>
        <v>5</v>
      </c>
      <c r="O242" s="357" t="str">
        <f>+'11+'!Q224</f>
        <v>0430000000</v>
      </c>
      <c r="P242" s="357">
        <f>+'11+'!R224</f>
        <v>0</v>
      </c>
      <c r="Q242" s="442"/>
      <c r="R242" s="443"/>
      <c r="S242" s="300">
        <f>+'11+'!U224</f>
        <v>121.1</v>
      </c>
      <c r="T242" s="300">
        <f>+'11+'!V224</f>
        <v>121.1</v>
      </c>
      <c r="U242" s="396">
        <f t="shared" si="3"/>
        <v>100</v>
      </c>
      <c r="V242" s="444"/>
      <c r="W242" s="445"/>
      <c r="X242" s="445"/>
      <c r="Y242" s="445"/>
      <c r="Z242" s="445"/>
      <c r="AA242" s="445"/>
      <c r="AB242" s="446"/>
      <c r="AC242" s="52"/>
    </row>
    <row r="243" spans="1:29" ht="32.25" customHeight="1" thickBot="1" x14ac:dyDescent="0.25">
      <c r="A243" s="51"/>
      <c r="B243" s="431" t="str">
        <f>+'11+'!B225:M225</f>
        <v>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v>
      </c>
      <c r="C243" s="432"/>
      <c r="D243" s="432"/>
      <c r="E243" s="432"/>
      <c r="F243" s="432"/>
      <c r="G243" s="432"/>
      <c r="H243" s="432"/>
      <c r="I243" s="432"/>
      <c r="J243" s="432"/>
      <c r="K243" s="432"/>
      <c r="L243" s="433"/>
      <c r="M243" s="357">
        <f>+'11+'!O225</f>
        <v>4</v>
      </c>
      <c r="N243" s="357">
        <f>+'11+'!P225</f>
        <v>5</v>
      </c>
      <c r="O243" s="357" t="str">
        <f>+'11+'!Q225</f>
        <v>0430176140</v>
      </c>
      <c r="P243" s="357">
        <f>+'11+'!R225</f>
        <v>0</v>
      </c>
      <c r="Q243" s="442"/>
      <c r="R243" s="443"/>
      <c r="S243" s="300">
        <f>+'11+'!U225</f>
        <v>121.1</v>
      </c>
      <c r="T243" s="300">
        <f>+'11+'!V225</f>
        <v>121.1</v>
      </c>
      <c r="U243" s="396">
        <f t="shared" si="3"/>
        <v>100</v>
      </c>
      <c r="V243" s="444"/>
      <c r="W243" s="445"/>
      <c r="X243" s="445"/>
      <c r="Y243" s="445"/>
      <c r="Z243" s="445"/>
      <c r="AA243" s="445"/>
      <c r="AB243" s="446"/>
      <c r="AC243" s="52"/>
    </row>
    <row r="244" spans="1:29" ht="42.75" customHeight="1" thickBot="1" x14ac:dyDescent="0.25">
      <c r="A244" s="51"/>
      <c r="B244" s="431" t="str">
        <f>+'11+'!B226:M226</f>
        <v>Закупка товаров, работ и услуг для обеспечения государственных (муниципальных) нужд</v>
      </c>
      <c r="C244" s="432"/>
      <c r="D244" s="432"/>
      <c r="E244" s="432"/>
      <c r="F244" s="432"/>
      <c r="G244" s="432"/>
      <c r="H244" s="432"/>
      <c r="I244" s="432"/>
      <c r="J244" s="432"/>
      <c r="K244" s="432"/>
      <c r="L244" s="433"/>
      <c r="M244" s="357">
        <f>+'11+'!O226</f>
        <v>4</v>
      </c>
      <c r="N244" s="357">
        <f>+'11+'!P226</f>
        <v>5</v>
      </c>
      <c r="O244" s="357" t="str">
        <f>+'11+'!Q226</f>
        <v>0430176140</v>
      </c>
      <c r="P244" s="357" t="str">
        <f>+'11+'!R226</f>
        <v>200</v>
      </c>
      <c r="Q244" s="442"/>
      <c r="R244" s="443"/>
      <c r="S244" s="300">
        <f>+'11+'!U226</f>
        <v>121.1</v>
      </c>
      <c r="T244" s="300">
        <f>+'11+'!V226</f>
        <v>121.1</v>
      </c>
      <c r="U244" s="396">
        <f t="shared" si="3"/>
        <v>100</v>
      </c>
      <c r="V244" s="444"/>
      <c r="W244" s="445"/>
      <c r="X244" s="445"/>
      <c r="Y244" s="445"/>
      <c r="Z244" s="445"/>
      <c r="AA244" s="445"/>
      <c r="AB244" s="446"/>
      <c r="AC244" s="52"/>
    </row>
    <row r="245" spans="1:29" ht="12.75" customHeight="1" thickBot="1" x14ac:dyDescent="0.25">
      <c r="A245" s="51"/>
      <c r="B245" s="431" t="str">
        <f>+'11+'!B227:M227</f>
        <v>Иные закупки товаров, работ и услуг для обеспечения государственных (муниципальных) нужд</v>
      </c>
      <c r="C245" s="432"/>
      <c r="D245" s="432"/>
      <c r="E245" s="432"/>
      <c r="F245" s="432"/>
      <c r="G245" s="432"/>
      <c r="H245" s="432"/>
      <c r="I245" s="432"/>
      <c r="J245" s="432"/>
      <c r="K245" s="432"/>
      <c r="L245" s="433"/>
      <c r="M245" s="357">
        <f>+'11+'!O227</f>
        <v>4</v>
      </c>
      <c r="N245" s="357">
        <f>+'11+'!P227</f>
        <v>5</v>
      </c>
      <c r="O245" s="357" t="str">
        <f>+'11+'!Q227</f>
        <v>0430176140</v>
      </c>
      <c r="P245" s="357" t="str">
        <f>+'11+'!R227</f>
        <v>240</v>
      </c>
      <c r="Q245" s="442"/>
      <c r="R245" s="443"/>
      <c r="S245" s="300">
        <f>+'11+'!U227</f>
        <v>121.1</v>
      </c>
      <c r="T245" s="300">
        <f>+'11+'!V227</f>
        <v>121.1</v>
      </c>
      <c r="U245" s="396">
        <f t="shared" si="3"/>
        <v>100</v>
      </c>
      <c r="V245" s="444"/>
      <c r="W245" s="445"/>
      <c r="X245" s="445"/>
      <c r="Y245" s="445"/>
      <c r="Z245" s="445"/>
      <c r="AA245" s="445"/>
      <c r="AB245" s="446"/>
      <c r="AC245" s="52"/>
    </row>
    <row r="246" spans="1:29" ht="42.75" customHeight="1" thickBot="1" x14ac:dyDescent="0.25">
      <c r="A246" s="51"/>
      <c r="B246" s="431" t="str">
        <f>+'11+'!B228:M228</f>
        <v>Прочая закупка товаров, работ и услуг</v>
      </c>
      <c r="C246" s="432"/>
      <c r="D246" s="432"/>
      <c r="E246" s="432"/>
      <c r="F246" s="432"/>
      <c r="G246" s="432"/>
      <c r="H246" s="432"/>
      <c r="I246" s="432"/>
      <c r="J246" s="432"/>
      <c r="K246" s="432"/>
      <c r="L246" s="433"/>
      <c r="M246" s="357">
        <f>+'11+'!O228</f>
        <v>4</v>
      </c>
      <c r="N246" s="357">
        <f>+'11+'!P228</f>
        <v>5</v>
      </c>
      <c r="O246" s="357" t="str">
        <f>+'11+'!Q228</f>
        <v>0430176140</v>
      </c>
      <c r="P246" s="357" t="str">
        <f>+'11+'!R228</f>
        <v>244</v>
      </c>
      <c r="Q246" s="442"/>
      <c r="R246" s="443"/>
      <c r="S246" s="300">
        <f>+'11+'!U228</f>
        <v>121.1</v>
      </c>
      <c r="T246" s="300">
        <f>+'11+'!V228</f>
        <v>121.1</v>
      </c>
      <c r="U246" s="396">
        <f t="shared" si="3"/>
        <v>100</v>
      </c>
      <c r="V246" s="444"/>
      <c r="W246" s="445"/>
      <c r="X246" s="445"/>
      <c r="Y246" s="445"/>
      <c r="Z246" s="445"/>
      <c r="AA246" s="445"/>
      <c r="AB246" s="446"/>
      <c r="AC246" s="52"/>
    </row>
    <row r="247" spans="1:29" ht="74.25" customHeight="1" thickBot="1" x14ac:dyDescent="0.25">
      <c r="A247" s="51"/>
      <c r="B247" s="431" t="str">
        <f>+'11+'!B229:M229</f>
        <v>Обеспечение деятельности органов местного самоуправления</v>
      </c>
      <c r="C247" s="432"/>
      <c r="D247" s="432"/>
      <c r="E247" s="432"/>
      <c r="F247" s="432"/>
      <c r="G247" s="432"/>
      <c r="H247" s="432"/>
      <c r="I247" s="432"/>
      <c r="J247" s="432"/>
      <c r="K247" s="432"/>
      <c r="L247" s="433"/>
      <c r="M247" s="357">
        <f>+'11+'!O229</f>
        <v>4</v>
      </c>
      <c r="N247" s="357">
        <f>+'11+'!P229</f>
        <v>5</v>
      </c>
      <c r="O247" s="357" t="str">
        <f>+'11+'!Q229</f>
        <v>8900000000</v>
      </c>
      <c r="P247" s="357">
        <f>+'11+'!R229</f>
        <v>0</v>
      </c>
      <c r="Q247" s="442"/>
      <c r="R247" s="443"/>
      <c r="S247" s="300">
        <f>+'11+'!U229</f>
        <v>3185.3114700000001</v>
      </c>
      <c r="T247" s="300">
        <f>+'11+'!V229</f>
        <v>1806.69697</v>
      </c>
      <c r="U247" s="396">
        <f t="shared" si="3"/>
        <v>56.719632821339125</v>
      </c>
      <c r="V247" s="444"/>
      <c r="W247" s="445"/>
      <c r="X247" s="445"/>
      <c r="Y247" s="445"/>
      <c r="Z247" s="445"/>
      <c r="AA247" s="445"/>
      <c r="AB247" s="446"/>
      <c r="AC247" s="52"/>
    </row>
    <row r="248" spans="1:29" ht="12.75" customHeight="1" thickBot="1" x14ac:dyDescent="0.25">
      <c r="A248" s="51"/>
      <c r="B248" s="431" t="str">
        <f>+'11+'!B230:M230</f>
        <v>Обеспечение деятельности органов местного самоуправления  (Расходы на выплаты персоналу в целях обеспечения выполнения функций муниципальными органами)</v>
      </c>
      <c r="C248" s="432"/>
      <c r="D248" s="432"/>
      <c r="E248" s="432"/>
      <c r="F248" s="432"/>
      <c r="G248" s="432"/>
      <c r="H248" s="432"/>
      <c r="I248" s="432"/>
      <c r="J248" s="432"/>
      <c r="K248" s="432"/>
      <c r="L248" s="433"/>
      <c r="M248" s="357">
        <f>+'11+'!O230</f>
        <v>4</v>
      </c>
      <c r="N248" s="357">
        <f>+'11+'!P230</f>
        <v>5</v>
      </c>
      <c r="O248" s="357" t="str">
        <f>+'11+'!Q230</f>
        <v>8900000110</v>
      </c>
      <c r="P248" s="357">
        <f>+'11+'!R230</f>
        <v>0</v>
      </c>
      <c r="Q248" s="442"/>
      <c r="R248" s="443"/>
      <c r="S248" s="300">
        <f>+'11+'!U230</f>
        <v>2557.16147</v>
      </c>
      <c r="T248" s="300">
        <f>+'11+'!V230</f>
        <v>1489.0457199999998</v>
      </c>
      <c r="U248" s="396">
        <f t="shared" si="3"/>
        <v>58.23041436644202</v>
      </c>
      <c r="V248" s="444"/>
      <c r="W248" s="445"/>
      <c r="X248" s="445"/>
      <c r="Y248" s="445"/>
      <c r="Z248" s="445"/>
      <c r="AA248" s="445"/>
      <c r="AB248" s="446"/>
      <c r="AC248" s="52"/>
    </row>
    <row r="249" spans="1:29" ht="12.75" customHeight="1" thickBot="1" x14ac:dyDescent="0.25">
      <c r="A249" s="51"/>
      <c r="B249" s="431" t="str">
        <f>+'11+'!B231:M231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49" s="432"/>
      <c r="D249" s="432"/>
      <c r="E249" s="432"/>
      <c r="F249" s="432"/>
      <c r="G249" s="432"/>
      <c r="H249" s="432"/>
      <c r="I249" s="432"/>
      <c r="J249" s="432"/>
      <c r="K249" s="432"/>
      <c r="L249" s="433"/>
      <c r="M249" s="357">
        <f>+'11+'!O231</f>
        <v>4</v>
      </c>
      <c r="N249" s="357">
        <f>+'11+'!P231</f>
        <v>5</v>
      </c>
      <c r="O249" s="357" t="str">
        <f>+'11+'!Q231</f>
        <v>8900000110</v>
      </c>
      <c r="P249" s="357" t="str">
        <f>+'11+'!R231</f>
        <v>100</v>
      </c>
      <c r="Q249" s="442"/>
      <c r="R249" s="443"/>
      <c r="S249" s="300">
        <f>+'11+'!U231</f>
        <v>2557.16147</v>
      </c>
      <c r="T249" s="300">
        <f>+'11+'!V231</f>
        <v>1489.0457199999998</v>
      </c>
      <c r="U249" s="396">
        <f t="shared" si="3"/>
        <v>58.23041436644202</v>
      </c>
      <c r="V249" s="444"/>
      <c r="W249" s="445"/>
      <c r="X249" s="445"/>
      <c r="Y249" s="445"/>
      <c r="Z249" s="445"/>
      <c r="AA249" s="445"/>
      <c r="AB249" s="446"/>
      <c r="AC249" s="52"/>
    </row>
    <row r="250" spans="1:29" ht="21.75" customHeight="1" thickBot="1" x14ac:dyDescent="0.25">
      <c r="A250" s="51"/>
      <c r="B250" s="431" t="str">
        <f>+'11+'!B232:M232</f>
        <v>Расходы на выплаты персоналу государственных (муниципальных) органов</v>
      </c>
      <c r="C250" s="432"/>
      <c r="D250" s="432"/>
      <c r="E250" s="432"/>
      <c r="F250" s="432"/>
      <c r="G250" s="432"/>
      <c r="H250" s="432"/>
      <c r="I250" s="432"/>
      <c r="J250" s="432"/>
      <c r="K250" s="432"/>
      <c r="L250" s="433"/>
      <c r="M250" s="357">
        <f>+'11+'!O232</f>
        <v>4</v>
      </c>
      <c r="N250" s="357">
        <f>+'11+'!P232</f>
        <v>5</v>
      </c>
      <c r="O250" s="357" t="str">
        <f>+'11+'!Q232</f>
        <v>8900000110</v>
      </c>
      <c r="P250" s="357" t="str">
        <f>+'11+'!R232</f>
        <v>120</v>
      </c>
      <c r="Q250" s="442"/>
      <c r="R250" s="443"/>
      <c r="S250" s="300">
        <f>+'11+'!U232</f>
        <v>2557.16147</v>
      </c>
      <c r="T250" s="300">
        <f>+'11+'!V232</f>
        <v>1489.0457199999998</v>
      </c>
      <c r="U250" s="396">
        <f t="shared" si="3"/>
        <v>58.23041436644202</v>
      </c>
      <c r="V250" s="444"/>
      <c r="W250" s="445"/>
      <c r="X250" s="445"/>
      <c r="Y250" s="445"/>
      <c r="Z250" s="445"/>
      <c r="AA250" s="445"/>
      <c r="AB250" s="446"/>
      <c r="AC250" s="52"/>
    </row>
    <row r="251" spans="1:29" ht="32.25" customHeight="1" thickBot="1" x14ac:dyDescent="0.25">
      <c r="A251" s="51"/>
      <c r="B251" s="431" t="str">
        <f>+'11+'!B233:M233</f>
        <v>Фонд оплаты труда государственных (муниципальных) органов</v>
      </c>
      <c r="C251" s="432"/>
      <c r="D251" s="432"/>
      <c r="E251" s="432"/>
      <c r="F251" s="432"/>
      <c r="G251" s="432"/>
      <c r="H251" s="432"/>
      <c r="I251" s="432"/>
      <c r="J251" s="432"/>
      <c r="K251" s="432"/>
      <c r="L251" s="433"/>
      <c r="M251" s="357">
        <f>+'11+'!O233</f>
        <v>4</v>
      </c>
      <c r="N251" s="357">
        <f>+'11+'!P233</f>
        <v>5</v>
      </c>
      <c r="O251" s="357" t="str">
        <f>+'11+'!Q233</f>
        <v>8900000110</v>
      </c>
      <c r="P251" s="357" t="str">
        <f>+'11+'!R233</f>
        <v>121</v>
      </c>
      <c r="Q251" s="442"/>
      <c r="R251" s="443"/>
      <c r="S251" s="300">
        <f>+'11+'!U233</f>
        <v>1964.0257099999999</v>
      </c>
      <c r="T251" s="300">
        <f>+'11+'!V233</f>
        <v>1146.4252899999999</v>
      </c>
      <c r="U251" s="396">
        <f t="shared" si="3"/>
        <v>58.371195660162712</v>
      </c>
      <c r="V251" s="444"/>
      <c r="W251" s="445"/>
      <c r="X251" s="445"/>
      <c r="Y251" s="445"/>
      <c r="Z251" s="445"/>
      <c r="AA251" s="445"/>
      <c r="AB251" s="446"/>
      <c r="AC251" s="52"/>
    </row>
    <row r="252" spans="1:29" ht="12.75" customHeight="1" thickBot="1" x14ac:dyDescent="0.25">
      <c r="A252" s="51"/>
      <c r="B252" s="431" t="str">
        <f>+'11+'!B234:M234</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252" s="432"/>
      <c r="D252" s="432"/>
      <c r="E252" s="432"/>
      <c r="F252" s="432"/>
      <c r="G252" s="432"/>
      <c r="H252" s="432"/>
      <c r="I252" s="432"/>
      <c r="J252" s="432"/>
      <c r="K252" s="432"/>
      <c r="L252" s="433"/>
      <c r="M252" s="357">
        <f>+'11+'!O234</f>
        <v>4</v>
      </c>
      <c r="N252" s="357">
        <f>+'11+'!P234</f>
        <v>5</v>
      </c>
      <c r="O252" s="357" t="str">
        <f>+'11+'!Q234</f>
        <v>8900000110</v>
      </c>
      <c r="P252" s="357" t="str">
        <f>+'11+'!R234</f>
        <v>129</v>
      </c>
      <c r="Q252" s="442"/>
      <c r="R252" s="443"/>
      <c r="S252" s="300">
        <f>+'11+'!U234</f>
        <v>593.13576</v>
      </c>
      <c r="T252" s="300">
        <f>+'11+'!V234</f>
        <v>342.62043</v>
      </c>
      <c r="U252" s="396">
        <f t="shared" si="3"/>
        <v>57.764251138727495</v>
      </c>
      <c r="V252" s="444"/>
      <c r="W252" s="445"/>
      <c r="X252" s="445"/>
      <c r="Y252" s="445"/>
      <c r="Z252" s="445"/>
      <c r="AA252" s="445"/>
      <c r="AB252" s="446"/>
      <c r="AC252" s="52"/>
    </row>
    <row r="253" spans="1:29" ht="21.75" customHeight="1" thickBot="1" x14ac:dyDescent="0.25">
      <c r="A253" s="51"/>
      <c r="B253" s="431" t="str">
        <f>+'11+'!B235:M235</f>
        <v>Обеспечение деятельности органов местного самоуправления</v>
      </c>
      <c r="C253" s="432"/>
      <c r="D253" s="432"/>
      <c r="E253" s="432"/>
      <c r="F253" s="432"/>
      <c r="G253" s="432"/>
      <c r="H253" s="432"/>
      <c r="I253" s="432"/>
      <c r="J253" s="432"/>
      <c r="K253" s="432"/>
      <c r="L253" s="433"/>
      <c r="M253" s="357">
        <f>+'11+'!O235</f>
        <v>4</v>
      </c>
      <c r="N253" s="357">
        <f>+'11+'!P235</f>
        <v>5</v>
      </c>
      <c r="O253" s="357" t="str">
        <f>+'11+'!Q235</f>
        <v>8900000190</v>
      </c>
      <c r="P253" s="357">
        <f>+'11+'!R235</f>
        <v>0</v>
      </c>
      <c r="Q253" s="442"/>
      <c r="R253" s="443"/>
      <c r="S253" s="300">
        <f>+'11+'!U235</f>
        <v>610.15</v>
      </c>
      <c r="T253" s="300">
        <f>+'11+'!V235</f>
        <v>317.65125</v>
      </c>
      <c r="U253" s="396">
        <f t="shared" si="3"/>
        <v>52.06117348193068</v>
      </c>
      <c r="V253" s="444"/>
      <c r="W253" s="445"/>
      <c r="X253" s="445"/>
      <c r="Y253" s="445"/>
      <c r="Z253" s="445"/>
      <c r="AA253" s="445"/>
      <c r="AB253" s="446"/>
      <c r="AC253" s="52"/>
    </row>
    <row r="254" spans="1:29" ht="21.75" customHeight="1" thickBot="1" x14ac:dyDescent="0.25">
      <c r="A254" s="51"/>
      <c r="B254" s="431" t="str">
        <f>+'11+'!B236:M236</f>
        <v>Закупка товаров, работ и услуг для обеспечения государственных (муниципальных) нужд</v>
      </c>
      <c r="C254" s="432"/>
      <c r="D254" s="432"/>
      <c r="E254" s="432"/>
      <c r="F254" s="432"/>
      <c r="G254" s="432"/>
      <c r="H254" s="432"/>
      <c r="I254" s="432"/>
      <c r="J254" s="432"/>
      <c r="K254" s="432"/>
      <c r="L254" s="433"/>
      <c r="M254" s="357">
        <f>+'11+'!O236</f>
        <v>4</v>
      </c>
      <c r="N254" s="357">
        <f>+'11+'!P236</f>
        <v>5</v>
      </c>
      <c r="O254" s="357" t="str">
        <f>+'11+'!Q236</f>
        <v>8900000190</v>
      </c>
      <c r="P254" s="357" t="str">
        <f>+'11+'!R236</f>
        <v>200</v>
      </c>
      <c r="Q254" s="442"/>
      <c r="R254" s="443"/>
      <c r="S254" s="300">
        <f>+'11+'!U236</f>
        <v>595.79999999999995</v>
      </c>
      <c r="T254" s="300">
        <f>+'11+'!V236</f>
        <v>314.08625000000001</v>
      </c>
      <c r="U254" s="396">
        <f t="shared" si="3"/>
        <v>52.716725411211819</v>
      </c>
      <c r="V254" s="444"/>
      <c r="W254" s="445"/>
      <c r="X254" s="445"/>
      <c r="Y254" s="445"/>
      <c r="Z254" s="445"/>
      <c r="AA254" s="445"/>
      <c r="AB254" s="446"/>
      <c r="AC254" s="52"/>
    </row>
    <row r="255" spans="1:29" ht="12.75" customHeight="1" thickBot="1" x14ac:dyDescent="0.25">
      <c r="A255" s="51"/>
      <c r="B255" s="431" t="str">
        <f>+'11+'!B237:M237</f>
        <v>Иные закупки товаров, работ и услуг для обеспечения государственных (муниципальных) нужд</v>
      </c>
      <c r="C255" s="432"/>
      <c r="D255" s="432"/>
      <c r="E255" s="432"/>
      <c r="F255" s="432"/>
      <c r="G255" s="432"/>
      <c r="H255" s="432"/>
      <c r="I255" s="432"/>
      <c r="J255" s="432"/>
      <c r="K255" s="432"/>
      <c r="L255" s="433"/>
      <c r="M255" s="357">
        <f>+'11+'!O237</f>
        <v>4</v>
      </c>
      <c r="N255" s="357">
        <f>+'11+'!P237</f>
        <v>5</v>
      </c>
      <c r="O255" s="357" t="str">
        <f>+'11+'!Q237</f>
        <v>8900000190</v>
      </c>
      <c r="P255" s="357" t="str">
        <f>+'11+'!R237</f>
        <v>240</v>
      </c>
      <c r="Q255" s="442"/>
      <c r="R255" s="443"/>
      <c r="S255" s="300">
        <f>+'11+'!U237</f>
        <v>595.79999999999995</v>
      </c>
      <c r="T255" s="300">
        <f>+'11+'!V237</f>
        <v>314.08625000000001</v>
      </c>
      <c r="U255" s="396">
        <f t="shared" si="3"/>
        <v>52.716725411211819</v>
      </c>
      <c r="V255" s="444"/>
      <c r="W255" s="445"/>
      <c r="X255" s="445"/>
      <c r="Y255" s="445"/>
      <c r="Z255" s="445"/>
      <c r="AA255" s="445"/>
      <c r="AB255" s="446"/>
      <c r="AC255" s="52"/>
    </row>
    <row r="256" spans="1:29" ht="12.75" customHeight="1" thickBot="1" x14ac:dyDescent="0.25">
      <c r="A256" s="51"/>
      <c r="B256" s="431" t="str">
        <f>+'11+'!B238:M238</f>
        <v>Закупка товаров, работ, услуг в сфере информационно-коммуникационных технологий</v>
      </c>
      <c r="C256" s="432"/>
      <c r="D256" s="432"/>
      <c r="E256" s="432"/>
      <c r="F256" s="432"/>
      <c r="G256" s="432"/>
      <c r="H256" s="432"/>
      <c r="I256" s="432"/>
      <c r="J256" s="432"/>
      <c r="K256" s="432"/>
      <c r="L256" s="433"/>
      <c r="M256" s="357">
        <f>+'11+'!O238</f>
        <v>4</v>
      </c>
      <c r="N256" s="357">
        <f>+'11+'!P238</f>
        <v>5</v>
      </c>
      <c r="O256" s="357" t="str">
        <f>+'11+'!Q238</f>
        <v>8900000190</v>
      </c>
      <c r="P256" s="357" t="str">
        <f>+'11+'!R238</f>
        <v>242</v>
      </c>
      <c r="Q256" s="442"/>
      <c r="R256" s="443"/>
      <c r="S256" s="300">
        <f>+'11+'!U238</f>
        <v>173.4</v>
      </c>
      <c r="T256" s="300">
        <f>+'11+'!V238</f>
        <v>119.94495999999999</v>
      </c>
      <c r="U256" s="396">
        <f t="shared" si="3"/>
        <v>69.172410611303334</v>
      </c>
      <c r="V256" s="444"/>
      <c r="W256" s="445"/>
      <c r="X256" s="445"/>
      <c r="Y256" s="445"/>
      <c r="Z256" s="445"/>
      <c r="AA256" s="445"/>
      <c r="AB256" s="446"/>
      <c r="AC256" s="52"/>
    </row>
    <row r="257" spans="1:29" ht="42.75" customHeight="1" thickBot="1" x14ac:dyDescent="0.25">
      <c r="A257" s="51"/>
      <c r="B257" s="431" t="str">
        <f>+'11+'!B239:M239</f>
        <v>Прочая закупка товаров, работ и услуг</v>
      </c>
      <c r="C257" s="432"/>
      <c r="D257" s="432"/>
      <c r="E257" s="432"/>
      <c r="F257" s="432"/>
      <c r="G257" s="432"/>
      <c r="H257" s="432"/>
      <c r="I257" s="432"/>
      <c r="J257" s="432"/>
      <c r="K257" s="432"/>
      <c r="L257" s="433"/>
      <c r="M257" s="357">
        <f>+'11+'!O239</f>
        <v>4</v>
      </c>
      <c r="N257" s="357">
        <f>+'11+'!P239</f>
        <v>5</v>
      </c>
      <c r="O257" s="357" t="str">
        <f>+'11+'!Q239</f>
        <v>8900000190</v>
      </c>
      <c r="P257" s="357" t="str">
        <f>+'11+'!R239</f>
        <v>244</v>
      </c>
      <c r="Q257" s="442"/>
      <c r="R257" s="443"/>
      <c r="S257" s="300">
        <f>+'11+'!U239</f>
        <v>422.4</v>
      </c>
      <c r="T257" s="300">
        <f>+'11+'!V239</f>
        <v>194.14129</v>
      </c>
      <c r="U257" s="396">
        <f t="shared" si="3"/>
        <v>45.961479640151516</v>
      </c>
      <c r="V257" s="444"/>
      <c r="W257" s="445"/>
      <c r="X257" s="445"/>
      <c r="Y257" s="445"/>
      <c r="Z257" s="445"/>
      <c r="AA257" s="445"/>
      <c r="AB257" s="446"/>
      <c r="AC257" s="52"/>
    </row>
    <row r="258" spans="1:29" ht="74.25" customHeight="1" thickBot="1" x14ac:dyDescent="0.25">
      <c r="A258" s="51"/>
      <c r="B258" s="431" t="str">
        <f>+'11+'!B240:M240</f>
        <v>Иные бюджетные ассигнования</v>
      </c>
      <c r="C258" s="432"/>
      <c r="D258" s="432"/>
      <c r="E258" s="432"/>
      <c r="F258" s="432"/>
      <c r="G258" s="432"/>
      <c r="H258" s="432"/>
      <c r="I258" s="432"/>
      <c r="J258" s="432"/>
      <c r="K258" s="432"/>
      <c r="L258" s="433"/>
      <c r="M258" s="357">
        <f>+'11+'!O240</f>
        <v>4</v>
      </c>
      <c r="N258" s="357">
        <f>+'11+'!P240</f>
        <v>5</v>
      </c>
      <c r="O258" s="357" t="str">
        <f>+'11+'!Q240</f>
        <v>8900000190</v>
      </c>
      <c r="P258" s="357" t="str">
        <f>+'11+'!R240</f>
        <v>800</v>
      </c>
      <c r="Q258" s="442"/>
      <c r="R258" s="443"/>
      <c r="S258" s="300">
        <f>+'11+'!U240</f>
        <v>14.35</v>
      </c>
      <c r="T258" s="300">
        <f>+'11+'!V240</f>
        <v>3.5649999999999999</v>
      </c>
      <c r="U258" s="396">
        <f t="shared" si="3"/>
        <v>24.84320557491289</v>
      </c>
      <c r="V258" s="444"/>
      <c r="W258" s="445"/>
      <c r="X258" s="445"/>
      <c r="Y258" s="445"/>
      <c r="Z258" s="445"/>
      <c r="AA258" s="445"/>
      <c r="AB258" s="446"/>
      <c r="AC258" s="52"/>
    </row>
    <row r="259" spans="1:29" ht="42.75" customHeight="1" thickBot="1" x14ac:dyDescent="0.25">
      <c r="A259" s="51"/>
      <c r="B259" s="431" t="str">
        <f>+'11+'!B241:M241</f>
        <v>Уплата налогов, сборов и иных платежей</v>
      </c>
      <c r="C259" s="432"/>
      <c r="D259" s="432"/>
      <c r="E259" s="432"/>
      <c r="F259" s="432"/>
      <c r="G259" s="432"/>
      <c r="H259" s="432"/>
      <c r="I259" s="432"/>
      <c r="J259" s="432"/>
      <c r="K259" s="432"/>
      <c r="L259" s="433"/>
      <c r="M259" s="357">
        <f>+'11+'!O241</f>
        <v>4</v>
      </c>
      <c r="N259" s="357">
        <f>+'11+'!P241</f>
        <v>5</v>
      </c>
      <c r="O259" s="357" t="str">
        <f>+'11+'!Q241</f>
        <v>8900000190</v>
      </c>
      <c r="P259" s="357" t="str">
        <f>+'11+'!R241</f>
        <v>850</v>
      </c>
      <c r="Q259" s="442"/>
      <c r="R259" s="443"/>
      <c r="S259" s="300">
        <f>+'11+'!U241</f>
        <v>14.35</v>
      </c>
      <c r="T259" s="300">
        <f>+'11+'!V241</f>
        <v>3.5649999999999999</v>
      </c>
      <c r="U259" s="396">
        <f t="shared" si="3"/>
        <v>24.84320557491289</v>
      </c>
      <c r="V259" s="444"/>
      <c r="W259" s="445"/>
      <c r="X259" s="445"/>
      <c r="Y259" s="445"/>
      <c r="Z259" s="445"/>
      <c r="AA259" s="445"/>
      <c r="AB259" s="446"/>
      <c r="AC259" s="52"/>
    </row>
    <row r="260" spans="1:29" ht="12.75" customHeight="1" thickBot="1" x14ac:dyDescent="0.25">
      <c r="A260" s="51"/>
      <c r="B260" s="431" t="str">
        <f>+'11+'!B242:M242</f>
        <v>Уплата налога на имущество организаций и земельного налога</v>
      </c>
      <c r="C260" s="432"/>
      <c r="D260" s="432"/>
      <c r="E260" s="432"/>
      <c r="F260" s="432"/>
      <c r="G260" s="432"/>
      <c r="H260" s="432"/>
      <c r="I260" s="432"/>
      <c r="J260" s="432"/>
      <c r="K260" s="432"/>
      <c r="L260" s="433"/>
      <c r="M260" s="357">
        <f>+'11+'!O242</f>
        <v>4</v>
      </c>
      <c r="N260" s="357">
        <f>+'11+'!P242</f>
        <v>5</v>
      </c>
      <c r="O260" s="357" t="str">
        <f>+'11+'!Q242</f>
        <v>8900000190</v>
      </c>
      <c r="P260" s="357" t="str">
        <f>+'11+'!R242</f>
        <v>851</v>
      </c>
      <c r="Q260" s="442"/>
      <c r="R260" s="443"/>
      <c r="S260" s="300">
        <f>+'11+'!U242</f>
        <v>13.1</v>
      </c>
      <c r="T260" s="300">
        <f>+'11+'!V242</f>
        <v>3.5649999999999999</v>
      </c>
      <c r="U260" s="396">
        <f t="shared" si="3"/>
        <v>27.213740458015266</v>
      </c>
      <c r="V260" s="444"/>
      <c r="W260" s="445"/>
      <c r="X260" s="445"/>
      <c r="Y260" s="445"/>
      <c r="Z260" s="445"/>
      <c r="AA260" s="445"/>
      <c r="AB260" s="446"/>
      <c r="AC260" s="52"/>
    </row>
    <row r="261" spans="1:29" ht="42.75" customHeight="1" thickBot="1" x14ac:dyDescent="0.25">
      <c r="A261" s="51"/>
      <c r="B261" s="431" t="str">
        <f>+'11+'!B243:M243</f>
        <v>Уплата прочих налогов, сборов</v>
      </c>
      <c r="C261" s="432"/>
      <c r="D261" s="432"/>
      <c r="E261" s="432"/>
      <c r="F261" s="432"/>
      <c r="G261" s="432"/>
      <c r="H261" s="432"/>
      <c r="I261" s="432"/>
      <c r="J261" s="432"/>
      <c r="K261" s="432"/>
      <c r="L261" s="433"/>
      <c r="M261" s="357">
        <f>+'11+'!O243</f>
        <v>4</v>
      </c>
      <c r="N261" s="357">
        <f>+'11+'!P243</f>
        <v>5</v>
      </c>
      <c r="O261" s="357" t="str">
        <f>+'11+'!Q243</f>
        <v>8900000190</v>
      </c>
      <c r="P261" s="357" t="str">
        <f>+'11+'!R243</f>
        <v>852</v>
      </c>
      <c r="Q261" s="442"/>
      <c r="R261" s="443"/>
      <c r="S261" s="300">
        <f>+'11+'!U243</f>
        <v>1.25</v>
      </c>
      <c r="T261" s="300">
        <f>+'11+'!V243</f>
        <v>0</v>
      </c>
      <c r="U261" s="396">
        <f t="shared" si="3"/>
        <v>0</v>
      </c>
      <c r="V261" s="444"/>
      <c r="W261" s="445"/>
      <c r="X261" s="445"/>
      <c r="Y261" s="445"/>
      <c r="Z261" s="445"/>
      <c r="AA261" s="445"/>
      <c r="AB261" s="446"/>
      <c r="AC261" s="52"/>
    </row>
    <row r="262" spans="1:29" ht="74.25" customHeight="1" thickBot="1" x14ac:dyDescent="0.25">
      <c r="A262" s="51"/>
      <c r="B262" s="431" t="str">
        <f>+'11+'!B244:M244</f>
        <v>Обеспечение деятельности органов местного самоуправления (Иные выплаты персоналу муниципальных органов, за исключением фонда оплаты труда)</v>
      </c>
      <c r="C262" s="432"/>
      <c r="D262" s="432"/>
      <c r="E262" s="432"/>
      <c r="F262" s="432"/>
      <c r="G262" s="432"/>
      <c r="H262" s="432"/>
      <c r="I262" s="432"/>
      <c r="J262" s="432"/>
      <c r="K262" s="432"/>
      <c r="L262" s="433"/>
      <c r="M262" s="357">
        <f>+'11+'!O244</f>
        <v>4</v>
      </c>
      <c r="N262" s="357">
        <f>+'11+'!P244</f>
        <v>5</v>
      </c>
      <c r="O262" s="357" t="str">
        <f>+'11+'!Q244</f>
        <v>8900000870</v>
      </c>
      <c r="P262" s="357">
        <f>+'11+'!R244</f>
        <v>0</v>
      </c>
      <c r="Q262" s="442"/>
      <c r="R262" s="443"/>
      <c r="S262" s="300">
        <f>+'11+'!U244</f>
        <v>18</v>
      </c>
      <c r="T262" s="300">
        <f>+'11+'!V244</f>
        <v>0</v>
      </c>
      <c r="U262" s="396">
        <f t="shared" si="3"/>
        <v>0</v>
      </c>
      <c r="V262" s="444"/>
      <c r="W262" s="445"/>
      <c r="X262" s="445"/>
      <c r="Y262" s="445"/>
      <c r="Z262" s="445"/>
      <c r="AA262" s="445"/>
      <c r="AB262" s="446"/>
      <c r="AC262" s="52"/>
    </row>
    <row r="263" spans="1:29" ht="21.75" customHeight="1" thickBot="1" x14ac:dyDescent="0.25">
      <c r="A263" s="51"/>
      <c r="B263" s="431" t="str">
        <f>+'11+'!B245:M245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63" s="432"/>
      <c r="D263" s="432"/>
      <c r="E263" s="432"/>
      <c r="F263" s="432"/>
      <c r="G263" s="432"/>
      <c r="H263" s="432"/>
      <c r="I263" s="432"/>
      <c r="J263" s="432"/>
      <c r="K263" s="432"/>
      <c r="L263" s="433"/>
      <c r="M263" s="357">
        <f>+'11+'!O245</f>
        <v>4</v>
      </c>
      <c r="N263" s="357">
        <f>+'11+'!P245</f>
        <v>5</v>
      </c>
      <c r="O263" s="357" t="str">
        <f>+'11+'!Q245</f>
        <v>8900000870</v>
      </c>
      <c r="P263" s="357" t="str">
        <f>+'11+'!R245</f>
        <v>100</v>
      </c>
      <c r="Q263" s="442"/>
      <c r="R263" s="443"/>
      <c r="S263" s="300">
        <f>+'11+'!U245</f>
        <v>18</v>
      </c>
      <c r="T263" s="300">
        <f>+'11+'!V245</f>
        <v>0</v>
      </c>
      <c r="U263" s="396">
        <f t="shared" si="3"/>
        <v>0</v>
      </c>
      <c r="V263" s="444"/>
      <c r="W263" s="445"/>
      <c r="X263" s="445"/>
      <c r="Y263" s="445"/>
      <c r="Z263" s="445"/>
      <c r="AA263" s="445"/>
      <c r="AB263" s="446"/>
      <c r="AC263" s="52"/>
    </row>
    <row r="264" spans="1:29" ht="42.75" customHeight="1" thickBot="1" x14ac:dyDescent="0.25">
      <c r="A264" s="51"/>
      <c r="B264" s="431" t="str">
        <f>+'11+'!B246:M246</f>
        <v>Расходы на выплаты персоналу государственных (муниципальных) органов</v>
      </c>
      <c r="C264" s="432"/>
      <c r="D264" s="432"/>
      <c r="E264" s="432"/>
      <c r="F264" s="432"/>
      <c r="G264" s="432"/>
      <c r="H264" s="432"/>
      <c r="I264" s="432"/>
      <c r="J264" s="432"/>
      <c r="K264" s="432"/>
      <c r="L264" s="433"/>
      <c r="M264" s="357">
        <f>+'11+'!O246</f>
        <v>4</v>
      </c>
      <c r="N264" s="357">
        <f>+'11+'!P246</f>
        <v>5</v>
      </c>
      <c r="O264" s="357" t="str">
        <f>+'11+'!Q246</f>
        <v>8900000870</v>
      </c>
      <c r="P264" s="357" t="str">
        <f>+'11+'!R246</f>
        <v>120</v>
      </c>
      <c r="Q264" s="442"/>
      <c r="R264" s="443"/>
      <c r="S264" s="300">
        <f>+'11+'!U246</f>
        <v>18</v>
      </c>
      <c r="T264" s="300">
        <f>+'11+'!V246</f>
        <v>0</v>
      </c>
      <c r="U264" s="396">
        <f t="shared" si="3"/>
        <v>0</v>
      </c>
      <c r="V264" s="444"/>
      <c r="W264" s="445"/>
      <c r="X264" s="445"/>
      <c r="Y264" s="445"/>
      <c r="Z264" s="445"/>
      <c r="AA264" s="445"/>
      <c r="AB264" s="446"/>
      <c r="AC264" s="52"/>
    </row>
    <row r="265" spans="1:29" ht="42.75" customHeight="1" thickBot="1" x14ac:dyDescent="0.25">
      <c r="A265" s="51"/>
      <c r="B265" s="431" t="str">
        <f>+'11+'!B247:M247</f>
        <v>Иные выплаты персоналу государственных (муниципальных) органов, за исключением фонда оплаты труда</v>
      </c>
      <c r="C265" s="432"/>
      <c r="D265" s="432"/>
      <c r="E265" s="432"/>
      <c r="F265" s="432"/>
      <c r="G265" s="432"/>
      <c r="H265" s="432"/>
      <c r="I265" s="432"/>
      <c r="J265" s="432"/>
      <c r="K265" s="432"/>
      <c r="L265" s="433"/>
      <c r="M265" s="357">
        <f>+'11+'!O247</f>
        <v>4</v>
      </c>
      <c r="N265" s="357">
        <f>+'11+'!P247</f>
        <v>5</v>
      </c>
      <c r="O265" s="357" t="str">
        <f>+'11+'!Q247</f>
        <v>8900000870</v>
      </c>
      <c r="P265" s="357" t="str">
        <f>+'11+'!R247</f>
        <v>122</v>
      </c>
      <c r="Q265" s="442"/>
      <c r="R265" s="443"/>
      <c r="S265" s="300">
        <f>+'11+'!U247</f>
        <v>18</v>
      </c>
      <c r="T265" s="300">
        <f>+'11+'!V247</f>
        <v>0</v>
      </c>
      <c r="U265" s="396">
        <f t="shared" si="3"/>
        <v>0</v>
      </c>
      <c r="V265" s="444"/>
      <c r="W265" s="445"/>
      <c r="X265" s="445"/>
      <c r="Y265" s="445"/>
      <c r="Z265" s="445"/>
      <c r="AA265" s="445"/>
      <c r="AB265" s="446"/>
      <c r="AC265" s="52"/>
    </row>
    <row r="266" spans="1:29" ht="42.75" customHeight="1" thickBot="1" x14ac:dyDescent="0.25">
      <c r="A266" s="51"/>
      <c r="B266" s="431" t="str">
        <f>+'11+'!B551:M551</f>
        <v>Дорожное хозяйство (дорожные фонды)</v>
      </c>
      <c r="C266" s="432"/>
      <c r="D266" s="432"/>
      <c r="E266" s="432"/>
      <c r="F266" s="432"/>
      <c r="G266" s="432"/>
      <c r="H266" s="432"/>
      <c r="I266" s="432"/>
      <c r="J266" s="432"/>
      <c r="K266" s="432"/>
      <c r="L266" s="433"/>
      <c r="M266" s="357">
        <f>+'11+'!O551</f>
        <v>4</v>
      </c>
      <c r="N266" s="357">
        <f>+'11+'!P551</f>
        <v>9</v>
      </c>
      <c r="O266" s="357">
        <f>+'11+'!Q551</f>
        <v>0</v>
      </c>
      <c r="P266" s="357">
        <f>+'11+'!R551</f>
        <v>0</v>
      </c>
      <c r="Q266" s="357">
        <f>+'11+'!S551</f>
        <v>0</v>
      </c>
      <c r="R266" s="357">
        <f>+'11+'!T551</f>
        <v>0</v>
      </c>
      <c r="S266" s="300">
        <f>+'11+'!U551</f>
        <v>6514.058</v>
      </c>
      <c r="T266" s="300">
        <f>+'11+'!V551</f>
        <v>50</v>
      </c>
      <c r="U266" s="396">
        <f t="shared" si="3"/>
        <v>0.76757069095792518</v>
      </c>
      <c r="V266" s="392"/>
      <c r="W266" s="393"/>
      <c r="X266" s="393"/>
      <c r="Y266" s="393"/>
      <c r="Z266" s="393"/>
      <c r="AA266" s="393"/>
      <c r="AB266" s="394"/>
      <c r="AC266" s="52"/>
    </row>
    <row r="267" spans="1:29" ht="42.75" customHeight="1" thickBot="1" x14ac:dyDescent="0.25">
      <c r="A267" s="51"/>
      <c r="B267" s="431" t="str">
        <f>+'11+'!B552:M552</f>
        <v>Программа "Содержание и развитие муниципального хозяйства"</v>
      </c>
      <c r="C267" s="432"/>
      <c r="D267" s="432"/>
      <c r="E267" s="432"/>
      <c r="F267" s="432"/>
      <c r="G267" s="432"/>
      <c r="H267" s="432"/>
      <c r="I267" s="432"/>
      <c r="J267" s="432"/>
      <c r="K267" s="432"/>
      <c r="L267" s="433"/>
      <c r="M267" s="357">
        <f>+'11+'!O552</f>
        <v>4</v>
      </c>
      <c r="N267" s="357">
        <f>+'11+'!P552</f>
        <v>9</v>
      </c>
      <c r="O267" s="357" t="str">
        <f>+'11+'!Q552</f>
        <v>0300000000</v>
      </c>
      <c r="P267" s="357">
        <f>+'11+'!R552</f>
        <v>0</v>
      </c>
      <c r="Q267" s="357"/>
      <c r="R267" s="391"/>
      <c r="S267" s="300">
        <f>+'11+'!U552</f>
        <v>1514.058</v>
      </c>
      <c r="T267" s="300">
        <f>+'11+'!V552</f>
        <v>50</v>
      </c>
      <c r="U267" s="396">
        <f t="shared" si="3"/>
        <v>3.3023833961446654</v>
      </c>
      <c r="V267" s="392"/>
      <c r="W267" s="393"/>
      <c r="X267" s="393"/>
      <c r="Y267" s="393"/>
      <c r="Z267" s="393"/>
      <c r="AA267" s="393"/>
      <c r="AB267" s="394"/>
      <c r="AC267" s="52"/>
    </row>
    <row r="268" spans="1:29" ht="42.75" customHeight="1" thickBot="1" x14ac:dyDescent="0.25">
      <c r="A268" s="51"/>
      <c r="B268" s="431" t="str">
        <f>+'11+'!B553:M553</f>
        <v>Подпрограмма "Обеспечение организаций жилищно-коммунального хозяйства специализированной техникой"</v>
      </c>
      <c r="C268" s="432"/>
      <c r="D268" s="432"/>
      <c r="E268" s="432"/>
      <c r="F268" s="432"/>
      <c r="G268" s="432"/>
      <c r="H268" s="432"/>
      <c r="I268" s="432"/>
      <c r="J268" s="432"/>
      <c r="K268" s="432"/>
      <c r="L268" s="433"/>
      <c r="M268" s="357">
        <f>+'11+'!O553</f>
        <v>4</v>
      </c>
      <c r="N268" s="357">
        <f>+'11+'!P553</f>
        <v>9</v>
      </c>
      <c r="O268" s="357" t="str">
        <f>+'11+'!Q553</f>
        <v>0320000000</v>
      </c>
      <c r="P268" s="357">
        <f>+'11+'!R553</f>
        <v>0</v>
      </c>
      <c r="Q268" s="357"/>
      <c r="R268" s="391"/>
      <c r="S268" s="300">
        <f>+'11+'!U553</f>
        <v>1514.058</v>
      </c>
      <c r="T268" s="300">
        <f>+'11+'!V553</f>
        <v>50</v>
      </c>
      <c r="U268" s="396">
        <f t="shared" si="3"/>
        <v>3.3023833961446654</v>
      </c>
      <c r="V268" s="392"/>
      <c r="W268" s="393"/>
      <c r="X268" s="393"/>
      <c r="Y268" s="393"/>
      <c r="Z268" s="393"/>
      <c r="AA268" s="393"/>
      <c r="AB268" s="394"/>
      <c r="AC268" s="52"/>
    </row>
    <row r="269" spans="1:29" ht="42.75" customHeight="1" thickBot="1" x14ac:dyDescent="0.25">
      <c r="A269" s="51"/>
      <c r="B269" s="431" t="str">
        <f>+'11+'!B554:M554</f>
        <v>Строительство, модернизация, ремонт и содержание автомобильных дорог общего пользования, в том числе дорог в поселениях (за исключением дорог федерального значения)</v>
      </c>
      <c r="C269" s="432"/>
      <c r="D269" s="432"/>
      <c r="E269" s="432"/>
      <c r="F269" s="432"/>
      <c r="G269" s="432"/>
      <c r="H269" s="432"/>
      <c r="I269" s="432"/>
      <c r="J269" s="432"/>
      <c r="K269" s="432"/>
      <c r="L269" s="433"/>
      <c r="M269" s="357">
        <f>+'11+'!O554</f>
        <v>4</v>
      </c>
      <c r="N269" s="357">
        <f>+'11+'!P554</f>
        <v>9</v>
      </c>
      <c r="O269" s="357" t="str">
        <f>+'11+'!Q554</f>
        <v>0320107505</v>
      </c>
      <c r="P269" s="357">
        <f>+'11+'!R554</f>
        <v>0</v>
      </c>
      <c r="Q269" s="357"/>
      <c r="R269" s="391"/>
      <c r="S269" s="300">
        <f>+'11+'!U554</f>
        <v>1514.058</v>
      </c>
      <c r="T269" s="300">
        <f>+'11+'!V554</f>
        <v>50</v>
      </c>
      <c r="U269" s="396">
        <f t="shared" si="3"/>
        <v>3.3023833961446654</v>
      </c>
      <c r="V269" s="392"/>
      <c r="W269" s="393"/>
      <c r="X269" s="393"/>
      <c r="Y269" s="393"/>
      <c r="Z269" s="393"/>
      <c r="AA269" s="393"/>
      <c r="AB269" s="394"/>
      <c r="AC269" s="52"/>
    </row>
    <row r="270" spans="1:29" ht="42.75" customHeight="1" thickBot="1" x14ac:dyDescent="0.25">
      <c r="A270" s="51"/>
      <c r="B270" s="431" t="str">
        <f>+'11+'!B555:M555</f>
        <v>Закупка товаров, работ и услуг для обеспечения государственных (муниципальных) нужд</v>
      </c>
      <c r="C270" s="432"/>
      <c r="D270" s="432"/>
      <c r="E270" s="432"/>
      <c r="F270" s="432"/>
      <c r="G270" s="432"/>
      <c r="H270" s="432"/>
      <c r="I270" s="432"/>
      <c r="J270" s="432"/>
      <c r="K270" s="432"/>
      <c r="L270" s="433"/>
      <c r="M270" s="357">
        <f>+'11+'!O555</f>
        <v>4</v>
      </c>
      <c r="N270" s="357">
        <f>+'11+'!P555</f>
        <v>9</v>
      </c>
      <c r="O270" s="357" t="str">
        <f>+'11+'!Q555</f>
        <v>0320107505</v>
      </c>
      <c r="P270" s="357" t="str">
        <f>+'11+'!R555</f>
        <v>200</v>
      </c>
      <c r="Q270" s="357"/>
      <c r="R270" s="391"/>
      <c r="S270" s="300">
        <f>+'11+'!U555</f>
        <v>1514.058</v>
      </c>
      <c r="T270" s="300">
        <f>+'11+'!V555</f>
        <v>50</v>
      </c>
      <c r="U270" s="396">
        <f t="shared" si="3"/>
        <v>3.3023833961446654</v>
      </c>
      <c r="V270" s="392"/>
      <c r="W270" s="393"/>
      <c r="X270" s="393"/>
      <c r="Y270" s="393"/>
      <c r="Z270" s="393"/>
      <c r="AA270" s="393"/>
      <c r="AB270" s="394"/>
      <c r="AC270" s="52"/>
    </row>
    <row r="271" spans="1:29" ht="42.75" customHeight="1" thickBot="1" x14ac:dyDescent="0.25">
      <c r="A271" s="51"/>
      <c r="B271" s="431" t="str">
        <f>+'11+'!B556:M556</f>
        <v>Иные закупки товаров, работ и услуг для обеспечения государственных (муниципальных) нужд</v>
      </c>
      <c r="C271" s="432"/>
      <c r="D271" s="432"/>
      <c r="E271" s="432"/>
      <c r="F271" s="432"/>
      <c r="G271" s="432"/>
      <c r="H271" s="432"/>
      <c r="I271" s="432"/>
      <c r="J271" s="432"/>
      <c r="K271" s="432"/>
      <c r="L271" s="433"/>
      <c r="M271" s="357">
        <f>+'11+'!O556</f>
        <v>4</v>
      </c>
      <c r="N271" s="357">
        <f>+'11+'!P556</f>
        <v>9</v>
      </c>
      <c r="O271" s="357" t="str">
        <f>+'11+'!Q556</f>
        <v>0320107505</v>
      </c>
      <c r="P271" s="357" t="str">
        <f>+'11+'!R556</f>
        <v>240</v>
      </c>
      <c r="Q271" s="357"/>
      <c r="R271" s="391"/>
      <c r="S271" s="300">
        <f>+'11+'!U556</f>
        <v>1514.058</v>
      </c>
      <c r="T271" s="300">
        <f>+'11+'!V556</f>
        <v>50</v>
      </c>
      <c r="U271" s="396">
        <f t="shared" si="3"/>
        <v>3.3023833961446654</v>
      </c>
      <c r="V271" s="392"/>
      <c r="W271" s="393"/>
      <c r="X271" s="393"/>
      <c r="Y271" s="393"/>
      <c r="Z271" s="393"/>
      <c r="AA271" s="393"/>
      <c r="AB271" s="394"/>
      <c r="AC271" s="52"/>
    </row>
    <row r="272" spans="1:29" ht="42.75" customHeight="1" thickBot="1" x14ac:dyDescent="0.25">
      <c r="A272" s="51"/>
      <c r="B272" s="431" t="str">
        <f>+'11+'!B557:M557</f>
        <v>Прочая закупка товаров, работ и услуг</v>
      </c>
      <c r="C272" s="432"/>
      <c r="D272" s="432"/>
      <c r="E272" s="432"/>
      <c r="F272" s="432"/>
      <c r="G272" s="432"/>
      <c r="H272" s="432"/>
      <c r="I272" s="432"/>
      <c r="J272" s="432"/>
      <c r="K272" s="432"/>
      <c r="L272" s="433"/>
      <c r="M272" s="357">
        <f>+'11+'!O557</f>
        <v>4</v>
      </c>
      <c r="N272" s="357">
        <f>+'11+'!P557</f>
        <v>9</v>
      </c>
      <c r="O272" s="357" t="str">
        <f>+'11+'!Q557</f>
        <v>0320107505</v>
      </c>
      <c r="P272" s="357" t="str">
        <f>+'11+'!R557</f>
        <v>244</v>
      </c>
      <c r="Q272" s="357"/>
      <c r="R272" s="391"/>
      <c r="S272" s="300">
        <f>+'11+'!U557</f>
        <v>1514.058</v>
      </c>
      <c r="T272" s="300">
        <f>+'11+'!V557</f>
        <v>50</v>
      </c>
      <c r="U272" s="396">
        <f t="shared" si="3"/>
        <v>3.3023833961446654</v>
      </c>
      <c r="V272" s="392"/>
      <c r="W272" s="393"/>
      <c r="X272" s="393"/>
      <c r="Y272" s="393"/>
      <c r="Z272" s="393"/>
      <c r="AA272" s="393"/>
      <c r="AB272" s="394"/>
      <c r="AC272" s="52"/>
    </row>
    <row r="273" spans="1:29" ht="42.75" customHeight="1" thickBot="1" x14ac:dyDescent="0.25">
      <c r="A273" s="51"/>
      <c r="B273" s="431" t="str">
        <f>+'11+'!B558:M558</f>
        <v>Программа "Содержание и развитие муниципального хозяйства"</v>
      </c>
      <c r="C273" s="432"/>
      <c r="D273" s="432"/>
      <c r="E273" s="432"/>
      <c r="F273" s="432"/>
      <c r="G273" s="432"/>
      <c r="H273" s="432"/>
      <c r="I273" s="432"/>
      <c r="J273" s="432"/>
      <c r="K273" s="432"/>
      <c r="L273" s="433"/>
      <c r="M273" s="357">
        <f>+'11+'!O558</f>
        <v>4</v>
      </c>
      <c r="N273" s="357">
        <f>+'11+'!P558</f>
        <v>9</v>
      </c>
      <c r="O273" s="357" t="str">
        <f>+'11+'!Q558</f>
        <v>0300000000</v>
      </c>
      <c r="P273" s="357">
        <f>+'11+'!R558</f>
        <v>0</v>
      </c>
      <c r="Q273" s="357"/>
      <c r="R273" s="391"/>
      <c r="S273" s="300">
        <f>+'11+'!U558</f>
        <v>5000</v>
      </c>
      <c r="T273" s="300">
        <f>+'11+'!V558</f>
        <v>0</v>
      </c>
      <c r="U273" s="396">
        <f t="shared" si="3"/>
        <v>0</v>
      </c>
      <c r="V273" s="392"/>
      <c r="W273" s="393"/>
      <c r="X273" s="393"/>
      <c r="Y273" s="393"/>
      <c r="Z273" s="393"/>
      <c r="AA273" s="393"/>
      <c r="AB273" s="394"/>
      <c r="AC273" s="52"/>
    </row>
    <row r="274" spans="1:29" ht="42.75" customHeight="1" thickBot="1" x14ac:dyDescent="0.25">
      <c r="A274" s="51"/>
      <c r="B274" s="431" t="str">
        <f>+'11+'!B559:M559</f>
        <v>Подпрограмма "Обеспечение организаций жилищно-коммунального хозяйства специализированной техникой"</v>
      </c>
      <c r="C274" s="432"/>
      <c r="D274" s="432"/>
      <c r="E274" s="432"/>
      <c r="F274" s="432"/>
      <c r="G274" s="432"/>
      <c r="H274" s="432"/>
      <c r="I274" s="432"/>
      <c r="J274" s="432"/>
      <c r="K274" s="432"/>
      <c r="L274" s="433"/>
      <c r="M274" s="357">
        <f>+'11+'!O559</f>
        <v>4</v>
      </c>
      <c r="N274" s="357">
        <f>+'11+'!P559</f>
        <v>9</v>
      </c>
      <c r="O274" s="357" t="str">
        <f>+'11+'!Q559</f>
        <v>0320000000</v>
      </c>
      <c r="P274" s="357">
        <f>+'11+'!R559</f>
        <v>0</v>
      </c>
      <c r="Q274" s="357"/>
      <c r="R274" s="391"/>
      <c r="S274" s="300">
        <f>+'11+'!U559</f>
        <v>5000</v>
      </c>
      <c r="T274" s="300">
        <f>+'11+'!V559</f>
        <v>0</v>
      </c>
      <c r="U274" s="396">
        <f t="shared" si="3"/>
        <v>0</v>
      </c>
      <c r="V274" s="392"/>
      <c r="W274" s="393"/>
      <c r="X274" s="393"/>
      <c r="Y274" s="393"/>
      <c r="Z274" s="393"/>
      <c r="AA274" s="393"/>
      <c r="AB274" s="394"/>
      <c r="AC274" s="52"/>
    </row>
    <row r="275" spans="1:29" ht="42.75" customHeight="1" thickBot="1" x14ac:dyDescent="0.25">
      <c r="A275" s="51"/>
      <c r="B275" s="431" t="str">
        <f>+'11+'!B560:M560</f>
        <v>Субсидии на капитальный ремонт и ремонт автомобильных дорог общего пользования населенных пунктов за счет средств Дорожного фонда Республики Тыва</v>
      </c>
      <c r="C275" s="432"/>
      <c r="D275" s="432"/>
      <c r="E275" s="432"/>
      <c r="F275" s="432"/>
      <c r="G275" s="432"/>
      <c r="H275" s="432"/>
      <c r="I275" s="432"/>
      <c r="J275" s="432"/>
      <c r="K275" s="432"/>
      <c r="L275" s="433"/>
      <c r="M275" s="357">
        <f>+'11+'!O560</f>
        <v>4</v>
      </c>
      <c r="N275" s="357">
        <f>+'11+'!P560</f>
        <v>9</v>
      </c>
      <c r="O275" s="357" t="str">
        <f>+'11+'!Q560</f>
        <v>0320175050</v>
      </c>
      <c r="P275" s="357">
        <f>+'11+'!R560</f>
        <v>0</v>
      </c>
      <c r="Q275" s="357"/>
      <c r="R275" s="391"/>
      <c r="S275" s="300">
        <f>+'11+'!U560</f>
        <v>5000</v>
      </c>
      <c r="T275" s="300">
        <f>+'11+'!V560</f>
        <v>0</v>
      </c>
      <c r="U275" s="396">
        <f t="shared" ref="U275:U338" si="4">T275/S275*100</f>
        <v>0</v>
      </c>
      <c r="V275" s="392"/>
      <c r="W275" s="393"/>
      <c r="X275" s="393"/>
      <c r="Y275" s="393"/>
      <c r="Z275" s="393"/>
      <c r="AA275" s="393"/>
      <c r="AB275" s="394"/>
      <c r="AC275" s="52"/>
    </row>
    <row r="276" spans="1:29" ht="42.75" customHeight="1" thickBot="1" x14ac:dyDescent="0.25">
      <c r="A276" s="51"/>
      <c r="B276" s="431" t="str">
        <f>+'11+'!B561:M561</f>
        <v>Закупка товаров, работ и услуг для обеспечения государственных (муниципальных) нужд</v>
      </c>
      <c r="C276" s="432"/>
      <c r="D276" s="432"/>
      <c r="E276" s="432"/>
      <c r="F276" s="432"/>
      <c r="G276" s="432"/>
      <c r="H276" s="432"/>
      <c r="I276" s="432"/>
      <c r="J276" s="432"/>
      <c r="K276" s="432"/>
      <c r="L276" s="433"/>
      <c r="M276" s="357">
        <f>+'11+'!O561</f>
        <v>4</v>
      </c>
      <c r="N276" s="357">
        <f>+'11+'!P561</f>
        <v>9</v>
      </c>
      <c r="O276" s="357" t="str">
        <f>+'11+'!Q561</f>
        <v>0320175050</v>
      </c>
      <c r="P276" s="357" t="str">
        <f>+'11+'!R561</f>
        <v>200</v>
      </c>
      <c r="Q276" s="357"/>
      <c r="R276" s="391"/>
      <c r="S276" s="300">
        <f>+'11+'!U561</f>
        <v>5000</v>
      </c>
      <c r="T276" s="300">
        <f>+'11+'!V561</f>
        <v>0</v>
      </c>
      <c r="U276" s="396">
        <f t="shared" si="4"/>
        <v>0</v>
      </c>
      <c r="V276" s="392"/>
      <c r="W276" s="393"/>
      <c r="X276" s="393"/>
      <c r="Y276" s="393"/>
      <c r="Z276" s="393"/>
      <c r="AA276" s="393"/>
      <c r="AB276" s="394"/>
      <c r="AC276" s="52"/>
    </row>
    <row r="277" spans="1:29" ht="42.75" customHeight="1" thickBot="1" x14ac:dyDescent="0.25">
      <c r="A277" s="51"/>
      <c r="B277" s="431" t="str">
        <f>+'11+'!B562:M562</f>
        <v>Иные закупки товаров, работ и услуг для обеспечения государственных (муниципальных) нужд</v>
      </c>
      <c r="C277" s="432"/>
      <c r="D277" s="432"/>
      <c r="E277" s="432"/>
      <c r="F277" s="432"/>
      <c r="G277" s="432"/>
      <c r="H277" s="432"/>
      <c r="I277" s="432"/>
      <c r="J277" s="432"/>
      <c r="K277" s="432"/>
      <c r="L277" s="433"/>
      <c r="M277" s="357">
        <f>+'11+'!O562</f>
        <v>4</v>
      </c>
      <c r="N277" s="357">
        <f>+'11+'!P562</f>
        <v>9</v>
      </c>
      <c r="O277" s="357" t="str">
        <f>+'11+'!Q562</f>
        <v>0320175050</v>
      </c>
      <c r="P277" s="357" t="str">
        <f>+'11+'!R562</f>
        <v>240</v>
      </c>
      <c r="Q277" s="357"/>
      <c r="R277" s="391"/>
      <c r="S277" s="300">
        <f>+'11+'!U562</f>
        <v>5000</v>
      </c>
      <c r="T277" s="300">
        <f>+'11+'!V562</f>
        <v>0</v>
      </c>
      <c r="U277" s="396">
        <f t="shared" si="4"/>
        <v>0</v>
      </c>
      <c r="V277" s="392"/>
      <c r="W277" s="393"/>
      <c r="X277" s="393"/>
      <c r="Y277" s="393"/>
      <c r="Z277" s="393"/>
      <c r="AA277" s="393"/>
      <c r="AB277" s="394"/>
      <c r="AC277" s="52"/>
    </row>
    <row r="278" spans="1:29" ht="42.75" customHeight="1" thickBot="1" x14ac:dyDescent="0.25">
      <c r="A278" s="51"/>
      <c r="B278" s="431" t="str">
        <f>+'11+'!B563:M563</f>
        <v>Прочая закупка товаров, работ и услуг</v>
      </c>
      <c r="C278" s="432"/>
      <c r="D278" s="432"/>
      <c r="E278" s="432"/>
      <c r="F278" s="432"/>
      <c r="G278" s="432"/>
      <c r="H278" s="432"/>
      <c r="I278" s="432"/>
      <c r="J278" s="432"/>
      <c r="K278" s="432"/>
      <c r="L278" s="433"/>
      <c r="M278" s="357">
        <f>+'11+'!O563</f>
        <v>4</v>
      </c>
      <c r="N278" s="357">
        <f>+'11+'!P563</f>
        <v>9</v>
      </c>
      <c r="O278" s="357" t="str">
        <f>+'11+'!Q563</f>
        <v>0320175050</v>
      </c>
      <c r="P278" s="357" t="str">
        <f>+'11+'!R563</f>
        <v>244</v>
      </c>
      <c r="Q278" s="357"/>
      <c r="R278" s="391"/>
      <c r="S278" s="300">
        <f>+'11+'!U563</f>
        <v>5000</v>
      </c>
      <c r="T278" s="300">
        <f>+'11+'!V563</f>
        <v>0</v>
      </c>
      <c r="U278" s="396">
        <f t="shared" si="4"/>
        <v>0</v>
      </c>
      <c r="V278" s="392"/>
      <c r="W278" s="393"/>
      <c r="X278" s="393"/>
      <c r="Y278" s="393"/>
      <c r="Z278" s="393"/>
      <c r="AA278" s="393"/>
      <c r="AB278" s="394"/>
      <c r="AC278" s="52"/>
    </row>
    <row r="279" spans="1:29" ht="42.75" customHeight="1" thickBot="1" x14ac:dyDescent="0.25">
      <c r="A279" s="51"/>
      <c r="B279" s="431" t="str">
        <f>+'11+'!B564:M564</f>
        <v>Другие вопросы в области национальной экономики</v>
      </c>
      <c r="C279" s="432"/>
      <c r="D279" s="432"/>
      <c r="E279" s="432"/>
      <c r="F279" s="432"/>
      <c r="G279" s="432"/>
      <c r="H279" s="432"/>
      <c r="I279" s="432"/>
      <c r="J279" s="432"/>
      <c r="K279" s="432"/>
      <c r="L279" s="433"/>
      <c r="M279" s="357">
        <f>+'11+'!O564</f>
        <v>4</v>
      </c>
      <c r="N279" s="357">
        <f>+'11+'!P564</f>
        <v>12</v>
      </c>
      <c r="O279" s="357">
        <f>+'11+'!Q564</f>
        <v>0</v>
      </c>
      <c r="P279" s="357">
        <f>+'11+'!R564</f>
        <v>0</v>
      </c>
      <c r="Q279" s="357"/>
      <c r="R279" s="391"/>
      <c r="S279" s="300">
        <f>+S280+S286+S292</f>
        <v>2383.5830000000001</v>
      </c>
      <c r="T279" s="300">
        <f>+T280+T286+T292</f>
        <v>206.94193000000001</v>
      </c>
      <c r="U279" s="396">
        <f t="shared" si="4"/>
        <v>8.6819687000620505</v>
      </c>
      <c r="V279" s="392"/>
      <c r="W279" s="393"/>
      <c r="X279" s="393"/>
      <c r="Y279" s="393"/>
      <c r="Z279" s="393"/>
      <c r="AA279" s="393"/>
      <c r="AB279" s="394"/>
      <c r="AC279" s="52"/>
    </row>
    <row r="280" spans="1:29" ht="42.75" customHeight="1" thickBot="1" x14ac:dyDescent="0.25">
      <c r="A280" s="51"/>
      <c r="B280" s="431" t="str">
        <f>+'11+'!B565:M565</f>
        <v>Программа "Развитие земельно-имущественных отношений и градостроительства на территории Овюрского кожууна Республики Тыва на 2016 - 2018 годы"</v>
      </c>
      <c r="C280" s="432"/>
      <c r="D280" s="432"/>
      <c r="E280" s="432"/>
      <c r="F280" s="432"/>
      <c r="G280" s="432"/>
      <c r="H280" s="432"/>
      <c r="I280" s="432"/>
      <c r="J280" s="432"/>
      <c r="K280" s="432"/>
      <c r="L280" s="433"/>
      <c r="M280" s="357">
        <f>+'11+'!O565</f>
        <v>4</v>
      </c>
      <c r="N280" s="357">
        <f>+'11+'!P565</f>
        <v>12</v>
      </c>
      <c r="O280" s="357" t="str">
        <f>+'11+'!Q565</f>
        <v>1000000000</v>
      </c>
      <c r="P280" s="357">
        <f>+'11+'!R565</f>
        <v>0</v>
      </c>
      <c r="Q280" s="357"/>
      <c r="R280" s="391"/>
      <c r="S280" s="300">
        <f>+'11+'!U565</f>
        <v>200</v>
      </c>
      <c r="T280" s="300">
        <f>+'11+'!V565</f>
        <v>15</v>
      </c>
      <c r="U280" s="396">
        <f t="shared" si="4"/>
        <v>7.5</v>
      </c>
      <c r="V280" s="392"/>
      <c r="W280" s="393"/>
      <c r="X280" s="393"/>
      <c r="Y280" s="393"/>
      <c r="Z280" s="393"/>
      <c r="AA280" s="393"/>
      <c r="AB280" s="394"/>
      <c r="AC280" s="52"/>
    </row>
    <row r="281" spans="1:29" ht="42.75" customHeight="1" thickBot="1" x14ac:dyDescent="0.25">
      <c r="A281" s="51"/>
      <c r="B281" s="431" t="str">
        <f>+'11+'!B566:M566</f>
        <v>Подпрограмма "Развитие землеустройства и градостроительства</v>
      </c>
      <c r="C281" s="432"/>
      <c r="D281" s="432"/>
      <c r="E281" s="432"/>
      <c r="F281" s="432"/>
      <c r="G281" s="432"/>
      <c r="H281" s="432"/>
      <c r="I281" s="432"/>
      <c r="J281" s="432"/>
      <c r="K281" s="432"/>
      <c r="L281" s="433"/>
      <c r="M281" s="357">
        <f>+'11+'!O566</f>
        <v>4</v>
      </c>
      <c r="N281" s="357">
        <f>+'11+'!P566</f>
        <v>12</v>
      </c>
      <c r="O281" s="357" t="str">
        <f>+'11+'!Q566</f>
        <v>1010000000</v>
      </c>
      <c r="P281" s="357">
        <f>+'11+'!R566</f>
        <v>0</v>
      </c>
      <c r="Q281" s="357"/>
      <c r="R281" s="391"/>
      <c r="S281" s="300">
        <f>+'11+'!U566</f>
        <v>200</v>
      </c>
      <c r="T281" s="300">
        <f>+'11+'!V566</f>
        <v>15</v>
      </c>
      <c r="U281" s="396">
        <f t="shared" si="4"/>
        <v>7.5</v>
      </c>
      <c r="V281" s="392"/>
      <c r="W281" s="393"/>
      <c r="X281" s="393"/>
      <c r="Y281" s="393"/>
      <c r="Z281" s="393"/>
      <c r="AA281" s="393"/>
      <c r="AB281" s="394"/>
      <c r="AC281" s="52"/>
    </row>
    <row r="282" spans="1:29" ht="42.75" customHeight="1" thickBot="1" x14ac:dyDescent="0.25">
      <c r="A282" s="51"/>
      <c r="B282" s="431" t="str">
        <f>+'11+'!B567:M567</f>
        <v>Мероприятия по подготовке документов территориального планирования</v>
      </c>
      <c r="C282" s="432"/>
      <c r="D282" s="432"/>
      <c r="E282" s="432"/>
      <c r="F282" s="432"/>
      <c r="G282" s="432"/>
      <c r="H282" s="432"/>
      <c r="I282" s="432"/>
      <c r="J282" s="432"/>
      <c r="K282" s="432"/>
      <c r="L282" s="433"/>
      <c r="M282" s="357">
        <f>+'11+'!O567</f>
        <v>4</v>
      </c>
      <c r="N282" s="357">
        <f>+'11+'!P567</f>
        <v>12</v>
      </c>
      <c r="O282" s="357" t="str">
        <f>+'11+'!Q567</f>
        <v>1010175030</v>
      </c>
      <c r="P282" s="357">
        <f>+'11+'!R567</f>
        <v>0</v>
      </c>
      <c r="Q282" s="357"/>
      <c r="R282" s="391"/>
      <c r="S282" s="300">
        <f>+'11+'!U567</f>
        <v>200</v>
      </c>
      <c r="T282" s="300">
        <f>+'11+'!V567</f>
        <v>15</v>
      </c>
      <c r="U282" s="396">
        <f t="shared" si="4"/>
        <v>7.5</v>
      </c>
      <c r="V282" s="392"/>
      <c r="W282" s="393"/>
      <c r="X282" s="393"/>
      <c r="Y282" s="393"/>
      <c r="Z282" s="393"/>
      <c r="AA282" s="393"/>
      <c r="AB282" s="394"/>
      <c r="AC282" s="52"/>
    </row>
    <row r="283" spans="1:29" ht="42.75" customHeight="1" thickBot="1" x14ac:dyDescent="0.25">
      <c r="A283" s="51"/>
      <c r="B283" s="431" t="str">
        <f>+'11+'!B568:M568</f>
        <v>Закупка товаров, работ и услуг для обеспечения государственных (муниципальных) нужд</v>
      </c>
      <c r="C283" s="432"/>
      <c r="D283" s="432"/>
      <c r="E283" s="432"/>
      <c r="F283" s="432"/>
      <c r="G283" s="432"/>
      <c r="H283" s="432"/>
      <c r="I283" s="432"/>
      <c r="J283" s="432"/>
      <c r="K283" s="432"/>
      <c r="L283" s="433"/>
      <c r="M283" s="357">
        <f>+'11+'!O568</f>
        <v>4</v>
      </c>
      <c r="N283" s="357">
        <f>+'11+'!P568</f>
        <v>12</v>
      </c>
      <c r="O283" s="357" t="str">
        <f>+'11+'!Q568</f>
        <v>1010175030</v>
      </c>
      <c r="P283" s="357" t="str">
        <f>+'11+'!R568</f>
        <v>200</v>
      </c>
      <c r="Q283" s="357"/>
      <c r="R283" s="391"/>
      <c r="S283" s="300">
        <f>+'11+'!U568</f>
        <v>200</v>
      </c>
      <c r="T283" s="300">
        <f>+'11+'!V568</f>
        <v>15</v>
      </c>
      <c r="U283" s="396">
        <f t="shared" si="4"/>
        <v>7.5</v>
      </c>
      <c r="V283" s="392"/>
      <c r="W283" s="393"/>
      <c r="X283" s="393"/>
      <c r="Y283" s="393"/>
      <c r="Z283" s="393"/>
      <c r="AA283" s="393"/>
      <c r="AB283" s="394"/>
      <c r="AC283" s="52"/>
    </row>
    <row r="284" spans="1:29" ht="42.75" customHeight="1" thickBot="1" x14ac:dyDescent="0.25">
      <c r="A284" s="51"/>
      <c r="B284" s="431" t="str">
        <f>+'11+'!B569:M569</f>
        <v>Иные закупки товаров, работ и услуг для обеспечения государственных (муниципальных) нужд</v>
      </c>
      <c r="C284" s="432"/>
      <c r="D284" s="432"/>
      <c r="E284" s="432"/>
      <c r="F284" s="432"/>
      <c r="G284" s="432"/>
      <c r="H284" s="432"/>
      <c r="I284" s="432"/>
      <c r="J284" s="432"/>
      <c r="K284" s="432"/>
      <c r="L284" s="433"/>
      <c r="M284" s="357">
        <f>+'11+'!O569</f>
        <v>4</v>
      </c>
      <c r="N284" s="357">
        <f>+'11+'!P569</f>
        <v>12</v>
      </c>
      <c r="O284" s="357" t="str">
        <f>+'11+'!Q569</f>
        <v>1010175030</v>
      </c>
      <c r="P284" s="357" t="str">
        <f>+'11+'!R569</f>
        <v>240</v>
      </c>
      <c r="Q284" s="357"/>
      <c r="R284" s="391"/>
      <c r="S284" s="300">
        <f>+'11+'!U569</f>
        <v>200</v>
      </c>
      <c r="T284" s="300">
        <f>+'11+'!V569</f>
        <v>15</v>
      </c>
      <c r="U284" s="396">
        <f t="shared" si="4"/>
        <v>7.5</v>
      </c>
      <c r="V284" s="392"/>
      <c r="W284" s="393"/>
      <c r="X284" s="393"/>
      <c r="Y284" s="393"/>
      <c r="Z284" s="393"/>
      <c r="AA284" s="393"/>
      <c r="AB284" s="394"/>
      <c r="AC284" s="52"/>
    </row>
    <row r="285" spans="1:29" ht="42.75" customHeight="1" thickBot="1" x14ac:dyDescent="0.25">
      <c r="A285" s="51"/>
      <c r="B285" s="431" t="str">
        <f>+'11+'!B570:M570</f>
        <v>Прочая закупка товаров, работ и услуг</v>
      </c>
      <c r="C285" s="432"/>
      <c r="D285" s="432"/>
      <c r="E285" s="432"/>
      <c r="F285" s="432"/>
      <c r="G285" s="432"/>
      <c r="H285" s="432"/>
      <c r="I285" s="432"/>
      <c r="J285" s="432"/>
      <c r="K285" s="432"/>
      <c r="L285" s="433"/>
      <c r="M285" s="357">
        <f>+'11+'!O570</f>
        <v>4</v>
      </c>
      <c r="N285" s="357">
        <f>+'11+'!P570</f>
        <v>12</v>
      </c>
      <c r="O285" s="357" t="str">
        <f>+'11+'!Q570</f>
        <v>1010175030</v>
      </c>
      <c r="P285" s="357" t="str">
        <f>+'11+'!R570</f>
        <v>244</v>
      </c>
      <c r="Q285" s="357"/>
      <c r="R285" s="391"/>
      <c r="S285" s="300">
        <f>+'11+'!U570</f>
        <v>200</v>
      </c>
      <c r="T285" s="300">
        <f>+'11+'!V570</f>
        <v>15</v>
      </c>
      <c r="U285" s="396">
        <f t="shared" si="4"/>
        <v>7.5</v>
      </c>
      <c r="V285" s="392"/>
      <c r="W285" s="393"/>
      <c r="X285" s="393"/>
      <c r="Y285" s="393"/>
      <c r="Z285" s="393"/>
      <c r="AA285" s="393"/>
      <c r="AB285" s="394"/>
      <c r="AC285" s="52"/>
    </row>
    <row r="286" spans="1:29" ht="42.75" customHeight="1" thickBot="1" x14ac:dyDescent="0.25">
      <c r="A286" s="51"/>
      <c r="B286" s="431" t="str">
        <f>+'11+'!B571:M571</f>
        <v>Программа "Развитие земельно-имущественных отношений и градостроительства на территории Овюрского кожууна Республики Тыва на 2016 - 2018 годы"</v>
      </c>
      <c r="C286" s="432"/>
      <c r="D286" s="432"/>
      <c r="E286" s="432"/>
      <c r="F286" s="432"/>
      <c r="G286" s="432"/>
      <c r="H286" s="432"/>
      <c r="I286" s="432"/>
      <c r="J286" s="432"/>
      <c r="K286" s="432"/>
      <c r="L286" s="433"/>
      <c r="M286" s="357">
        <f>+'11+'!O571</f>
        <v>4</v>
      </c>
      <c r="N286" s="357">
        <f>+'11+'!P571</f>
        <v>12</v>
      </c>
      <c r="O286" s="357" t="str">
        <f>+'11+'!Q571</f>
        <v>1000000000</v>
      </c>
      <c r="P286" s="357">
        <f>+'11+'!R571</f>
        <v>0</v>
      </c>
      <c r="Q286" s="357"/>
      <c r="R286" s="391"/>
      <c r="S286" s="300">
        <f>+'11+'!U571</f>
        <v>1776.06</v>
      </c>
      <c r="T286" s="300">
        <f>+'11+'!V571</f>
        <v>0</v>
      </c>
      <c r="U286" s="396">
        <f t="shared" si="4"/>
        <v>0</v>
      </c>
      <c r="V286" s="392"/>
      <c r="W286" s="393"/>
      <c r="X286" s="393"/>
      <c r="Y286" s="393"/>
      <c r="Z286" s="393"/>
      <c r="AA286" s="393"/>
      <c r="AB286" s="394"/>
      <c r="AC286" s="52"/>
    </row>
    <row r="287" spans="1:29" ht="42.75" customHeight="1" thickBot="1" x14ac:dyDescent="0.25">
      <c r="A287" s="51"/>
      <c r="B287" s="431" t="str">
        <f>+'11+'!B572:M572</f>
        <v>Подпрограмма "Развитие землеустройства и градостроительства</v>
      </c>
      <c r="C287" s="432"/>
      <c r="D287" s="432"/>
      <c r="E287" s="432"/>
      <c r="F287" s="432"/>
      <c r="G287" s="432"/>
      <c r="H287" s="432"/>
      <c r="I287" s="432"/>
      <c r="J287" s="432"/>
      <c r="K287" s="432"/>
      <c r="L287" s="433"/>
      <c r="M287" s="357">
        <f>+'11+'!O572</f>
        <v>4</v>
      </c>
      <c r="N287" s="357">
        <f>+'11+'!P572</f>
        <v>12</v>
      </c>
      <c r="O287" s="357" t="str">
        <f>+'11+'!Q572</f>
        <v>1010000000</v>
      </c>
      <c r="P287" s="357">
        <f>+'11+'!R572</f>
        <v>0</v>
      </c>
      <c r="Q287" s="357"/>
      <c r="R287" s="391"/>
      <c r="S287" s="300">
        <f>+'11+'!U572</f>
        <v>1776.06</v>
      </c>
      <c r="T287" s="300">
        <f>+'11+'!V572</f>
        <v>0</v>
      </c>
      <c r="U287" s="396">
        <f t="shared" si="4"/>
        <v>0</v>
      </c>
      <c r="V287" s="392"/>
      <c r="W287" s="393"/>
      <c r="X287" s="393"/>
      <c r="Y287" s="393"/>
      <c r="Z287" s="393"/>
      <c r="AA287" s="393"/>
      <c r="AB287" s="394"/>
      <c r="AC287" s="52"/>
    </row>
    <row r="288" spans="1:29" ht="42.75" customHeight="1" thickBot="1" x14ac:dyDescent="0.25">
      <c r="A288" s="51"/>
      <c r="B288" s="431" t="str">
        <f>+'11+'!B573:M573</f>
        <v>Проведение комплексных кадастровых работ</v>
      </c>
      <c r="C288" s="432"/>
      <c r="D288" s="432"/>
      <c r="E288" s="432"/>
      <c r="F288" s="432"/>
      <c r="G288" s="432"/>
      <c r="H288" s="432"/>
      <c r="I288" s="432"/>
      <c r="J288" s="432"/>
      <c r="K288" s="432"/>
      <c r="L288" s="433"/>
      <c r="M288" s="357">
        <f>+'11+'!O573</f>
        <v>4</v>
      </c>
      <c r="N288" s="357">
        <f>+'11+'!P573</f>
        <v>12</v>
      </c>
      <c r="O288" s="357" t="str">
        <f>+'11+'!Q573</f>
        <v>10101L5110</v>
      </c>
      <c r="P288" s="357">
        <f>+'11+'!R573</f>
        <v>0</v>
      </c>
      <c r="Q288" s="357"/>
      <c r="R288" s="391"/>
      <c r="S288" s="300">
        <f>+'11+'!U573</f>
        <v>1776.06</v>
      </c>
      <c r="T288" s="300">
        <f>+'11+'!V573</f>
        <v>0</v>
      </c>
      <c r="U288" s="396">
        <f t="shared" si="4"/>
        <v>0</v>
      </c>
      <c r="V288" s="392"/>
      <c r="W288" s="393"/>
      <c r="X288" s="393"/>
      <c r="Y288" s="393"/>
      <c r="Z288" s="393"/>
      <c r="AA288" s="393"/>
      <c r="AB288" s="394"/>
      <c r="AC288" s="52"/>
    </row>
    <row r="289" spans="1:32" ht="42.75" customHeight="1" thickBot="1" x14ac:dyDescent="0.25">
      <c r="A289" s="51"/>
      <c r="B289" s="431" t="str">
        <f>+'11+'!B574:M574</f>
        <v>Закупка товаров, работ и услуг для обеспечения государственных (муниципальных) нужд</v>
      </c>
      <c r="C289" s="432"/>
      <c r="D289" s="432"/>
      <c r="E289" s="432"/>
      <c r="F289" s="432"/>
      <c r="G289" s="432"/>
      <c r="H289" s="432"/>
      <c r="I289" s="432"/>
      <c r="J289" s="432"/>
      <c r="K289" s="432"/>
      <c r="L289" s="433"/>
      <c r="M289" s="357">
        <f>+'11+'!O574</f>
        <v>4</v>
      </c>
      <c r="N289" s="357">
        <f>+'11+'!P574</f>
        <v>12</v>
      </c>
      <c r="O289" s="357" t="str">
        <f>+'11+'!Q574</f>
        <v>10101L5110</v>
      </c>
      <c r="P289" s="357" t="str">
        <f>+'11+'!R574</f>
        <v>200</v>
      </c>
      <c r="Q289" s="357"/>
      <c r="R289" s="391"/>
      <c r="S289" s="300">
        <f>+'11+'!U574</f>
        <v>1776.06</v>
      </c>
      <c r="T289" s="300">
        <f>+'11+'!V574</f>
        <v>0</v>
      </c>
      <c r="U289" s="396">
        <f t="shared" si="4"/>
        <v>0</v>
      </c>
      <c r="V289" s="392"/>
      <c r="W289" s="393"/>
      <c r="X289" s="393"/>
      <c r="Y289" s="393"/>
      <c r="Z289" s="393"/>
      <c r="AA289" s="393"/>
      <c r="AB289" s="394"/>
      <c r="AC289" s="52"/>
    </row>
    <row r="290" spans="1:32" ht="42.75" customHeight="1" thickBot="1" x14ac:dyDescent="0.25">
      <c r="A290" s="51"/>
      <c r="B290" s="431" t="str">
        <f>+'11+'!B575:M575</f>
        <v>Иные закупки товаров, работ и услуг для обеспечения государственных (муниципальных) нужд</v>
      </c>
      <c r="C290" s="432"/>
      <c r="D290" s="432"/>
      <c r="E290" s="432"/>
      <c r="F290" s="432"/>
      <c r="G290" s="432"/>
      <c r="H290" s="432"/>
      <c r="I290" s="432"/>
      <c r="J290" s="432"/>
      <c r="K290" s="432"/>
      <c r="L290" s="433"/>
      <c r="M290" s="357">
        <f>+'11+'!O575</f>
        <v>4</v>
      </c>
      <c r="N290" s="357">
        <f>+'11+'!P575</f>
        <v>12</v>
      </c>
      <c r="O290" s="357" t="str">
        <f>+'11+'!Q575</f>
        <v>10101L5110</v>
      </c>
      <c r="P290" s="357" t="str">
        <f>+'11+'!R575</f>
        <v>240</v>
      </c>
      <c r="Q290" s="357"/>
      <c r="R290" s="391"/>
      <c r="S290" s="300">
        <f>+'11+'!U575</f>
        <v>1776.06</v>
      </c>
      <c r="T290" s="300">
        <f>+'11+'!V575</f>
        <v>0</v>
      </c>
      <c r="U290" s="396">
        <f t="shared" si="4"/>
        <v>0</v>
      </c>
      <c r="V290" s="392"/>
      <c r="W290" s="393"/>
      <c r="X290" s="393"/>
      <c r="Y290" s="393"/>
      <c r="Z290" s="393"/>
      <c r="AA290" s="393"/>
      <c r="AB290" s="394"/>
      <c r="AC290" s="52"/>
    </row>
    <row r="291" spans="1:32" ht="42.75" customHeight="1" thickBot="1" x14ac:dyDescent="0.25">
      <c r="A291" s="51"/>
      <c r="B291" s="431" t="str">
        <f>+'11+'!B576:M576</f>
        <v>Прочая закупка товаров, работ и услуг</v>
      </c>
      <c r="C291" s="432"/>
      <c r="D291" s="432"/>
      <c r="E291" s="432"/>
      <c r="F291" s="432"/>
      <c r="G291" s="432"/>
      <c r="H291" s="432"/>
      <c r="I291" s="432"/>
      <c r="J291" s="432"/>
      <c r="K291" s="432"/>
      <c r="L291" s="433"/>
      <c r="M291" s="357">
        <f>+'11+'!O576</f>
        <v>4</v>
      </c>
      <c r="N291" s="357">
        <f>+'11+'!P576</f>
        <v>12</v>
      </c>
      <c r="O291" s="357" t="str">
        <f>+'11+'!Q576</f>
        <v>10101L5110</v>
      </c>
      <c r="P291" s="357" t="str">
        <f>+'11+'!R576</f>
        <v>244</v>
      </c>
      <c r="Q291" s="357"/>
      <c r="R291" s="391"/>
      <c r="S291" s="300">
        <f>+'11+'!U576</f>
        <v>1776.06</v>
      </c>
      <c r="T291" s="300">
        <f>+'11+'!V576</f>
        <v>0</v>
      </c>
      <c r="U291" s="396">
        <f t="shared" si="4"/>
        <v>0</v>
      </c>
      <c r="V291" s="392"/>
      <c r="W291" s="393"/>
      <c r="X291" s="393"/>
      <c r="Y291" s="393"/>
      <c r="Z291" s="393"/>
      <c r="AA291" s="393"/>
      <c r="AB291" s="394"/>
      <c r="AC291" s="52"/>
    </row>
    <row r="292" spans="1:32" ht="21.75" customHeight="1" thickBot="1" x14ac:dyDescent="0.25">
      <c r="A292" s="51"/>
      <c r="B292" s="431" t="str">
        <f>+'11+'!B248:M248</f>
        <v>Другие вопросы в области национальной экономики</v>
      </c>
      <c r="C292" s="432"/>
      <c r="D292" s="432"/>
      <c r="E292" s="432"/>
      <c r="F292" s="432"/>
      <c r="G292" s="432"/>
      <c r="H292" s="432"/>
      <c r="I292" s="432"/>
      <c r="J292" s="432"/>
      <c r="K292" s="432"/>
      <c r="L292" s="433"/>
      <c r="M292" s="357">
        <f>+'11+'!O248</f>
        <v>4</v>
      </c>
      <c r="N292" s="357">
        <f>+'11+'!P248</f>
        <v>12</v>
      </c>
      <c r="O292" s="357">
        <f>+'11+'!Q248</f>
        <v>0</v>
      </c>
      <c r="P292" s="357">
        <f>+'11+'!R248</f>
        <v>0</v>
      </c>
      <c r="Q292" s="442"/>
      <c r="R292" s="443"/>
      <c r="S292" s="300">
        <f>+'11+'!U248</f>
        <v>407.52300000000002</v>
      </c>
      <c r="T292" s="300">
        <f>+'11+'!V248</f>
        <v>191.94193000000001</v>
      </c>
      <c r="U292" s="396">
        <f t="shared" si="4"/>
        <v>47.099655724952946</v>
      </c>
      <c r="V292" s="444"/>
      <c r="W292" s="445"/>
      <c r="X292" s="445"/>
      <c r="Y292" s="445"/>
      <c r="Z292" s="445"/>
      <c r="AA292" s="445"/>
      <c r="AB292" s="446"/>
      <c r="AC292" s="52"/>
    </row>
    <row r="293" spans="1:32" ht="21.75" customHeight="1" thickBot="1" x14ac:dyDescent="0.25">
      <c r="A293" s="51"/>
      <c r="B293" s="431" t="str">
        <f>+'11+'!B249:M249</f>
        <v>Обеспечение деятельности органов местного самоуправления</v>
      </c>
      <c r="C293" s="432"/>
      <c r="D293" s="432"/>
      <c r="E293" s="432"/>
      <c r="F293" s="432"/>
      <c r="G293" s="432"/>
      <c r="H293" s="432"/>
      <c r="I293" s="432"/>
      <c r="J293" s="432"/>
      <c r="K293" s="432"/>
      <c r="L293" s="433"/>
      <c r="M293" s="357">
        <f>+'11+'!O249</f>
        <v>4</v>
      </c>
      <c r="N293" s="357">
        <f>+'11+'!P249</f>
        <v>12</v>
      </c>
      <c r="O293" s="357" t="str">
        <f>+'11+'!Q249</f>
        <v>8900000000</v>
      </c>
      <c r="P293" s="357">
        <f>+'11+'!R249</f>
        <v>0</v>
      </c>
      <c r="Q293" s="442"/>
      <c r="R293" s="443"/>
      <c r="S293" s="300">
        <f>+'11+'!U249</f>
        <v>407.52300000000002</v>
      </c>
      <c r="T293" s="300">
        <f>+'11+'!V249</f>
        <v>191.94193000000001</v>
      </c>
      <c r="U293" s="396">
        <f t="shared" si="4"/>
        <v>47.099655724952946</v>
      </c>
      <c r="V293" s="444"/>
      <c r="W293" s="445"/>
      <c r="X293" s="445"/>
      <c r="Y293" s="445"/>
      <c r="Z293" s="445"/>
      <c r="AA293" s="445"/>
      <c r="AB293" s="446"/>
      <c r="AC293" s="52"/>
    </row>
    <row r="294" spans="1:32" ht="12.75" customHeight="1" thickBot="1" x14ac:dyDescent="0.25">
      <c r="A294" s="51"/>
      <c r="B294" s="431" t="str">
        <f>+'11+'!B250:M250</f>
        <v>Обеспечение хозяйственного обслуживания в целях функционированияорганов местного самоуправления</v>
      </c>
      <c r="C294" s="432"/>
      <c r="D294" s="432"/>
      <c r="E294" s="432"/>
      <c r="F294" s="432"/>
      <c r="G294" s="432"/>
      <c r="H294" s="432"/>
      <c r="I294" s="432"/>
      <c r="J294" s="432"/>
      <c r="K294" s="432"/>
      <c r="L294" s="433"/>
      <c r="M294" s="357">
        <f>+'11+'!O250</f>
        <v>4</v>
      </c>
      <c r="N294" s="357">
        <f>+'11+'!P250</f>
        <v>12</v>
      </c>
      <c r="O294" s="357" t="str">
        <f>+'11+'!Q250</f>
        <v>8900000140</v>
      </c>
      <c r="P294" s="357">
        <f>+'11+'!R250</f>
        <v>0</v>
      </c>
      <c r="Q294" s="442"/>
      <c r="R294" s="443"/>
      <c r="S294" s="300">
        <f>+'11+'!U250</f>
        <v>404.52300000000002</v>
      </c>
      <c r="T294" s="300">
        <f>+'11+'!V250</f>
        <v>191.94193000000001</v>
      </c>
      <c r="U294" s="396">
        <f t="shared" si="4"/>
        <v>47.448953458765011</v>
      </c>
      <c r="V294" s="444"/>
      <c r="W294" s="445"/>
      <c r="X294" s="445"/>
      <c r="Y294" s="445"/>
      <c r="Z294" s="445"/>
      <c r="AA294" s="445"/>
      <c r="AB294" s="446"/>
      <c r="AC294" s="52"/>
    </row>
    <row r="295" spans="1:32" ht="21.75" customHeight="1" thickBot="1" x14ac:dyDescent="0.25">
      <c r="A295" s="51"/>
      <c r="B295" s="431" t="str">
        <f>+'11+'!B251:M251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95" s="432"/>
      <c r="D295" s="432"/>
      <c r="E295" s="432"/>
      <c r="F295" s="432"/>
      <c r="G295" s="432"/>
      <c r="H295" s="432"/>
      <c r="I295" s="432"/>
      <c r="J295" s="432"/>
      <c r="K295" s="432"/>
      <c r="L295" s="433"/>
      <c r="M295" s="357">
        <f>+'11+'!O251</f>
        <v>4</v>
      </c>
      <c r="N295" s="357">
        <f>+'11+'!P251</f>
        <v>12</v>
      </c>
      <c r="O295" s="357" t="str">
        <f>+'11+'!Q251</f>
        <v>8900000140</v>
      </c>
      <c r="P295" s="357" t="str">
        <f>+'11+'!R251</f>
        <v>100</v>
      </c>
      <c r="Q295" s="442"/>
      <c r="R295" s="443"/>
      <c r="S295" s="300">
        <f>+'11+'!U251</f>
        <v>404.52300000000002</v>
      </c>
      <c r="T295" s="300">
        <f>+'11+'!V251</f>
        <v>191.94193000000001</v>
      </c>
      <c r="U295" s="396">
        <f t="shared" si="4"/>
        <v>47.448953458765011</v>
      </c>
      <c r="V295" s="444"/>
      <c r="W295" s="445"/>
      <c r="X295" s="445"/>
      <c r="Y295" s="445"/>
      <c r="Z295" s="445"/>
      <c r="AA295" s="445"/>
      <c r="AB295" s="446"/>
      <c r="AC295" s="52"/>
    </row>
    <row r="296" spans="1:32" ht="42.75" customHeight="1" thickBot="1" x14ac:dyDescent="0.25">
      <c r="A296" s="51"/>
      <c r="B296" s="431" t="str">
        <f>+'11+'!B252:M252</f>
        <v>Расходы на выплаты персоналу государственных (муниципальных) органов</v>
      </c>
      <c r="C296" s="432"/>
      <c r="D296" s="432"/>
      <c r="E296" s="432"/>
      <c r="F296" s="432"/>
      <c r="G296" s="432"/>
      <c r="H296" s="432"/>
      <c r="I296" s="432"/>
      <c r="J296" s="432"/>
      <c r="K296" s="432"/>
      <c r="L296" s="433"/>
      <c r="M296" s="357">
        <f>+'11+'!O252</f>
        <v>4</v>
      </c>
      <c r="N296" s="357">
        <f>+'11+'!P252</f>
        <v>12</v>
      </c>
      <c r="O296" s="357" t="str">
        <f>+'11+'!Q252</f>
        <v>8900000140</v>
      </c>
      <c r="P296" s="357" t="str">
        <f>+'11+'!R252</f>
        <v>120</v>
      </c>
      <c r="Q296" s="442"/>
      <c r="R296" s="443"/>
      <c r="S296" s="300">
        <f>+'11+'!U252</f>
        <v>404.52300000000002</v>
      </c>
      <c r="T296" s="300">
        <f>+'11+'!V252</f>
        <v>191.94193000000001</v>
      </c>
      <c r="U296" s="396">
        <f t="shared" si="4"/>
        <v>47.448953458765011</v>
      </c>
      <c r="V296" s="444"/>
      <c r="W296" s="445"/>
      <c r="X296" s="445"/>
      <c r="Y296" s="445"/>
      <c r="Z296" s="445"/>
      <c r="AA296" s="445"/>
      <c r="AB296" s="446"/>
      <c r="AC296" s="52"/>
    </row>
    <row r="297" spans="1:32" ht="53.25" customHeight="1" thickBot="1" x14ac:dyDescent="0.25">
      <c r="A297" s="51"/>
      <c r="B297" s="431" t="str">
        <f>+'11+'!B253:M253</f>
        <v>Фонд оплаты труда государственных (муниципальных) органов</v>
      </c>
      <c r="C297" s="432"/>
      <c r="D297" s="432"/>
      <c r="E297" s="432"/>
      <c r="F297" s="432"/>
      <c r="G297" s="432"/>
      <c r="H297" s="432"/>
      <c r="I297" s="432"/>
      <c r="J297" s="432"/>
      <c r="K297" s="432"/>
      <c r="L297" s="433"/>
      <c r="M297" s="357">
        <f>+'11+'!O253</f>
        <v>4</v>
      </c>
      <c r="N297" s="357">
        <f>+'11+'!P253</f>
        <v>12</v>
      </c>
      <c r="O297" s="357" t="str">
        <f>+'11+'!Q253</f>
        <v>8900000140</v>
      </c>
      <c r="P297" s="357" t="str">
        <f>+'11+'!R253</f>
        <v>121</v>
      </c>
      <c r="Q297" s="442"/>
      <c r="R297" s="443"/>
      <c r="S297" s="300">
        <f>+'11+'!U253</f>
        <v>310.69299999999998</v>
      </c>
      <c r="T297" s="300">
        <f>+'11+'!V253</f>
        <v>147.42084</v>
      </c>
      <c r="U297" s="396">
        <f t="shared" si="4"/>
        <v>47.449038118013604</v>
      </c>
      <c r="V297" s="444"/>
      <c r="W297" s="445"/>
      <c r="X297" s="445"/>
      <c r="Y297" s="445"/>
      <c r="Z297" s="445"/>
      <c r="AA297" s="445"/>
      <c r="AB297" s="446"/>
      <c r="AC297" s="52"/>
    </row>
    <row r="298" spans="1:32" ht="21.75" customHeight="1" thickBot="1" x14ac:dyDescent="0.25">
      <c r="A298" s="51"/>
      <c r="B298" s="431" t="str">
        <f>+'11+'!B254:M254</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298" s="432"/>
      <c r="D298" s="432"/>
      <c r="E298" s="432"/>
      <c r="F298" s="432"/>
      <c r="G298" s="432"/>
      <c r="H298" s="432"/>
      <c r="I298" s="432"/>
      <c r="J298" s="432"/>
      <c r="K298" s="432"/>
      <c r="L298" s="433"/>
      <c r="M298" s="357">
        <f>+'11+'!O254</f>
        <v>4</v>
      </c>
      <c r="N298" s="357">
        <f>+'11+'!P254</f>
        <v>12</v>
      </c>
      <c r="O298" s="357" t="str">
        <f>+'11+'!Q254</f>
        <v>8900000140</v>
      </c>
      <c r="P298" s="357" t="str">
        <f>+'11+'!R254</f>
        <v>129</v>
      </c>
      <c r="Q298" s="442"/>
      <c r="R298" s="443"/>
      <c r="S298" s="300">
        <f>+'11+'!U254</f>
        <v>93.83</v>
      </c>
      <c r="T298" s="300">
        <f>+'11+'!V254</f>
        <v>44.521090000000001</v>
      </c>
      <c r="U298" s="396">
        <f t="shared" si="4"/>
        <v>47.448673132260474</v>
      </c>
      <c r="V298" s="444"/>
      <c r="W298" s="445"/>
      <c r="X298" s="445"/>
      <c r="Y298" s="445"/>
      <c r="Z298" s="445"/>
      <c r="AA298" s="445"/>
      <c r="AB298" s="446"/>
      <c r="AC298" s="52"/>
    </row>
    <row r="299" spans="1:32" ht="21.75" customHeight="1" thickBot="1" x14ac:dyDescent="0.25">
      <c r="A299" s="51"/>
      <c r="B299" s="431" t="str">
        <f>+'11+'!B255:M255</f>
        <v>Обеспечение деятельности органов местного самоуправления (Иные выплаты персоналу муниципальных органов, за исключением фонда оплаты труда)</v>
      </c>
      <c r="C299" s="432"/>
      <c r="D299" s="432"/>
      <c r="E299" s="432"/>
      <c r="F299" s="432"/>
      <c r="G299" s="432"/>
      <c r="H299" s="432"/>
      <c r="I299" s="432"/>
      <c r="J299" s="432"/>
      <c r="K299" s="432"/>
      <c r="L299" s="433"/>
      <c r="M299" s="357">
        <f>+'11+'!O255</f>
        <v>4</v>
      </c>
      <c r="N299" s="357">
        <f>+'11+'!P255</f>
        <v>12</v>
      </c>
      <c r="O299" s="357" t="str">
        <f>+'11+'!Q255</f>
        <v>8900000870</v>
      </c>
      <c r="P299" s="357">
        <f>+'11+'!R255</f>
        <v>0</v>
      </c>
      <c r="Q299" s="442"/>
      <c r="R299" s="443"/>
      <c r="S299" s="300">
        <f>+'11+'!U255</f>
        <v>3</v>
      </c>
      <c r="T299" s="300">
        <f>+'11+'!V255</f>
        <v>0</v>
      </c>
      <c r="U299" s="396">
        <f t="shared" si="4"/>
        <v>0</v>
      </c>
      <c r="V299" s="444"/>
      <c r="W299" s="445"/>
      <c r="X299" s="445"/>
      <c r="Y299" s="445"/>
      <c r="Z299" s="445"/>
      <c r="AA299" s="445"/>
      <c r="AB299" s="446"/>
      <c r="AC299" s="52"/>
    </row>
    <row r="300" spans="1:32" ht="32.25" customHeight="1" thickBot="1" x14ac:dyDescent="0.25">
      <c r="A300" s="51"/>
      <c r="B300" s="431" t="str">
        <f>+'11+'!B256:M256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300" s="432"/>
      <c r="D300" s="432"/>
      <c r="E300" s="432"/>
      <c r="F300" s="432"/>
      <c r="G300" s="432"/>
      <c r="H300" s="432"/>
      <c r="I300" s="432"/>
      <c r="J300" s="432"/>
      <c r="K300" s="432"/>
      <c r="L300" s="433"/>
      <c r="M300" s="357">
        <f>+'11+'!O256</f>
        <v>4</v>
      </c>
      <c r="N300" s="357">
        <f>+'11+'!P256</f>
        <v>12</v>
      </c>
      <c r="O300" s="357" t="str">
        <f>+'11+'!Q256</f>
        <v>8900000870</v>
      </c>
      <c r="P300" s="357" t="str">
        <f>+'11+'!R256</f>
        <v>100</v>
      </c>
      <c r="Q300" s="442"/>
      <c r="R300" s="443"/>
      <c r="S300" s="300">
        <f>+'11+'!U256</f>
        <v>3</v>
      </c>
      <c r="T300" s="300">
        <f>+'11+'!V256</f>
        <v>0</v>
      </c>
      <c r="U300" s="396">
        <f t="shared" si="4"/>
        <v>0</v>
      </c>
      <c r="V300" s="444"/>
      <c r="W300" s="445"/>
      <c r="X300" s="445"/>
      <c r="Y300" s="445"/>
      <c r="Z300" s="445"/>
      <c r="AA300" s="445"/>
      <c r="AB300" s="446"/>
      <c r="AC300" s="52"/>
    </row>
    <row r="301" spans="1:32" ht="21.75" customHeight="1" thickBot="1" x14ac:dyDescent="0.25">
      <c r="A301" s="51"/>
      <c r="B301" s="431" t="str">
        <f>+'11+'!B257:M257</f>
        <v>Расходы на выплаты персоналу государственных (муниципальных) органов</v>
      </c>
      <c r="C301" s="432"/>
      <c r="D301" s="432"/>
      <c r="E301" s="432"/>
      <c r="F301" s="432"/>
      <c r="G301" s="432"/>
      <c r="H301" s="432"/>
      <c r="I301" s="432"/>
      <c r="J301" s="432"/>
      <c r="K301" s="432"/>
      <c r="L301" s="433"/>
      <c r="M301" s="357">
        <f>+'11+'!O257</f>
        <v>4</v>
      </c>
      <c r="N301" s="357">
        <f>+'11+'!P257</f>
        <v>12</v>
      </c>
      <c r="O301" s="357" t="str">
        <f>+'11+'!Q257</f>
        <v>8900000870</v>
      </c>
      <c r="P301" s="357" t="str">
        <f>+'11+'!R257</f>
        <v>120</v>
      </c>
      <c r="Q301" s="442"/>
      <c r="R301" s="443"/>
      <c r="S301" s="300">
        <f>+'11+'!U257</f>
        <v>3</v>
      </c>
      <c r="T301" s="300">
        <f>+'11+'!V257</f>
        <v>0</v>
      </c>
      <c r="U301" s="396">
        <f t="shared" si="4"/>
        <v>0</v>
      </c>
      <c r="V301" s="444"/>
      <c r="W301" s="445"/>
      <c r="X301" s="445"/>
      <c r="Y301" s="445"/>
      <c r="Z301" s="445"/>
      <c r="AA301" s="445"/>
      <c r="AB301" s="446"/>
      <c r="AC301" s="52"/>
    </row>
    <row r="302" spans="1:32" ht="21.75" customHeight="1" thickBot="1" x14ac:dyDescent="0.25">
      <c r="A302" s="51"/>
      <c r="B302" s="431" t="str">
        <f>+'11+'!B258:M258</f>
        <v>Иные выплаты персоналу государственных (муниципальных) органов, за исключением фонда оплаты труда</v>
      </c>
      <c r="C302" s="432"/>
      <c r="D302" s="432"/>
      <c r="E302" s="432"/>
      <c r="F302" s="432"/>
      <c r="G302" s="432"/>
      <c r="H302" s="432"/>
      <c r="I302" s="432"/>
      <c r="J302" s="432"/>
      <c r="K302" s="432"/>
      <c r="L302" s="433"/>
      <c r="M302" s="357">
        <f>+'11+'!O258</f>
        <v>4</v>
      </c>
      <c r="N302" s="357">
        <f>+'11+'!P258</f>
        <v>12</v>
      </c>
      <c r="O302" s="357" t="str">
        <f>+'11+'!Q258</f>
        <v>8900000870</v>
      </c>
      <c r="P302" s="357" t="str">
        <f>+'11+'!R258</f>
        <v>122</v>
      </c>
      <c r="Q302" s="442"/>
      <c r="R302" s="443"/>
      <c r="S302" s="300">
        <f>+'11+'!U258</f>
        <v>3</v>
      </c>
      <c r="T302" s="300">
        <f>+'11+'!V258</f>
        <v>0</v>
      </c>
      <c r="U302" s="396">
        <f t="shared" si="4"/>
        <v>0</v>
      </c>
      <c r="V302" s="444"/>
      <c r="W302" s="445"/>
      <c r="X302" s="445"/>
      <c r="Y302" s="445"/>
      <c r="Z302" s="445"/>
      <c r="AA302" s="445"/>
      <c r="AB302" s="446"/>
      <c r="AC302" s="52"/>
    </row>
    <row r="303" spans="1:32" ht="21.75" customHeight="1" thickBot="1" x14ac:dyDescent="0.25">
      <c r="A303" s="51"/>
      <c r="B303" s="431" t="str">
        <f>+'11+'!B577:M577</f>
        <v>ЖИЛИЩНО-КОММУНАЛЬНОЕ ХОЗЯЙСТВО</v>
      </c>
      <c r="C303" s="432"/>
      <c r="D303" s="432"/>
      <c r="E303" s="432"/>
      <c r="F303" s="432"/>
      <c r="G303" s="432"/>
      <c r="H303" s="432"/>
      <c r="I303" s="432"/>
      <c r="J303" s="432"/>
      <c r="K303" s="432"/>
      <c r="L303" s="433"/>
      <c r="M303" s="357">
        <f>+'11+'!O577</f>
        <v>5</v>
      </c>
      <c r="N303" s="364">
        <f>+'11+'!P577</f>
        <v>0</v>
      </c>
      <c r="O303" s="364">
        <f>+'11+'!Q577</f>
        <v>0</v>
      </c>
      <c r="P303" s="364">
        <f>+'11+'!R577</f>
        <v>0</v>
      </c>
      <c r="Q303" s="442"/>
      <c r="R303" s="443"/>
      <c r="S303" s="300">
        <f>+'11+'!U577</f>
        <v>6846.9014999999999</v>
      </c>
      <c r="T303" s="300">
        <f>+'11+'!V577</f>
        <v>728.16624999999999</v>
      </c>
      <c r="U303" s="396">
        <f t="shared" si="4"/>
        <v>10.634974813059602</v>
      </c>
      <c r="V303" s="444"/>
      <c r="W303" s="445"/>
      <c r="X303" s="445"/>
      <c r="Y303" s="445"/>
      <c r="Z303" s="445"/>
      <c r="AA303" s="445"/>
      <c r="AB303" s="446"/>
      <c r="AC303" s="52"/>
      <c r="AD303" s="426">
        <f>+S303+S335+S342+S452+S523+S530+S672</f>
        <v>510767.83441999997</v>
      </c>
      <c r="AE303" s="426">
        <f>+T303+T335+T342+T452+T523+T530+T672</f>
        <v>326993.62592000002</v>
      </c>
      <c r="AF303" s="50">
        <f>AE303/AD303*100</f>
        <v>64.020011418948513</v>
      </c>
    </row>
    <row r="304" spans="1:32" ht="21.75" customHeight="1" thickBot="1" x14ac:dyDescent="0.25">
      <c r="A304" s="51"/>
      <c r="B304" s="431" t="str">
        <f>+'11+'!B578:M578</f>
        <v>Жилищное хозяйство</v>
      </c>
      <c r="C304" s="432"/>
      <c r="D304" s="432"/>
      <c r="E304" s="432"/>
      <c r="F304" s="432"/>
      <c r="G304" s="432"/>
      <c r="H304" s="432"/>
      <c r="I304" s="432"/>
      <c r="J304" s="432"/>
      <c r="K304" s="432"/>
      <c r="L304" s="433"/>
      <c r="M304" s="364">
        <f>+'11+'!O578</f>
        <v>5</v>
      </c>
      <c r="N304" s="364">
        <f>+'11+'!P578</f>
        <v>1</v>
      </c>
      <c r="O304" s="364">
        <f>+'11+'!Q578</f>
        <v>0</v>
      </c>
      <c r="P304" s="364">
        <f>+'11+'!R578</f>
        <v>0</v>
      </c>
      <c r="Q304" s="442"/>
      <c r="R304" s="443"/>
      <c r="S304" s="300">
        <f>+'11+'!U578</f>
        <v>2409.75</v>
      </c>
      <c r="T304" s="300">
        <f>+'11+'!V578</f>
        <v>0</v>
      </c>
      <c r="U304" s="396">
        <f t="shared" si="4"/>
        <v>0</v>
      </c>
      <c r="V304" s="444"/>
      <c r="W304" s="445"/>
      <c r="X304" s="445"/>
      <c r="Y304" s="445"/>
      <c r="Z304" s="445"/>
      <c r="AA304" s="445"/>
      <c r="AB304" s="446"/>
      <c r="AC304" s="52"/>
    </row>
    <row r="305" spans="1:31" ht="12.75" customHeight="1" thickBot="1" x14ac:dyDescent="0.25">
      <c r="A305" s="51"/>
      <c r="B305" s="431" t="str">
        <f>+'11+'!B579:M579</f>
        <v>Муниципальная программа "Развитие сельского хозяйства"</v>
      </c>
      <c r="C305" s="432"/>
      <c r="D305" s="432"/>
      <c r="E305" s="432"/>
      <c r="F305" s="432"/>
      <c r="G305" s="432"/>
      <c r="H305" s="432"/>
      <c r="I305" s="432"/>
      <c r="J305" s="432"/>
      <c r="K305" s="432"/>
      <c r="L305" s="433"/>
      <c r="M305" s="364">
        <f>+'11+'!O579</f>
        <v>5</v>
      </c>
      <c r="N305" s="364">
        <f>+'11+'!P579</f>
        <v>1</v>
      </c>
      <c r="O305" s="364" t="str">
        <f>+'11+'!Q579</f>
        <v>0400000000</v>
      </c>
      <c r="P305" s="364">
        <f>+'11+'!R579</f>
        <v>0</v>
      </c>
      <c r="Q305" s="442"/>
      <c r="R305" s="443"/>
      <c r="S305" s="300">
        <f>+'11+'!U579</f>
        <v>2409.75</v>
      </c>
      <c r="T305" s="300">
        <f>+'11+'!V579</f>
        <v>0</v>
      </c>
      <c r="U305" s="396">
        <f t="shared" si="4"/>
        <v>0</v>
      </c>
      <c r="V305" s="444"/>
      <c r="W305" s="445"/>
      <c r="X305" s="445"/>
      <c r="Y305" s="445"/>
      <c r="Z305" s="445"/>
      <c r="AA305" s="445"/>
      <c r="AB305" s="446"/>
      <c r="AC305" s="52"/>
    </row>
    <row r="306" spans="1:31" ht="12.75" customHeight="1" thickBot="1" x14ac:dyDescent="0.25">
      <c r="A306" s="51"/>
      <c r="B306" s="431" t="str">
        <f>+'11+'!B580:M580</f>
        <v>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v>
      </c>
      <c r="C306" s="432"/>
      <c r="D306" s="432"/>
      <c r="E306" s="432"/>
      <c r="F306" s="432"/>
      <c r="G306" s="432"/>
      <c r="H306" s="432"/>
      <c r="I306" s="432"/>
      <c r="J306" s="432"/>
      <c r="K306" s="432"/>
      <c r="L306" s="433"/>
      <c r="M306" s="364">
        <f>+'11+'!O580</f>
        <v>5</v>
      </c>
      <c r="N306" s="364">
        <f>+'11+'!P580</f>
        <v>1</v>
      </c>
      <c r="O306" s="364" t="str">
        <f>+'11+'!Q580</f>
        <v>0430000000</v>
      </c>
      <c r="P306" s="364">
        <f>+'11+'!R580</f>
        <v>0</v>
      </c>
      <c r="Q306" s="442"/>
      <c r="R306" s="443"/>
      <c r="S306" s="300">
        <f>+'11+'!U580</f>
        <v>2409.75</v>
      </c>
      <c r="T306" s="300">
        <f>+'11+'!V580</f>
        <v>0</v>
      </c>
      <c r="U306" s="396">
        <f t="shared" si="4"/>
        <v>0</v>
      </c>
      <c r="V306" s="444"/>
      <c r="W306" s="445"/>
      <c r="X306" s="445"/>
      <c r="Y306" s="445"/>
      <c r="Z306" s="445"/>
      <c r="AA306" s="445"/>
      <c r="AB306" s="446"/>
      <c r="AC306" s="52"/>
      <c r="AE306" s="50">
        <f>AE303/T18*100</f>
        <v>89.905635914409402</v>
      </c>
    </row>
    <row r="307" spans="1:31" ht="12.75" customHeight="1" thickBot="1" x14ac:dyDescent="0.25">
      <c r="A307" s="51"/>
      <c r="B307" s="431" t="str">
        <f>+'11+'!B581:M581</f>
        <v>Обеспечение комплексного развития сельских территорий</v>
      </c>
      <c r="C307" s="432"/>
      <c r="D307" s="432"/>
      <c r="E307" s="432"/>
      <c r="F307" s="432"/>
      <c r="G307" s="432"/>
      <c r="H307" s="432"/>
      <c r="I307" s="432"/>
      <c r="J307" s="432"/>
      <c r="K307" s="432"/>
      <c r="L307" s="433"/>
      <c r="M307" s="364">
        <f>+'11+'!O581</f>
        <v>5</v>
      </c>
      <c r="N307" s="364">
        <f>+'11+'!P581</f>
        <v>1</v>
      </c>
      <c r="O307" s="364" t="str">
        <f>+'11+'!Q581</f>
        <v>04301L5760</v>
      </c>
      <c r="P307" s="364">
        <f>+'11+'!R581</f>
        <v>0</v>
      </c>
      <c r="Q307" s="442"/>
      <c r="R307" s="443"/>
      <c r="S307" s="300">
        <f>+'11+'!U581</f>
        <v>2409.75</v>
      </c>
      <c r="T307" s="300">
        <f>+'11+'!V581</f>
        <v>0</v>
      </c>
      <c r="U307" s="396">
        <f t="shared" si="4"/>
        <v>0</v>
      </c>
      <c r="V307" s="444"/>
      <c r="W307" s="445"/>
      <c r="X307" s="445"/>
      <c r="Y307" s="445"/>
      <c r="Z307" s="445"/>
      <c r="AA307" s="445"/>
      <c r="AB307" s="446"/>
      <c r="AC307" s="52"/>
    </row>
    <row r="308" spans="1:31" ht="21.75" customHeight="1" thickBot="1" x14ac:dyDescent="0.25">
      <c r="A308" s="51"/>
      <c r="B308" s="431" t="str">
        <f>+'11+'!B582:M582</f>
        <v>Капитальные вложения в объекты государственной (муниципальной) собственности</v>
      </c>
      <c r="C308" s="432"/>
      <c r="D308" s="432"/>
      <c r="E308" s="432"/>
      <c r="F308" s="432"/>
      <c r="G308" s="432"/>
      <c r="H308" s="432"/>
      <c r="I308" s="432"/>
      <c r="J308" s="432"/>
      <c r="K308" s="432"/>
      <c r="L308" s="433"/>
      <c r="M308" s="364">
        <f>+'11+'!O582</f>
        <v>5</v>
      </c>
      <c r="N308" s="364">
        <f>+'11+'!P582</f>
        <v>1</v>
      </c>
      <c r="O308" s="364" t="str">
        <f>+'11+'!Q582</f>
        <v>04301L5760</v>
      </c>
      <c r="P308" s="364" t="str">
        <f>+'11+'!R582</f>
        <v>400</v>
      </c>
      <c r="Q308" s="442"/>
      <c r="R308" s="443"/>
      <c r="S308" s="300">
        <f>+'11+'!U582</f>
        <v>2409.75</v>
      </c>
      <c r="T308" s="300">
        <f>+'11+'!V582</f>
        <v>0</v>
      </c>
      <c r="U308" s="396">
        <f t="shared" si="4"/>
        <v>0</v>
      </c>
      <c r="V308" s="444"/>
      <c r="W308" s="445"/>
      <c r="X308" s="445"/>
      <c r="Y308" s="445"/>
      <c r="Z308" s="445"/>
      <c r="AA308" s="445"/>
      <c r="AB308" s="446"/>
      <c r="AC308" s="52"/>
    </row>
    <row r="309" spans="1:31" ht="12.75" customHeight="1" thickBot="1" x14ac:dyDescent="0.25">
      <c r="A309" s="51"/>
      <c r="B309" s="431" t="str">
        <f>+'11+'!B583:M583</f>
        <v>Бюджетные инвестиции</v>
      </c>
      <c r="C309" s="432"/>
      <c r="D309" s="432"/>
      <c r="E309" s="432"/>
      <c r="F309" s="432"/>
      <c r="G309" s="432"/>
      <c r="H309" s="432"/>
      <c r="I309" s="432"/>
      <c r="J309" s="432"/>
      <c r="K309" s="432"/>
      <c r="L309" s="433"/>
      <c r="M309" s="364">
        <f>+'11+'!O583</f>
        <v>5</v>
      </c>
      <c r="N309" s="364">
        <f>+'11+'!P583</f>
        <v>1</v>
      </c>
      <c r="O309" s="364" t="str">
        <f>+'11+'!Q583</f>
        <v>04301L5760</v>
      </c>
      <c r="P309" s="364" t="str">
        <f>+'11+'!R583</f>
        <v>410</v>
      </c>
      <c r="Q309" s="442"/>
      <c r="R309" s="443"/>
      <c r="S309" s="300">
        <f>+'11+'!U583</f>
        <v>2409.75</v>
      </c>
      <c r="T309" s="300">
        <f>+'11+'!V583</f>
        <v>0</v>
      </c>
      <c r="U309" s="396">
        <f t="shared" si="4"/>
        <v>0</v>
      </c>
      <c r="V309" s="444"/>
      <c r="W309" s="445"/>
      <c r="X309" s="445"/>
      <c r="Y309" s="445"/>
      <c r="Z309" s="445"/>
      <c r="AA309" s="445"/>
      <c r="AB309" s="446"/>
      <c r="AC309" s="52"/>
    </row>
    <row r="310" spans="1:31" ht="42.75" customHeight="1" thickBot="1" x14ac:dyDescent="0.25">
      <c r="A310" s="51"/>
      <c r="B310" s="431" t="str">
        <f>+'11+'!B584:M584</f>
        <v>Бюджетные инвестиции в объекты капитального строительства государственной (муниципальной) собственности</v>
      </c>
      <c r="C310" s="432"/>
      <c r="D310" s="432"/>
      <c r="E310" s="432"/>
      <c r="F310" s="432"/>
      <c r="G310" s="432"/>
      <c r="H310" s="432"/>
      <c r="I310" s="432"/>
      <c r="J310" s="432"/>
      <c r="K310" s="432"/>
      <c r="L310" s="433"/>
      <c r="M310" s="364">
        <f>+'11+'!O584</f>
        <v>5</v>
      </c>
      <c r="N310" s="364">
        <f>+'11+'!P584</f>
        <v>1</v>
      </c>
      <c r="O310" s="364" t="str">
        <f>+'11+'!Q584</f>
        <v>04301L5760</v>
      </c>
      <c r="P310" s="364" t="str">
        <f>+'11+'!R584</f>
        <v>414</v>
      </c>
      <c r="Q310" s="442"/>
      <c r="R310" s="443"/>
      <c r="S310" s="300">
        <f>+'11+'!U584</f>
        <v>2409.75</v>
      </c>
      <c r="T310" s="300">
        <f>+'11+'!V584</f>
        <v>0</v>
      </c>
      <c r="U310" s="396">
        <f t="shared" si="4"/>
        <v>0</v>
      </c>
      <c r="V310" s="444"/>
      <c r="W310" s="445"/>
      <c r="X310" s="445"/>
      <c r="Y310" s="445"/>
      <c r="Z310" s="445"/>
      <c r="AA310" s="445"/>
      <c r="AB310" s="446"/>
      <c r="AC310" s="52"/>
      <c r="AE310" s="50">
        <f>T342/T18*100</f>
        <v>58.769862868220187</v>
      </c>
    </row>
    <row r="311" spans="1:31" ht="53.25" customHeight="1" thickBot="1" x14ac:dyDescent="0.25">
      <c r="A311" s="51"/>
      <c r="B311" s="431" t="str">
        <f>+'11+'!B585:M585</f>
        <v>Благоустройство</v>
      </c>
      <c r="C311" s="432"/>
      <c r="D311" s="432"/>
      <c r="E311" s="432"/>
      <c r="F311" s="432"/>
      <c r="G311" s="432"/>
      <c r="H311" s="432"/>
      <c r="I311" s="432"/>
      <c r="J311" s="432"/>
      <c r="K311" s="432"/>
      <c r="L311" s="433"/>
      <c r="M311" s="364">
        <f>+'11+'!O585</f>
        <v>5</v>
      </c>
      <c r="N311" s="364">
        <f>+'11+'!P585</f>
        <v>3</v>
      </c>
      <c r="O311" s="364">
        <f>+'11+'!Q585</f>
        <v>0</v>
      </c>
      <c r="P311" s="364">
        <f>+'11+'!R585</f>
        <v>0</v>
      </c>
      <c r="Q311" s="442"/>
      <c r="R311" s="443"/>
      <c r="S311" s="300">
        <f>+'11+'!U585</f>
        <v>4437.1514999999999</v>
      </c>
      <c r="T311" s="300">
        <f>+'11+'!V585</f>
        <v>728.16624999999999</v>
      </c>
      <c r="U311" s="396">
        <f t="shared" si="4"/>
        <v>16.410669097054718</v>
      </c>
      <c r="V311" s="444"/>
      <c r="W311" s="445"/>
      <c r="X311" s="445"/>
      <c r="Y311" s="445"/>
      <c r="Z311" s="445"/>
      <c r="AA311" s="445"/>
      <c r="AB311" s="446"/>
      <c r="AC311" s="52"/>
    </row>
    <row r="312" spans="1:31" ht="21.75" customHeight="1" thickBot="1" x14ac:dyDescent="0.25">
      <c r="A312" s="51"/>
      <c r="B312" s="431" t="str">
        <f>+'11+'!B586:M586</f>
        <v>Программа "Содержание и развитие муниципального хозяйства"</v>
      </c>
      <c r="C312" s="432"/>
      <c r="D312" s="432"/>
      <c r="E312" s="432"/>
      <c r="F312" s="432"/>
      <c r="G312" s="432"/>
      <c r="H312" s="432"/>
      <c r="I312" s="432"/>
      <c r="J312" s="432"/>
      <c r="K312" s="432"/>
      <c r="L312" s="433"/>
      <c r="M312" s="364">
        <f>+'11+'!O586</f>
        <v>5</v>
      </c>
      <c r="N312" s="364">
        <f>+'11+'!P586</f>
        <v>3</v>
      </c>
      <c r="O312" s="364" t="str">
        <f>+'11+'!Q586</f>
        <v>0300000000</v>
      </c>
      <c r="P312" s="364">
        <f>+'11+'!R586</f>
        <v>0</v>
      </c>
      <c r="Q312" s="442"/>
      <c r="R312" s="443"/>
      <c r="S312" s="300">
        <f>+'11+'!U586</f>
        <v>726.85</v>
      </c>
      <c r="T312" s="300">
        <f>+'11+'!V586</f>
        <v>431.55716000000001</v>
      </c>
      <c r="U312" s="396">
        <f t="shared" si="4"/>
        <v>59.373620416867304</v>
      </c>
      <c r="V312" s="444"/>
      <c r="W312" s="445"/>
      <c r="X312" s="445"/>
      <c r="Y312" s="445"/>
      <c r="Z312" s="445"/>
      <c r="AA312" s="445"/>
      <c r="AB312" s="446"/>
      <c r="AC312" s="52"/>
    </row>
    <row r="313" spans="1:31" ht="32.25" customHeight="1" thickBot="1" x14ac:dyDescent="0.25">
      <c r="A313" s="51"/>
      <c r="B313" s="431" t="str">
        <f>+'11+'!B587:M587</f>
        <v>Подпрограмма "Благоустройство"</v>
      </c>
      <c r="C313" s="432"/>
      <c r="D313" s="432"/>
      <c r="E313" s="432"/>
      <c r="F313" s="432"/>
      <c r="G313" s="432"/>
      <c r="H313" s="432"/>
      <c r="I313" s="432"/>
      <c r="J313" s="432"/>
      <c r="K313" s="432"/>
      <c r="L313" s="433"/>
      <c r="M313" s="364">
        <f>+'11+'!O587</f>
        <v>5</v>
      </c>
      <c r="N313" s="364">
        <f>+'11+'!P587</f>
        <v>3</v>
      </c>
      <c r="O313" s="364" t="str">
        <f>+'11+'!Q587</f>
        <v>0310000000</v>
      </c>
      <c r="P313" s="364">
        <f>+'11+'!R587</f>
        <v>0</v>
      </c>
      <c r="Q313" s="442"/>
      <c r="R313" s="443"/>
      <c r="S313" s="300">
        <f>+'11+'!U587</f>
        <v>726.85</v>
      </c>
      <c r="T313" s="300">
        <f>+'11+'!V587</f>
        <v>431.55716000000001</v>
      </c>
      <c r="U313" s="396">
        <f t="shared" si="4"/>
        <v>59.373620416867304</v>
      </c>
      <c r="V313" s="444"/>
      <c r="W313" s="445"/>
      <c r="X313" s="445"/>
      <c r="Y313" s="445"/>
      <c r="Z313" s="445"/>
      <c r="AA313" s="445"/>
      <c r="AB313" s="446"/>
      <c r="AC313" s="52"/>
    </row>
    <row r="314" spans="1:31" ht="12.75" customHeight="1" thickBot="1" x14ac:dyDescent="0.25">
      <c r="A314" s="51"/>
      <c r="B314" s="431" t="str">
        <f>+'11+'!B588:M588</f>
        <v>Благоустройство территории поселения</v>
      </c>
      <c r="C314" s="432"/>
      <c r="D314" s="432"/>
      <c r="E314" s="432"/>
      <c r="F314" s="432"/>
      <c r="G314" s="432"/>
      <c r="H314" s="432"/>
      <c r="I314" s="432"/>
      <c r="J314" s="432"/>
      <c r="K314" s="432"/>
      <c r="L314" s="433"/>
      <c r="M314" s="364">
        <f>+'11+'!O588</f>
        <v>5</v>
      </c>
      <c r="N314" s="364">
        <f>+'11+'!P588</f>
        <v>3</v>
      </c>
      <c r="O314" s="364" t="str">
        <f>+'11+'!Q588</f>
        <v>0310107011</v>
      </c>
      <c r="P314" s="364">
        <f>+'11+'!R588</f>
        <v>0</v>
      </c>
      <c r="Q314" s="442"/>
      <c r="R314" s="443"/>
      <c r="S314" s="300">
        <f>+'11+'!U588</f>
        <v>726.85</v>
      </c>
      <c r="T314" s="300">
        <f>+'11+'!V588</f>
        <v>431.55716000000001</v>
      </c>
      <c r="U314" s="396">
        <f t="shared" si="4"/>
        <v>59.373620416867304</v>
      </c>
      <c r="V314" s="444"/>
      <c r="W314" s="445"/>
      <c r="X314" s="445"/>
      <c r="Y314" s="445"/>
      <c r="Z314" s="445"/>
      <c r="AA314" s="445"/>
      <c r="AB314" s="446"/>
      <c r="AC314" s="52"/>
    </row>
    <row r="315" spans="1:31" ht="21.75" customHeight="1" thickBot="1" x14ac:dyDescent="0.25">
      <c r="A315" s="51"/>
      <c r="B315" s="431" t="str">
        <f>+'11+'!B589:M589</f>
        <v>Закупка товаров, работ и услуг для обеспечения государственных (муниципальных) нужд</v>
      </c>
      <c r="C315" s="432"/>
      <c r="D315" s="432"/>
      <c r="E315" s="432"/>
      <c r="F315" s="432"/>
      <c r="G315" s="432"/>
      <c r="H315" s="432"/>
      <c r="I315" s="432"/>
      <c r="J315" s="432"/>
      <c r="K315" s="432"/>
      <c r="L315" s="433"/>
      <c r="M315" s="364">
        <f>+'11+'!O589</f>
        <v>5</v>
      </c>
      <c r="N315" s="364">
        <f>+'11+'!P589</f>
        <v>3</v>
      </c>
      <c r="O315" s="364" t="str">
        <f>+'11+'!Q589</f>
        <v>0310107011</v>
      </c>
      <c r="P315" s="364" t="str">
        <f>+'11+'!R589</f>
        <v>200</v>
      </c>
      <c r="Q315" s="442"/>
      <c r="R315" s="443"/>
      <c r="S315" s="300">
        <f>+'11+'!U589</f>
        <v>726.85</v>
      </c>
      <c r="T315" s="300">
        <f>+'11+'!V589</f>
        <v>431.55716000000001</v>
      </c>
      <c r="U315" s="396">
        <f t="shared" si="4"/>
        <v>59.373620416867304</v>
      </c>
      <c r="V315" s="444"/>
      <c r="W315" s="445"/>
      <c r="X315" s="445"/>
      <c r="Y315" s="445"/>
      <c r="Z315" s="445"/>
      <c r="AA315" s="445"/>
      <c r="AB315" s="446"/>
      <c r="AC315" s="52"/>
    </row>
    <row r="316" spans="1:31" ht="21.75" customHeight="1" thickBot="1" x14ac:dyDescent="0.25">
      <c r="A316" s="51"/>
      <c r="B316" s="431" t="str">
        <f>+'11+'!B590:M590</f>
        <v>Иные закупки товаров, работ и услуг для обеспечения государственных (муниципальных) нужд</v>
      </c>
      <c r="C316" s="432"/>
      <c r="D316" s="432"/>
      <c r="E316" s="432"/>
      <c r="F316" s="432"/>
      <c r="G316" s="432"/>
      <c r="H316" s="432"/>
      <c r="I316" s="432"/>
      <c r="J316" s="432"/>
      <c r="K316" s="432"/>
      <c r="L316" s="433"/>
      <c r="M316" s="364">
        <f>+'11+'!O590</f>
        <v>5</v>
      </c>
      <c r="N316" s="364">
        <f>+'11+'!P590</f>
        <v>3</v>
      </c>
      <c r="O316" s="364" t="str">
        <f>+'11+'!Q590</f>
        <v>0310107011</v>
      </c>
      <c r="P316" s="364" t="str">
        <f>+'11+'!R590</f>
        <v>240</v>
      </c>
      <c r="Q316" s="442"/>
      <c r="R316" s="443"/>
      <c r="S316" s="300">
        <f>+'11+'!U590</f>
        <v>726.85</v>
      </c>
      <c r="T316" s="300">
        <f>+'11+'!V590</f>
        <v>431.55716000000001</v>
      </c>
      <c r="U316" s="396">
        <f t="shared" si="4"/>
        <v>59.373620416867304</v>
      </c>
      <c r="V316" s="444"/>
      <c r="W316" s="445"/>
      <c r="X316" s="445"/>
      <c r="Y316" s="445"/>
      <c r="Z316" s="445"/>
      <c r="AA316" s="445"/>
      <c r="AB316" s="446"/>
      <c r="AC316" s="52"/>
    </row>
    <row r="317" spans="1:31" ht="42.75" customHeight="1" thickBot="1" x14ac:dyDescent="0.25">
      <c r="A317" s="51"/>
      <c r="B317" s="431" t="str">
        <f>+'11+'!B591:M591</f>
        <v>Прочая закупка товаров, работ и услуг</v>
      </c>
      <c r="C317" s="432"/>
      <c r="D317" s="432"/>
      <c r="E317" s="432"/>
      <c r="F317" s="432"/>
      <c r="G317" s="432"/>
      <c r="H317" s="432"/>
      <c r="I317" s="432"/>
      <c r="J317" s="432"/>
      <c r="K317" s="432"/>
      <c r="L317" s="433"/>
      <c r="M317" s="364">
        <f>+'11+'!O591</f>
        <v>5</v>
      </c>
      <c r="N317" s="364">
        <f>+'11+'!P591</f>
        <v>3</v>
      </c>
      <c r="O317" s="364" t="str">
        <f>+'11+'!Q591</f>
        <v>0310107011</v>
      </c>
      <c r="P317" s="364" t="str">
        <f>+'11+'!R591</f>
        <v>244</v>
      </c>
      <c r="Q317" s="442"/>
      <c r="R317" s="443"/>
      <c r="S317" s="300">
        <f>+'11+'!U591</f>
        <v>726.85</v>
      </c>
      <c r="T317" s="300">
        <f>+'11+'!V591</f>
        <v>431.55716000000001</v>
      </c>
      <c r="U317" s="396">
        <f t="shared" si="4"/>
        <v>59.373620416867304</v>
      </c>
      <c r="V317" s="444"/>
      <c r="W317" s="445"/>
      <c r="X317" s="445"/>
      <c r="Y317" s="445"/>
      <c r="Z317" s="445"/>
      <c r="AA317" s="445"/>
      <c r="AB317" s="446"/>
      <c r="AC317" s="52"/>
    </row>
    <row r="318" spans="1:31" ht="21.75" customHeight="1" thickBot="1" x14ac:dyDescent="0.25">
      <c r="A318" s="51"/>
      <c r="B318" s="431" t="str">
        <f>+'11+'!B592:M592</f>
        <v>Программа "Содержание и развитие муниципального хозяйства"</v>
      </c>
      <c r="C318" s="432"/>
      <c r="D318" s="432"/>
      <c r="E318" s="432"/>
      <c r="F318" s="432"/>
      <c r="G318" s="432"/>
      <c r="H318" s="432"/>
      <c r="I318" s="432"/>
      <c r="J318" s="432"/>
      <c r="K318" s="432"/>
      <c r="L318" s="433"/>
      <c r="M318" s="364">
        <f>+'11+'!O592</f>
        <v>5</v>
      </c>
      <c r="N318" s="364">
        <f>+'11+'!P592</f>
        <v>3</v>
      </c>
      <c r="O318" s="364" t="str">
        <f>+'11+'!Q592</f>
        <v>0300000000</v>
      </c>
      <c r="P318" s="364">
        <f>+'11+'!R592</f>
        <v>0</v>
      </c>
      <c r="Q318" s="442"/>
      <c r="R318" s="443"/>
      <c r="S318" s="300">
        <f>+'11+'!U592</f>
        <v>1530.3015</v>
      </c>
      <c r="T318" s="300">
        <f>+'11+'!V592</f>
        <v>296.60908999999998</v>
      </c>
      <c r="U318" s="396">
        <f t="shared" si="4"/>
        <v>19.382395560613379</v>
      </c>
      <c r="V318" s="444"/>
      <c r="W318" s="445"/>
      <c r="X318" s="445"/>
      <c r="Y318" s="445"/>
      <c r="Z318" s="445"/>
      <c r="AA318" s="445"/>
      <c r="AB318" s="446"/>
      <c r="AC318" s="52"/>
    </row>
    <row r="319" spans="1:31" ht="21.75" customHeight="1" thickBot="1" x14ac:dyDescent="0.25">
      <c r="A319" s="51"/>
      <c r="B319" s="431" t="str">
        <f>+'11+'!B593:M593</f>
        <v>Подпрограмма "Благоустройство"</v>
      </c>
      <c r="C319" s="432"/>
      <c r="D319" s="432"/>
      <c r="E319" s="432"/>
      <c r="F319" s="432"/>
      <c r="G319" s="432"/>
      <c r="H319" s="432"/>
      <c r="I319" s="432"/>
      <c r="J319" s="432"/>
      <c r="K319" s="432"/>
      <c r="L319" s="433"/>
      <c r="M319" s="364">
        <f>+'11+'!O593</f>
        <v>5</v>
      </c>
      <c r="N319" s="364">
        <f>+'11+'!P593</f>
        <v>3</v>
      </c>
      <c r="O319" s="364" t="str">
        <f>+'11+'!Q593</f>
        <v>0310000000</v>
      </c>
      <c r="P319" s="364">
        <f>+'11+'!R593</f>
        <v>0</v>
      </c>
      <c r="Q319" s="442"/>
      <c r="R319" s="443"/>
      <c r="S319" s="300">
        <f>+'11+'!U593</f>
        <v>1530.3015</v>
      </c>
      <c r="T319" s="300">
        <f>+'11+'!V593</f>
        <v>296.60908999999998</v>
      </c>
      <c r="U319" s="396">
        <f t="shared" si="4"/>
        <v>19.382395560613379</v>
      </c>
      <c r="V319" s="444"/>
      <c r="W319" s="445"/>
      <c r="X319" s="445"/>
      <c r="Y319" s="445"/>
      <c r="Z319" s="445"/>
      <c r="AA319" s="445"/>
      <c r="AB319" s="446"/>
      <c r="AC319" s="52"/>
    </row>
    <row r="320" spans="1:31" ht="12.75" customHeight="1" thickBot="1" x14ac:dyDescent="0.25">
      <c r="A320" s="51"/>
      <c r="B320" s="431" t="str">
        <f>+'11+'!B594:M594</f>
        <v>Реализация программ формирования современной городской среды</v>
      </c>
      <c r="C320" s="432"/>
      <c r="D320" s="432"/>
      <c r="E320" s="432"/>
      <c r="F320" s="432"/>
      <c r="G320" s="432"/>
      <c r="H320" s="432"/>
      <c r="I320" s="432"/>
      <c r="J320" s="432"/>
      <c r="K320" s="432"/>
      <c r="L320" s="433"/>
      <c r="M320" s="364">
        <f>+'11+'!O594</f>
        <v>5</v>
      </c>
      <c r="N320" s="364">
        <f>+'11+'!P594</f>
        <v>3</v>
      </c>
      <c r="O320" s="364" t="str">
        <f>+'11+'!Q594</f>
        <v>031F255550</v>
      </c>
      <c r="P320" s="364">
        <f>+'11+'!R594</f>
        <v>0</v>
      </c>
      <c r="Q320" s="442"/>
      <c r="R320" s="443"/>
      <c r="S320" s="300">
        <f>+'11+'!U594</f>
        <v>1530.3015</v>
      </c>
      <c r="T320" s="300">
        <f>+'11+'!V594</f>
        <v>296.60908999999998</v>
      </c>
      <c r="U320" s="396">
        <f t="shared" si="4"/>
        <v>19.382395560613379</v>
      </c>
      <c r="V320" s="444"/>
      <c r="W320" s="445"/>
      <c r="X320" s="445"/>
      <c r="Y320" s="445"/>
      <c r="Z320" s="445"/>
      <c r="AA320" s="445"/>
      <c r="AB320" s="446"/>
      <c r="AC320" s="52"/>
    </row>
    <row r="321" spans="1:29" ht="20.25" customHeight="1" thickBot="1" x14ac:dyDescent="0.25">
      <c r="A321" s="51"/>
      <c r="B321" s="431" t="str">
        <f>+'11+'!B595:M595</f>
        <v>Закупка товаров, работ и услуг для обеспечения государственных (муниципальных) нужд</v>
      </c>
      <c r="C321" s="432"/>
      <c r="D321" s="432"/>
      <c r="E321" s="432"/>
      <c r="F321" s="432"/>
      <c r="G321" s="432"/>
      <c r="H321" s="432"/>
      <c r="I321" s="432"/>
      <c r="J321" s="432"/>
      <c r="K321" s="432"/>
      <c r="L321" s="433"/>
      <c r="M321" s="364">
        <f>+'11+'!O595</f>
        <v>5</v>
      </c>
      <c r="N321" s="364">
        <f>+'11+'!P595</f>
        <v>3</v>
      </c>
      <c r="O321" s="364" t="str">
        <f>+'11+'!Q595</f>
        <v>031F255550</v>
      </c>
      <c r="P321" s="364" t="str">
        <f>+'11+'!R595</f>
        <v>200</v>
      </c>
      <c r="Q321" s="442"/>
      <c r="R321" s="443"/>
      <c r="S321" s="300">
        <f>+'11+'!U595</f>
        <v>1530.3015</v>
      </c>
      <c r="T321" s="300">
        <f>+'11+'!V595</f>
        <v>296.60908999999998</v>
      </c>
      <c r="U321" s="396">
        <f t="shared" si="4"/>
        <v>19.382395560613379</v>
      </c>
      <c r="V321" s="444"/>
      <c r="W321" s="445"/>
      <c r="X321" s="445"/>
      <c r="Y321" s="445"/>
      <c r="Z321" s="445"/>
      <c r="AA321" s="445"/>
      <c r="AB321" s="446"/>
      <c r="AC321" s="52"/>
    </row>
    <row r="322" spans="1:29" ht="32.25" customHeight="1" thickBot="1" x14ac:dyDescent="0.25">
      <c r="A322" s="51"/>
      <c r="B322" s="431" t="str">
        <f>+'11+'!B596:M596</f>
        <v>Иные закупки товаров, работ и услуг для обеспечения государственных (муниципальных) нужд</v>
      </c>
      <c r="C322" s="432"/>
      <c r="D322" s="432"/>
      <c r="E322" s="432"/>
      <c r="F322" s="432"/>
      <c r="G322" s="432"/>
      <c r="H322" s="432"/>
      <c r="I322" s="432"/>
      <c r="J322" s="432"/>
      <c r="K322" s="432"/>
      <c r="L322" s="433"/>
      <c r="M322" s="364">
        <f>+'11+'!O596</f>
        <v>5</v>
      </c>
      <c r="N322" s="364">
        <f>+'11+'!P596</f>
        <v>3</v>
      </c>
      <c r="O322" s="364" t="str">
        <f>+'11+'!Q596</f>
        <v>031F255550</v>
      </c>
      <c r="P322" s="364" t="str">
        <f>+'11+'!R596</f>
        <v>240</v>
      </c>
      <c r="Q322" s="442"/>
      <c r="R322" s="443"/>
      <c r="S322" s="300">
        <f>+'11+'!U596</f>
        <v>1530.3015</v>
      </c>
      <c r="T322" s="300">
        <f>+'11+'!V596</f>
        <v>296.60908999999998</v>
      </c>
      <c r="U322" s="396">
        <f t="shared" si="4"/>
        <v>19.382395560613379</v>
      </c>
      <c r="V322" s="444"/>
      <c r="W322" s="445"/>
      <c r="X322" s="445"/>
      <c r="Y322" s="445"/>
      <c r="Z322" s="445"/>
      <c r="AA322" s="445"/>
      <c r="AB322" s="446"/>
      <c r="AC322" s="52"/>
    </row>
    <row r="323" spans="1:29" ht="21.75" customHeight="1" thickBot="1" x14ac:dyDescent="0.25">
      <c r="A323" s="51"/>
      <c r="B323" s="431" t="str">
        <f>+'11+'!B597:M597</f>
        <v>Прочая закупка товаров, работ и услуг</v>
      </c>
      <c r="C323" s="432"/>
      <c r="D323" s="432"/>
      <c r="E323" s="432"/>
      <c r="F323" s="432"/>
      <c r="G323" s="432"/>
      <c r="H323" s="432"/>
      <c r="I323" s="432"/>
      <c r="J323" s="432"/>
      <c r="K323" s="432"/>
      <c r="L323" s="433"/>
      <c r="M323" s="364">
        <f>+'11+'!O597</f>
        <v>5</v>
      </c>
      <c r="N323" s="364">
        <f>+'11+'!P597</f>
        <v>3</v>
      </c>
      <c r="O323" s="364" t="str">
        <f>+'11+'!Q597</f>
        <v>031F255550</v>
      </c>
      <c r="P323" s="364" t="str">
        <f>+'11+'!R597</f>
        <v>244</v>
      </c>
      <c r="Q323" s="442"/>
      <c r="R323" s="443"/>
      <c r="S323" s="300">
        <f>+'11+'!U597</f>
        <v>1530.3015</v>
      </c>
      <c r="T323" s="300">
        <f>+'11+'!V597</f>
        <v>296.60908999999998</v>
      </c>
      <c r="U323" s="396">
        <f t="shared" si="4"/>
        <v>19.382395560613379</v>
      </c>
      <c r="V323" s="444"/>
      <c r="W323" s="445"/>
      <c r="X323" s="445"/>
      <c r="Y323" s="445"/>
      <c r="Z323" s="445"/>
      <c r="AA323" s="445"/>
      <c r="AB323" s="446"/>
      <c r="AC323" s="52"/>
    </row>
    <row r="324" spans="1:29" ht="12.75" customHeight="1" thickBot="1" x14ac:dyDescent="0.25">
      <c r="A324" s="51"/>
      <c r="B324" s="431" t="str">
        <f>+'11+'!B598:M598</f>
        <v>Муниципальная программа "Развитие сельского хозяйства"</v>
      </c>
      <c r="C324" s="432"/>
      <c r="D324" s="432"/>
      <c r="E324" s="432"/>
      <c r="F324" s="432"/>
      <c r="G324" s="432"/>
      <c r="H324" s="432"/>
      <c r="I324" s="432"/>
      <c r="J324" s="432"/>
      <c r="K324" s="432"/>
      <c r="L324" s="433"/>
      <c r="M324" s="364">
        <f>+'11+'!O598</f>
        <v>5</v>
      </c>
      <c r="N324" s="364">
        <f>+'11+'!P598</f>
        <v>3</v>
      </c>
      <c r="O324" s="364" t="str">
        <f>+'11+'!Q598</f>
        <v>0400000000</v>
      </c>
      <c r="P324" s="364">
        <f>+'11+'!R598</f>
        <v>0</v>
      </c>
      <c r="Q324" s="442"/>
      <c r="R324" s="443"/>
      <c r="S324" s="300">
        <f>+'11+'!U598</f>
        <v>200</v>
      </c>
      <c r="T324" s="300">
        <f>+'11+'!V598</f>
        <v>0</v>
      </c>
      <c r="U324" s="396">
        <f t="shared" si="4"/>
        <v>0</v>
      </c>
      <c r="V324" s="444"/>
      <c r="W324" s="445"/>
      <c r="X324" s="445"/>
      <c r="Y324" s="445"/>
      <c r="Z324" s="445"/>
      <c r="AA324" s="445"/>
      <c r="AB324" s="446"/>
      <c r="AC324" s="52"/>
    </row>
    <row r="325" spans="1:29" ht="21.75" customHeight="1" thickBot="1" x14ac:dyDescent="0.25">
      <c r="A325" s="51"/>
      <c r="B325" s="431" t="str">
        <f>+'11+'!B599:M599</f>
        <v>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v>
      </c>
      <c r="C325" s="432"/>
      <c r="D325" s="432"/>
      <c r="E325" s="432"/>
      <c r="F325" s="432"/>
      <c r="G325" s="432"/>
      <c r="H325" s="432"/>
      <c r="I325" s="432"/>
      <c r="J325" s="432"/>
      <c r="K325" s="432"/>
      <c r="L325" s="433"/>
      <c r="M325" s="364">
        <f>+'11+'!O599</f>
        <v>5</v>
      </c>
      <c r="N325" s="364">
        <f>+'11+'!P599</f>
        <v>3</v>
      </c>
      <c r="O325" s="364" t="str">
        <f>+'11+'!Q599</f>
        <v>0430000000</v>
      </c>
      <c r="P325" s="364">
        <f>+'11+'!R599</f>
        <v>0</v>
      </c>
      <c r="Q325" s="442"/>
      <c r="R325" s="443"/>
      <c r="S325" s="300">
        <f>+'11+'!U599</f>
        <v>200</v>
      </c>
      <c r="T325" s="300">
        <f>+'11+'!V599</f>
        <v>0</v>
      </c>
      <c r="U325" s="396">
        <f t="shared" si="4"/>
        <v>0</v>
      </c>
      <c r="V325" s="444"/>
      <c r="W325" s="445"/>
      <c r="X325" s="445"/>
      <c r="Y325" s="445"/>
      <c r="Z325" s="445"/>
      <c r="AA325" s="445"/>
      <c r="AB325" s="446"/>
      <c r="AC325" s="52"/>
    </row>
    <row r="326" spans="1:29" ht="21.75" customHeight="1" thickBot="1" x14ac:dyDescent="0.25">
      <c r="A326" s="51"/>
      <c r="B326" s="431" t="str">
        <f>+'11+'!B600:M600</f>
        <v>Обеспечение комплексного развития сельских территорий</v>
      </c>
      <c r="C326" s="432"/>
      <c r="D326" s="432"/>
      <c r="E326" s="432"/>
      <c r="F326" s="432"/>
      <c r="G326" s="432"/>
      <c r="H326" s="432"/>
      <c r="I326" s="432"/>
      <c r="J326" s="432"/>
      <c r="K326" s="432"/>
      <c r="L326" s="433"/>
      <c r="M326" s="364">
        <f>+'11+'!O600</f>
        <v>5</v>
      </c>
      <c r="N326" s="364">
        <f>+'11+'!P600</f>
        <v>3</v>
      </c>
      <c r="O326" s="364" t="str">
        <f>+'11+'!Q600</f>
        <v>04301L5760</v>
      </c>
      <c r="P326" s="364">
        <f>+'11+'!R600</f>
        <v>0</v>
      </c>
      <c r="Q326" s="442"/>
      <c r="R326" s="443"/>
      <c r="S326" s="300">
        <f>+'11+'!U600</f>
        <v>200</v>
      </c>
      <c r="T326" s="300">
        <f>+'11+'!V600</f>
        <v>0</v>
      </c>
      <c r="U326" s="396">
        <f t="shared" si="4"/>
        <v>0</v>
      </c>
      <c r="V326" s="444"/>
      <c r="W326" s="445"/>
      <c r="X326" s="445"/>
      <c r="Y326" s="445"/>
      <c r="Z326" s="445"/>
      <c r="AA326" s="445"/>
      <c r="AB326" s="446"/>
      <c r="AC326" s="52"/>
    </row>
    <row r="327" spans="1:29" ht="12.75" customHeight="1" thickBot="1" x14ac:dyDescent="0.25">
      <c r="A327" s="51"/>
      <c r="B327" s="431" t="str">
        <f>+'11+'!B601:M601</f>
        <v>Закупка товаров, работ и услуг для обеспечения государственных (муниципальных) нужд</v>
      </c>
      <c r="C327" s="432"/>
      <c r="D327" s="432"/>
      <c r="E327" s="432"/>
      <c r="F327" s="432"/>
      <c r="G327" s="432"/>
      <c r="H327" s="432"/>
      <c r="I327" s="432"/>
      <c r="J327" s="432"/>
      <c r="K327" s="432"/>
      <c r="L327" s="433"/>
      <c r="M327" s="364">
        <f>+'11+'!O601</f>
        <v>5</v>
      </c>
      <c r="N327" s="364">
        <f>+'11+'!P601</f>
        <v>3</v>
      </c>
      <c r="O327" s="364" t="str">
        <f>+'11+'!Q601</f>
        <v>04301L5760</v>
      </c>
      <c r="P327" s="364" t="str">
        <f>+'11+'!R601</f>
        <v>200</v>
      </c>
      <c r="Q327" s="442"/>
      <c r="R327" s="443"/>
      <c r="S327" s="300">
        <f>+'11+'!U601</f>
        <v>200</v>
      </c>
      <c r="T327" s="300">
        <f>+'11+'!V601</f>
        <v>0</v>
      </c>
      <c r="U327" s="396">
        <f t="shared" si="4"/>
        <v>0</v>
      </c>
      <c r="V327" s="444"/>
      <c r="W327" s="445"/>
      <c r="X327" s="445"/>
      <c r="Y327" s="445"/>
      <c r="Z327" s="445"/>
      <c r="AA327" s="445"/>
      <c r="AB327" s="446"/>
      <c r="AC327" s="52"/>
    </row>
    <row r="328" spans="1:29" ht="21.75" customHeight="1" thickBot="1" x14ac:dyDescent="0.25">
      <c r="A328" s="51"/>
      <c r="B328" s="431" t="str">
        <f>+'11+'!B602:M602</f>
        <v>Иные закупки товаров, работ и услуг для обеспечения государственных (муниципальных) нужд</v>
      </c>
      <c r="C328" s="432"/>
      <c r="D328" s="432"/>
      <c r="E328" s="432"/>
      <c r="F328" s="432"/>
      <c r="G328" s="432"/>
      <c r="H328" s="432"/>
      <c r="I328" s="432"/>
      <c r="J328" s="432"/>
      <c r="K328" s="432"/>
      <c r="L328" s="433"/>
      <c r="M328" s="364">
        <f>+'11+'!O602</f>
        <v>5</v>
      </c>
      <c r="N328" s="364">
        <f>+'11+'!P602</f>
        <v>3</v>
      </c>
      <c r="O328" s="364" t="str">
        <f>+'11+'!Q602</f>
        <v>04301L5760</v>
      </c>
      <c r="P328" s="364" t="str">
        <f>+'11+'!R602</f>
        <v>240</v>
      </c>
      <c r="Q328" s="442"/>
      <c r="R328" s="443"/>
      <c r="S328" s="300">
        <f>+'11+'!U602</f>
        <v>200</v>
      </c>
      <c r="T328" s="300">
        <f>+'11+'!V602</f>
        <v>0</v>
      </c>
      <c r="U328" s="396">
        <f t="shared" si="4"/>
        <v>0</v>
      </c>
      <c r="V328" s="444"/>
      <c r="W328" s="445"/>
      <c r="X328" s="445"/>
      <c r="Y328" s="445"/>
      <c r="Z328" s="445"/>
      <c r="AA328" s="445"/>
      <c r="AB328" s="446"/>
      <c r="AC328" s="52"/>
    </row>
    <row r="329" spans="1:29" ht="21.75" customHeight="1" thickBot="1" x14ac:dyDescent="0.25">
      <c r="A329" s="51"/>
      <c r="B329" s="431" t="str">
        <f>+'11+'!B603:M603</f>
        <v>Прочая закупка товаров, работ и услуг</v>
      </c>
      <c r="C329" s="432"/>
      <c r="D329" s="432"/>
      <c r="E329" s="432"/>
      <c r="F329" s="432"/>
      <c r="G329" s="432"/>
      <c r="H329" s="432"/>
      <c r="I329" s="432"/>
      <c r="J329" s="432"/>
      <c r="K329" s="432"/>
      <c r="L329" s="433"/>
      <c r="M329" s="364">
        <f>+'11+'!O603</f>
        <v>5</v>
      </c>
      <c r="N329" s="364">
        <f>+'11+'!P603</f>
        <v>3</v>
      </c>
      <c r="O329" s="364" t="str">
        <f>+'11+'!Q603</f>
        <v>04301L5760</v>
      </c>
      <c r="P329" s="364" t="str">
        <f>+'11+'!R603</f>
        <v>244</v>
      </c>
      <c r="Q329" s="442"/>
      <c r="R329" s="443"/>
      <c r="S329" s="300">
        <f>+'11+'!U603</f>
        <v>200</v>
      </c>
      <c r="T329" s="300">
        <f>+'11+'!V603</f>
        <v>0</v>
      </c>
      <c r="U329" s="396">
        <f t="shared" si="4"/>
        <v>0</v>
      </c>
      <c r="V329" s="444"/>
      <c r="W329" s="445"/>
      <c r="X329" s="445"/>
      <c r="Y329" s="445"/>
      <c r="Z329" s="445"/>
      <c r="AA329" s="445"/>
      <c r="AB329" s="446"/>
      <c r="AC329" s="52"/>
    </row>
    <row r="330" spans="1:29" ht="21.75" customHeight="1" thickBot="1" x14ac:dyDescent="0.25">
      <c r="A330" s="51"/>
      <c r="B330" s="431" t="str">
        <f>+'11+'!B604:M604</f>
        <v>Непрограммные расходы на реализацию переданных полномочий Российской Федерации и субъекта Российской Федерации</v>
      </c>
      <c r="C330" s="432"/>
      <c r="D330" s="432"/>
      <c r="E330" s="432"/>
      <c r="F330" s="432"/>
      <c r="G330" s="432"/>
      <c r="H330" s="432"/>
      <c r="I330" s="432"/>
      <c r="J330" s="432"/>
      <c r="K330" s="432"/>
      <c r="L330" s="433"/>
      <c r="M330" s="364">
        <f>+'11+'!O604</f>
        <v>5</v>
      </c>
      <c r="N330" s="364">
        <f>+'11+'!P604</f>
        <v>3</v>
      </c>
      <c r="O330" s="364" t="str">
        <f>+'11+'!Q604</f>
        <v>9900000000</v>
      </c>
      <c r="P330" s="364">
        <f>+'11+'!R604</f>
        <v>0</v>
      </c>
      <c r="Q330" s="442"/>
      <c r="R330" s="443"/>
      <c r="S330" s="300">
        <f>+'11+'!U604</f>
        <v>1980</v>
      </c>
      <c r="T330" s="300">
        <f>+'11+'!V604</f>
        <v>0</v>
      </c>
      <c r="U330" s="396">
        <f t="shared" si="4"/>
        <v>0</v>
      </c>
      <c r="V330" s="444"/>
      <c r="W330" s="445"/>
      <c r="X330" s="445"/>
      <c r="Y330" s="445"/>
      <c r="Z330" s="445"/>
      <c r="AA330" s="445"/>
      <c r="AB330" s="446"/>
      <c r="AC330" s="52"/>
    </row>
    <row r="331" spans="1:29" ht="12.75" customHeight="1" thickBot="1" x14ac:dyDescent="0.25">
      <c r="A331" s="51"/>
      <c r="B331" s="431" t="str">
        <f>+'11+'!B605:M605</f>
        <v xml:space="preserve">Реализация мероприятий проекта народной инициативы «Капитальный ремонт бани» с. Солчур Овюрского кожууна </v>
      </c>
      <c r="C331" s="432"/>
      <c r="D331" s="432"/>
      <c r="E331" s="432"/>
      <c r="F331" s="432"/>
      <c r="G331" s="432"/>
      <c r="H331" s="432"/>
      <c r="I331" s="432"/>
      <c r="J331" s="432"/>
      <c r="K331" s="432"/>
      <c r="L331" s="433"/>
      <c r="M331" s="364">
        <f>+'11+'!O605</f>
        <v>5</v>
      </c>
      <c r="N331" s="364">
        <f>+'11+'!P605</f>
        <v>3</v>
      </c>
      <c r="O331" s="364" t="str">
        <f>+'11+'!Q605</f>
        <v>9900075140</v>
      </c>
      <c r="P331" s="364">
        <f>+'11+'!R605</f>
        <v>0</v>
      </c>
      <c r="Q331" s="442"/>
      <c r="R331" s="443"/>
      <c r="S331" s="300">
        <f>+'11+'!U605</f>
        <v>1980</v>
      </c>
      <c r="T331" s="300">
        <f>+'11+'!V605</f>
        <v>0</v>
      </c>
      <c r="U331" s="396">
        <f t="shared" si="4"/>
        <v>0</v>
      </c>
      <c r="V331" s="444"/>
      <c r="W331" s="445"/>
      <c r="X331" s="445"/>
      <c r="Y331" s="445"/>
      <c r="Z331" s="445"/>
      <c r="AA331" s="445"/>
      <c r="AB331" s="446"/>
      <c r="AC331" s="52"/>
    </row>
    <row r="332" spans="1:29" ht="32.25" customHeight="1" thickBot="1" x14ac:dyDescent="0.25">
      <c r="A332" s="51"/>
      <c r="B332" s="431" t="str">
        <f>+'11+'!B606:M606</f>
        <v>Закупка товаров, работ и услуг для обеспечения государственных (муниципальных) нужд</v>
      </c>
      <c r="C332" s="432"/>
      <c r="D332" s="432"/>
      <c r="E332" s="432"/>
      <c r="F332" s="432"/>
      <c r="G332" s="432"/>
      <c r="H332" s="432"/>
      <c r="I332" s="432"/>
      <c r="J332" s="432"/>
      <c r="K332" s="432"/>
      <c r="L332" s="433"/>
      <c r="M332" s="364">
        <f>+'11+'!O606</f>
        <v>5</v>
      </c>
      <c r="N332" s="364">
        <f>+'11+'!P606</f>
        <v>3</v>
      </c>
      <c r="O332" s="364" t="str">
        <f>+'11+'!Q606</f>
        <v>9900075140</v>
      </c>
      <c r="P332" s="364" t="str">
        <f>+'11+'!R606</f>
        <v>200</v>
      </c>
      <c r="Q332" s="442"/>
      <c r="R332" s="443"/>
      <c r="S332" s="300">
        <f>+'11+'!U606</f>
        <v>1980</v>
      </c>
      <c r="T332" s="300">
        <f>+'11+'!V606</f>
        <v>0</v>
      </c>
      <c r="U332" s="396">
        <f t="shared" si="4"/>
        <v>0</v>
      </c>
      <c r="V332" s="444"/>
      <c r="W332" s="445"/>
      <c r="X332" s="445"/>
      <c r="Y332" s="445"/>
      <c r="Z332" s="445"/>
      <c r="AA332" s="445"/>
      <c r="AB332" s="446"/>
      <c r="AC332" s="52"/>
    </row>
    <row r="333" spans="1:29" ht="21.75" customHeight="1" thickBot="1" x14ac:dyDescent="0.25">
      <c r="A333" s="51"/>
      <c r="B333" s="431" t="str">
        <f>+'11+'!B607:M607</f>
        <v>Иные закупки товаров, работ и услуг для обеспечения государственных (муниципальных) нужд</v>
      </c>
      <c r="C333" s="432"/>
      <c r="D333" s="432"/>
      <c r="E333" s="432"/>
      <c r="F333" s="432"/>
      <c r="G333" s="432"/>
      <c r="H333" s="432"/>
      <c r="I333" s="432"/>
      <c r="J333" s="432"/>
      <c r="K333" s="432"/>
      <c r="L333" s="433"/>
      <c r="M333" s="364">
        <f>+'11+'!O607</f>
        <v>5</v>
      </c>
      <c r="N333" s="364">
        <f>+'11+'!P607</f>
        <v>3</v>
      </c>
      <c r="O333" s="364" t="str">
        <f>+'11+'!Q607</f>
        <v>9900075140</v>
      </c>
      <c r="P333" s="364" t="str">
        <f>+'11+'!R607</f>
        <v>240</v>
      </c>
      <c r="Q333" s="442"/>
      <c r="R333" s="443"/>
      <c r="S333" s="300">
        <f>+'11+'!U607</f>
        <v>1980</v>
      </c>
      <c r="T333" s="300">
        <f>+'11+'!V607</f>
        <v>0</v>
      </c>
      <c r="U333" s="396">
        <f t="shared" si="4"/>
        <v>0</v>
      </c>
      <c r="V333" s="444"/>
      <c r="W333" s="445"/>
      <c r="X333" s="445"/>
      <c r="Y333" s="445"/>
      <c r="Z333" s="445"/>
      <c r="AA333" s="445"/>
      <c r="AB333" s="446"/>
      <c r="AC333" s="52"/>
    </row>
    <row r="334" spans="1:29" ht="12.75" customHeight="1" thickBot="1" x14ac:dyDescent="0.25">
      <c r="A334" s="51"/>
      <c r="B334" s="431" t="str">
        <f>+'11+'!B608:M608</f>
        <v>Прочая закупка товаров, работ и услуг</v>
      </c>
      <c r="C334" s="432"/>
      <c r="D334" s="432"/>
      <c r="E334" s="432"/>
      <c r="F334" s="432"/>
      <c r="G334" s="432"/>
      <c r="H334" s="432"/>
      <c r="I334" s="432"/>
      <c r="J334" s="432"/>
      <c r="K334" s="432"/>
      <c r="L334" s="433"/>
      <c r="M334" s="364">
        <f>+'11+'!O608</f>
        <v>5</v>
      </c>
      <c r="N334" s="364">
        <f>+'11+'!P608</f>
        <v>3</v>
      </c>
      <c r="O334" s="364" t="str">
        <f>+'11+'!Q608</f>
        <v>9900075140</v>
      </c>
      <c r="P334" s="364" t="str">
        <f>+'11+'!R608</f>
        <v>244</v>
      </c>
      <c r="Q334" s="442"/>
      <c r="R334" s="443"/>
      <c r="S334" s="300">
        <f>+'11+'!U608</f>
        <v>1980</v>
      </c>
      <c r="T334" s="300">
        <f>+'11+'!V608</f>
        <v>0</v>
      </c>
      <c r="U334" s="396">
        <f t="shared" si="4"/>
        <v>0</v>
      </c>
      <c r="V334" s="444"/>
      <c r="W334" s="445"/>
      <c r="X334" s="445"/>
      <c r="Y334" s="445"/>
      <c r="Z334" s="445"/>
      <c r="AA334" s="445"/>
      <c r="AB334" s="446"/>
      <c r="AC334" s="52"/>
    </row>
    <row r="335" spans="1:29" ht="21.75" customHeight="1" thickBot="1" x14ac:dyDescent="0.25">
      <c r="A335" s="51"/>
      <c r="B335" s="431" t="str">
        <f>+'11+'!B259:M259</f>
        <v>ОХРАНА ОКРУЖАЮЩЕЙ СРЕДЫ</v>
      </c>
      <c r="C335" s="432"/>
      <c r="D335" s="432"/>
      <c r="E335" s="432"/>
      <c r="F335" s="432"/>
      <c r="G335" s="432"/>
      <c r="H335" s="432"/>
      <c r="I335" s="432"/>
      <c r="J335" s="432"/>
      <c r="K335" s="432"/>
      <c r="L335" s="433"/>
      <c r="M335" s="364">
        <f>+'11+'!O259</f>
        <v>6</v>
      </c>
      <c r="N335" s="364">
        <f>+'11+'!P259</f>
        <v>0</v>
      </c>
      <c r="O335" s="364">
        <f>+'11+'!Q259</f>
        <v>0</v>
      </c>
      <c r="P335" s="364">
        <f>+'11+'!R259</f>
        <v>0</v>
      </c>
      <c r="Q335" s="442"/>
      <c r="R335" s="443"/>
      <c r="S335" s="300">
        <f>+'11+'!U259</f>
        <v>60</v>
      </c>
      <c r="T335" s="300">
        <f>+'11+'!V259</f>
        <v>0</v>
      </c>
      <c r="U335" s="396">
        <f t="shared" si="4"/>
        <v>0</v>
      </c>
      <c r="V335" s="444"/>
      <c r="W335" s="445"/>
      <c r="X335" s="445"/>
      <c r="Y335" s="445"/>
      <c r="Z335" s="445"/>
      <c r="AA335" s="445"/>
      <c r="AB335" s="446"/>
      <c r="AC335" s="52"/>
    </row>
    <row r="336" spans="1:29" ht="21.75" customHeight="1" thickBot="1" x14ac:dyDescent="0.25">
      <c r="A336" s="51"/>
      <c r="B336" s="431" t="str">
        <f>+'11+'!B260:M260</f>
        <v>Охрана объектов растительного и животного мира и среды их обитания</v>
      </c>
      <c r="C336" s="432"/>
      <c r="D336" s="432"/>
      <c r="E336" s="432"/>
      <c r="F336" s="432"/>
      <c r="G336" s="432"/>
      <c r="H336" s="432"/>
      <c r="I336" s="432"/>
      <c r="J336" s="432"/>
      <c r="K336" s="432"/>
      <c r="L336" s="433"/>
      <c r="M336" s="364">
        <f>+'11+'!O260</f>
        <v>6</v>
      </c>
      <c r="N336" s="364">
        <f>+'11+'!P260</f>
        <v>3</v>
      </c>
      <c r="O336" s="364">
        <f>+'11+'!Q260</f>
        <v>0</v>
      </c>
      <c r="P336" s="364">
        <f>+'11+'!R260</f>
        <v>0</v>
      </c>
      <c r="Q336" s="442"/>
      <c r="R336" s="443"/>
      <c r="S336" s="300">
        <f>+'11+'!U260</f>
        <v>60</v>
      </c>
      <c r="T336" s="300">
        <f>+'11+'!V260</f>
        <v>0</v>
      </c>
      <c r="U336" s="396">
        <f t="shared" si="4"/>
        <v>0</v>
      </c>
      <c r="V336" s="444"/>
      <c r="W336" s="445"/>
      <c r="X336" s="445"/>
      <c r="Y336" s="445"/>
      <c r="Z336" s="445"/>
      <c r="AA336" s="445"/>
      <c r="AB336" s="446"/>
      <c r="AC336" s="52"/>
    </row>
    <row r="337" spans="1:31" ht="12.75" customHeight="1" thickBot="1" x14ac:dyDescent="0.25">
      <c r="A337" s="51"/>
      <c r="B337" s="431" t="str">
        <f>+'11+'!B261:M261</f>
        <v>Муниципальная программа "Развитие сельского хозяйства"</v>
      </c>
      <c r="C337" s="432"/>
      <c r="D337" s="432"/>
      <c r="E337" s="432"/>
      <c r="F337" s="432"/>
      <c r="G337" s="432"/>
      <c r="H337" s="432"/>
      <c r="I337" s="432"/>
      <c r="J337" s="432"/>
      <c r="K337" s="432"/>
      <c r="L337" s="433"/>
      <c r="M337" s="364">
        <f>+'11+'!O261</f>
        <v>6</v>
      </c>
      <c r="N337" s="364">
        <f>+'11+'!P261</f>
        <v>3</v>
      </c>
      <c r="O337" s="364" t="str">
        <f>+'11+'!Q261</f>
        <v>0400000000</v>
      </c>
      <c r="P337" s="364">
        <f>+'11+'!R261</f>
        <v>0</v>
      </c>
      <c r="Q337" s="442"/>
      <c r="R337" s="443"/>
      <c r="S337" s="300">
        <f>+'11+'!U261</f>
        <v>60</v>
      </c>
      <c r="T337" s="300">
        <f>+'11+'!V261</f>
        <v>0</v>
      </c>
      <c r="U337" s="396">
        <f t="shared" si="4"/>
        <v>0</v>
      </c>
      <c r="V337" s="444"/>
      <c r="W337" s="445"/>
      <c r="X337" s="445"/>
      <c r="Y337" s="445"/>
      <c r="Z337" s="445"/>
      <c r="AA337" s="445"/>
      <c r="AB337" s="446"/>
      <c r="AC337" s="52"/>
    </row>
    <row r="338" spans="1:31" ht="21.75" customHeight="1" thickBot="1" x14ac:dyDescent="0.25">
      <c r="A338" s="51"/>
      <c r="B338" s="431" t="str">
        <f>+'11+'!B262:M262</f>
        <v>Подпрограмма "Реализация мероприятий по развитию сельского хозяйства и расшение рынка сельскохозяйственной продукции"</v>
      </c>
      <c r="C338" s="432"/>
      <c r="D338" s="432"/>
      <c r="E338" s="432"/>
      <c r="F338" s="432"/>
      <c r="G338" s="432"/>
      <c r="H338" s="432"/>
      <c r="I338" s="432"/>
      <c r="J338" s="432"/>
      <c r="K338" s="432"/>
      <c r="L338" s="433"/>
      <c r="M338" s="364">
        <f>+'11+'!O262</f>
        <v>6</v>
      </c>
      <c r="N338" s="364">
        <f>+'11+'!P262</f>
        <v>3</v>
      </c>
      <c r="O338" s="364" t="str">
        <f>+'11+'!Q262</f>
        <v>0420000000</v>
      </c>
      <c r="P338" s="364">
        <f>+'11+'!R262</f>
        <v>0</v>
      </c>
      <c r="Q338" s="442"/>
      <c r="R338" s="443"/>
      <c r="S338" s="300">
        <f>+'11+'!U262</f>
        <v>60</v>
      </c>
      <c r="T338" s="300">
        <f>+'11+'!V262</f>
        <v>0</v>
      </c>
      <c r="U338" s="396">
        <f t="shared" si="4"/>
        <v>0</v>
      </c>
      <c r="V338" s="444"/>
      <c r="W338" s="445"/>
      <c r="X338" s="445"/>
      <c r="Y338" s="445"/>
      <c r="Z338" s="445"/>
      <c r="AA338" s="445"/>
      <c r="AB338" s="446"/>
      <c r="AC338" s="52"/>
    </row>
    <row r="339" spans="1:31" ht="21.75" customHeight="1" thickBot="1" x14ac:dyDescent="0.25">
      <c r="A339" s="51"/>
      <c r="B339" s="431" t="str">
        <f>+'11+'!B263:M263</f>
        <v>Поддержка предприятий</v>
      </c>
      <c r="C339" s="432"/>
      <c r="D339" s="432"/>
      <c r="E339" s="432"/>
      <c r="F339" s="432"/>
      <c r="G339" s="432"/>
      <c r="H339" s="432"/>
      <c r="I339" s="432"/>
      <c r="J339" s="432"/>
      <c r="K339" s="432"/>
      <c r="L339" s="433"/>
      <c r="M339" s="364">
        <f>+'11+'!O263</f>
        <v>6</v>
      </c>
      <c r="N339" s="364">
        <f>+'11+'!P263</f>
        <v>3</v>
      </c>
      <c r="O339" s="364" t="str">
        <f>+'11+'!Q263</f>
        <v>0420170060</v>
      </c>
      <c r="P339" s="364">
        <f>+'11+'!R263</f>
        <v>0</v>
      </c>
      <c r="Q339" s="442"/>
      <c r="R339" s="443"/>
      <c r="S339" s="300">
        <f>+'11+'!U263</f>
        <v>60</v>
      </c>
      <c r="T339" s="300">
        <f>+'11+'!V263</f>
        <v>0</v>
      </c>
      <c r="U339" s="396">
        <f t="shared" ref="U339:U402" si="5">T339/S339*100</f>
        <v>0</v>
      </c>
      <c r="V339" s="444"/>
      <c r="W339" s="445"/>
      <c r="X339" s="445"/>
      <c r="Y339" s="445"/>
      <c r="Z339" s="445"/>
      <c r="AA339" s="445"/>
      <c r="AB339" s="446"/>
      <c r="AC339" s="52"/>
    </row>
    <row r="340" spans="1:31" ht="53.25" customHeight="1" thickBot="1" x14ac:dyDescent="0.25">
      <c r="A340" s="51"/>
      <c r="B340" s="431" t="str">
        <f>+'11+'!B264:M264</f>
        <v>Социальное обеспечение и иные выплаты населению</v>
      </c>
      <c r="C340" s="432"/>
      <c r="D340" s="432"/>
      <c r="E340" s="432"/>
      <c r="F340" s="432"/>
      <c r="G340" s="432"/>
      <c r="H340" s="432"/>
      <c r="I340" s="432"/>
      <c r="J340" s="432"/>
      <c r="K340" s="432"/>
      <c r="L340" s="433"/>
      <c r="M340" s="364">
        <f>+'11+'!O264</f>
        <v>6</v>
      </c>
      <c r="N340" s="364">
        <f>+'11+'!P264</f>
        <v>3</v>
      </c>
      <c r="O340" s="364" t="str">
        <f>+'11+'!Q264</f>
        <v>0420170060</v>
      </c>
      <c r="P340" s="364" t="str">
        <f>+'11+'!R264</f>
        <v>300</v>
      </c>
      <c r="Q340" s="442"/>
      <c r="R340" s="443"/>
      <c r="S340" s="300">
        <f>+'11+'!U264</f>
        <v>60</v>
      </c>
      <c r="T340" s="300">
        <f>+'11+'!V264</f>
        <v>0</v>
      </c>
      <c r="U340" s="396">
        <f t="shared" si="5"/>
        <v>0</v>
      </c>
      <c r="V340" s="444"/>
      <c r="W340" s="445"/>
      <c r="X340" s="445"/>
      <c r="Y340" s="445"/>
      <c r="Z340" s="445"/>
      <c r="AA340" s="445"/>
      <c r="AB340" s="446"/>
      <c r="AC340" s="52"/>
    </row>
    <row r="341" spans="1:31" ht="21.75" customHeight="1" thickBot="1" x14ac:dyDescent="0.25">
      <c r="A341" s="51"/>
      <c r="B341" s="431" t="str">
        <f>+'11+'!B265:M265</f>
        <v>Иные выплаты населению</v>
      </c>
      <c r="C341" s="432"/>
      <c r="D341" s="432"/>
      <c r="E341" s="432"/>
      <c r="F341" s="432"/>
      <c r="G341" s="432"/>
      <c r="H341" s="432"/>
      <c r="I341" s="432"/>
      <c r="J341" s="432"/>
      <c r="K341" s="432"/>
      <c r="L341" s="433"/>
      <c r="M341" s="364">
        <f>+'11+'!O265</f>
        <v>6</v>
      </c>
      <c r="N341" s="364">
        <f>+'11+'!P265</f>
        <v>3</v>
      </c>
      <c r="O341" s="364" t="str">
        <f>+'11+'!Q265</f>
        <v>0420170060</v>
      </c>
      <c r="P341" s="364" t="str">
        <f>+'11+'!R265</f>
        <v>360</v>
      </c>
      <c r="Q341" s="442"/>
      <c r="R341" s="443"/>
      <c r="S341" s="300">
        <f>+'11+'!U265</f>
        <v>60</v>
      </c>
      <c r="T341" s="300">
        <f>+'11+'!V265</f>
        <v>0</v>
      </c>
      <c r="U341" s="396">
        <f t="shared" si="5"/>
        <v>0</v>
      </c>
      <c r="V341" s="444"/>
      <c r="W341" s="445"/>
      <c r="X341" s="445"/>
      <c r="Y341" s="445"/>
      <c r="Z341" s="445"/>
      <c r="AA341" s="445"/>
      <c r="AB341" s="446"/>
      <c r="AC341" s="52"/>
    </row>
    <row r="342" spans="1:31" ht="21.75" customHeight="1" thickBot="1" x14ac:dyDescent="0.25">
      <c r="A342" s="51"/>
      <c r="B342" s="431" t="str">
        <f>+'11+'!B267:M267</f>
        <v>ОБРАЗОВАНИЕ</v>
      </c>
      <c r="C342" s="432"/>
      <c r="D342" s="432"/>
      <c r="E342" s="432"/>
      <c r="F342" s="432"/>
      <c r="G342" s="432"/>
      <c r="H342" s="432"/>
      <c r="I342" s="432"/>
      <c r="J342" s="432"/>
      <c r="K342" s="432"/>
      <c r="L342" s="433"/>
      <c r="M342" s="364">
        <f>+'11+'!O267</f>
        <v>7</v>
      </c>
      <c r="N342" s="364">
        <f>+'11+'!P267</f>
        <v>0</v>
      </c>
      <c r="O342" s="364">
        <f>+'11+'!Q267</f>
        <v>0</v>
      </c>
      <c r="P342" s="364">
        <f>+'11+'!R267</f>
        <v>0</v>
      </c>
      <c r="Q342" s="442"/>
      <c r="R342" s="443"/>
      <c r="S342" s="300">
        <f>+S343+S356+S393+S400+S407</f>
        <v>291713.16229999997</v>
      </c>
      <c r="T342" s="300">
        <f>+T343+T356+T393+T400+T407</f>
        <v>213750.45467000001</v>
      </c>
      <c r="U342" s="396">
        <f t="shared" si="5"/>
        <v>73.274189270272785</v>
      </c>
      <c r="V342" s="444"/>
      <c r="W342" s="445"/>
      <c r="X342" s="445"/>
      <c r="Y342" s="445"/>
      <c r="Z342" s="445"/>
      <c r="AA342" s="445"/>
      <c r="AB342" s="446"/>
      <c r="AC342" s="52"/>
      <c r="AD342" s="50">
        <v>276125.61430000002</v>
      </c>
      <c r="AE342" s="50">
        <v>206055.94297999999</v>
      </c>
    </row>
    <row r="343" spans="1:31" ht="32.25" customHeight="1" thickBot="1" x14ac:dyDescent="0.25">
      <c r="A343" s="51"/>
      <c r="B343" s="431" t="str">
        <f>+'11+'!B268:M268</f>
        <v>Дошкольное образование</v>
      </c>
      <c r="C343" s="432"/>
      <c r="D343" s="432"/>
      <c r="E343" s="432"/>
      <c r="F343" s="432"/>
      <c r="G343" s="432"/>
      <c r="H343" s="432"/>
      <c r="I343" s="432"/>
      <c r="J343" s="432"/>
      <c r="K343" s="432"/>
      <c r="L343" s="433"/>
      <c r="M343" s="364">
        <f>+'11+'!O268</f>
        <v>7</v>
      </c>
      <c r="N343" s="364">
        <f>+'11+'!P268</f>
        <v>1</v>
      </c>
      <c r="O343" s="364">
        <f>+'11+'!Q268</f>
        <v>0</v>
      </c>
      <c r="P343" s="364">
        <f>+'11+'!R268</f>
        <v>0</v>
      </c>
      <c r="Q343" s="442"/>
      <c r="R343" s="443"/>
      <c r="S343" s="300">
        <f>+'11+'!U268</f>
        <v>82070.530999999988</v>
      </c>
      <c r="T343" s="300">
        <f>+'11+'!V268</f>
        <v>59867.472590000005</v>
      </c>
      <c r="U343" s="396">
        <f t="shared" si="5"/>
        <v>72.946369251589232</v>
      </c>
      <c r="V343" s="444"/>
      <c r="W343" s="445"/>
      <c r="X343" s="445"/>
      <c r="Y343" s="445"/>
      <c r="Z343" s="445"/>
      <c r="AA343" s="445"/>
      <c r="AB343" s="446"/>
      <c r="AC343" s="52"/>
      <c r="AD343" s="395">
        <f>AD342-S342</f>
        <v>-15587.547999999952</v>
      </c>
      <c r="AE343" s="395">
        <f>AE342-T342</f>
        <v>-7694.5116900000139</v>
      </c>
    </row>
    <row r="344" spans="1:31" ht="42.75" customHeight="1" thickBot="1" x14ac:dyDescent="0.25">
      <c r="A344" s="51"/>
      <c r="B344" s="431" t="str">
        <f>+'11+'!B269:M269</f>
        <v xml:space="preserve">Муниципальная программа "Развитие образования Овюрского кожууна </v>
      </c>
      <c r="C344" s="432"/>
      <c r="D344" s="432"/>
      <c r="E344" s="432"/>
      <c r="F344" s="432"/>
      <c r="G344" s="432"/>
      <c r="H344" s="432"/>
      <c r="I344" s="432"/>
      <c r="J344" s="432"/>
      <c r="K344" s="432"/>
      <c r="L344" s="433"/>
      <c r="M344" s="364">
        <f>+'11+'!O269</f>
        <v>7</v>
      </c>
      <c r="N344" s="364">
        <f>+'11+'!P269</f>
        <v>1</v>
      </c>
      <c r="O344" s="364" t="str">
        <f>+'11+'!Q269</f>
        <v>0700000000</v>
      </c>
      <c r="P344" s="364">
        <f>+'11+'!R269</f>
        <v>0</v>
      </c>
      <c r="Q344" s="442"/>
      <c r="R344" s="443"/>
      <c r="S344" s="300">
        <f>+'11+'!U269</f>
        <v>41673.430999999997</v>
      </c>
      <c r="T344" s="300">
        <f>+'11+'!V269</f>
        <v>22932.445589999999</v>
      </c>
      <c r="U344" s="396">
        <f t="shared" si="5"/>
        <v>55.028935798446746</v>
      </c>
      <c r="V344" s="444"/>
      <c r="W344" s="445"/>
      <c r="X344" s="445"/>
      <c r="Y344" s="445"/>
      <c r="Z344" s="445"/>
      <c r="AA344" s="445"/>
      <c r="AB344" s="446"/>
      <c r="AC344" s="52"/>
    </row>
    <row r="345" spans="1:31" ht="53.25" customHeight="1" thickBot="1" x14ac:dyDescent="0.25">
      <c r="A345" s="51"/>
      <c r="B345" s="431" t="str">
        <f>+'11+'!B270:M270</f>
        <v>подпрограмма "Развитие дошкольного образования"</v>
      </c>
      <c r="C345" s="432"/>
      <c r="D345" s="432"/>
      <c r="E345" s="432"/>
      <c r="F345" s="432"/>
      <c r="G345" s="432"/>
      <c r="H345" s="432"/>
      <c r="I345" s="432"/>
      <c r="J345" s="432"/>
      <c r="K345" s="432"/>
      <c r="L345" s="433"/>
      <c r="M345" s="364">
        <f>+'11+'!O270</f>
        <v>7</v>
      </c>
      <c r="N345" s="364">
        <f>+'11+'!P270</f>
        <v>1</v>
      </c>
      <c r="O345" s="364" t="str">
        <f>+'11+'!Q270</f>
        <v>0710000000</v>
      </c>
      <c r="P345" s="364">
        <f>+'11+'!R270</f>
        <v>0</v>
      </c>
      <c r="Q345" s="442"/>
      <c r="R345" s="443"/>
      <c r="S345" s="300">
        <f>+'11+'!U270</f>
        <v>41673.430999999997</v>
      </c>
      <c r="T345" s="300">
        <f>+'11+'!V270</f>
        <v>22932.445589999999</v>
      </c>
      <c r="U345" s="396">
        <f t="shared" si="5"/>
        <v>55.028935798446746</v>
      </c>
      <c r="V345" s="444"/>
      <c r="W345" s="445"/>
      <c r="X345" s="445"/>
      <c r="Y345" s="445"/>
      <c r="Z345" s="445"/>
      <c r="AA345" s="445"/>
      <c r="AB345" s="446"/>
      <c r="AC345" s="52"/>
    </row>
    <row r="346" spans="1:31" ht="21.75" customHeight="1" thickBot="1" x14ac:dyDescent="0.25">
      <c r="A346" s="51"/>
      <c r="B346" s="431" t="str">
        <f>+'11+'!B271:M271</f>
        <v xml:space="preserve">Обеспечение деятельности муниципальных учреждений (оказание услуг) - средства местного бюджета </v>
      </c>
      <c r="C346" s="432"/>
      <c r="D346" s="432"/>
      <c r="E346" s="432"/>
      <c r="F346" s="432"/>
      <c r="G346" s="432"/>
      <c r="H346" s="432"/>
      <c r="I346" s="432"/>
      <c r="J346" s="432"/>
      <c r="K346" s="432"/>
      <c r="L346" s="433"/>
      <c r="M346" s="364">
        <f>+'11+'!O271</f>
        <v>7</v>
      </c>
      <c r="N346" s="364">
        <f>+'11+'!P271</f>
        <v>1</v>
      </c>
      <c r="O346" s="364" t="str">
        <f>+'11+'!Q271</f>
        <v>0710100059</v>
      </c>
      <c r="P346" s="364">
        <f>+'11+'!R271</f>
        <v>0</v>
      </c>
      <c r="Q346" s="442"/>
      <c r="R346" s="443"/>
      <c r="S346" s="300">
        <f>+'11+'!U271</f>
        <v>41673.430999999997</v>
      </c>
      <c r="T346" s="300">
        <f>+'11+'!V271</f>
        <v>22932.445589999999</v>
      </c>
      <c r="U346" s="396">
        <f t="shared" si="5"/>
        <v>55.028935798446746</v>
      </c>
      <c r="V346" s="444"/>
      <c r="W346" s="445"/>
      <c r="X346" s="445"/>
      <c r="Y346" s="445"/>
      <c r="Z346" s="445"/>
      <c r="AA346" s="445"/>
      <c r="AB346" s="446"/>
      <c r="AC346" s="52"/>
    </row>
    <row r="347" spans="1:31" ht="32.25" customHeight="1" thickBot="1" x14ac:dyDescent="0.25">
      <c r="A347" s="51"/>
      <c r="B347" s="431" t="str">
        <f>+'11+'!B272:M272</f>
        <v>Предоставление субсидий бюджетным, автономным учреждениям и иным некоммерческим организациям</v>
      </c>
      <c r="C347" s="432"/>
      <c r="D347" s="432"/>
      <c r="E347" s="432"/>
      <c r="F347" s="432"/>
      <c r="G347" s="432"/>
      <c r="H347" s="432"/>
      <c r="I347" s="432"/>
      <c r="J347" s="432"/>
      <c r="K347" s="432"/>
      <c r="L347" s="433"/>
      <c r="M347" s="364">
        <f>+'11+'!O272</f>
        <v>7</v>
      </c>
      <c r="N347" s="364">
        <f>+'11+'!P272</f>
        <v>1</v>
      </c>
      <c r="O347" s="364" t="str">
        <f>+'11+'!Q272</f>
        <v>0710100059</v>
      </c>
      <c r="P347" s="364" t="str">
        <f>+'11+'!R272</f>
        <v>600</v>
      </c>
      <c r="Q347" s="442"/>
      <c r="R347" s="443"/>
      <c r="S347" s="300">
        <f>+'11+'!U272</f>
        <v>41673.430999999997</v>
      </c>
      <c r="T347" s="300">
        <f>+'11+'!V272</f>
        <v>22932.445589999999</v>
      </c>
      <c r="U347" s="396">
        <f t="shared" si="5"/>
        <v>55.028935798446746</v>
      </c>
      <c r="V347" s="444"/>
      <c r="W347" s="445"/>
      <c r="X347" s="445"/>
      <c r="Y347" s="445"/>
      <c r="Z347" s="445"/>
      <c r="AA347" s="445"/>
      <c r="AB347" s="446"/>
      <c r="AC347" s="52"/>
    </row>
    <row r="348" spans="1:31" ht="12.75" customHeight="1" thickBot="1" x14ac:dyDescent="0.25">
      <c r="A348" s="51"/>
      <c r="B348" s="431" t="str">
        <f>+'11+'!B273:M273</f>
        <v>Субсидии бюджетным учреждениям</v>
      </c>
      <c r="C348" s="432"/>
      <c r="D348" s="432"/>
      <c r="E348" s="432"/>
      <c r="F348" s="432"/>
      <c r="G348" s="432"/>
      <c r="H348" s="432"/>
      <c r="I348" s="432"/>
      <c r="J348" s="432"/>
      <c r="K348" s="432"/>
      <c r="L348" s="433"/>
      <c r="M348" s="364">
        <f>+'11+'!O273</f>
        <v>7</v>
      </c>
      <c r="N348" s="364">
        <f>+'11+'!P273</f>
        <v>1</v>
      </c>
      <c r="O348" s="364" t="str">
        <f>+'11+'!Q273</f>
        <v>0710100059</v>
      </c>
      <c r="P348" s="364" t="str">
        <f>+'11+'!R273</f>
        <v>610</v>
      </c>
      <c r="Q348" s="458"/>
      <c r="R348" s="459"/>
      <c r="S348" s="300">
        <f>+'11+'!U273</f>
        <v>41673.430999999997</v>
      </c>
      <c r="T348" s="300">
        <f>+'11+'!V273</f>
        <v>22932.445589999999</v>
      </c>
      <c r="U348" s="396">
        <f t="shared" si="5"/>
        <v>55.028935798446746</v>
      </c>
      <c r="V348" s="460"/>
      <c r="W348" s="461"/>
      <c r="X348" s="461"/>
      <c r="Y348" s="461"/>
      <c r="Z348" s="461"/>
      <c r="AA348" s="461"/>
      <c r="AB348" s="462"/>
      <c r="AC348" s="52"/>
    </row>
    <row r="349" spans="1:31" ht="12.75" customHeight="1" thickBot="1" x14ac:dyDescent="0.3">
      <c r="A349" s="51"/>
      <c r="B349" s="431" t="str">
        <f>+'11+'!B274:M274</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49" s="432"/>
      <c r="D349" s="432"/>
      <c r="E349" s="432"/>
      <c r="F349" s="432"/>
      <c r="G349" s="432"/>
      <c r="H349" s="432"/>
      <c r="I349" s="432"/>
      <c r="J349" s="432"/>
      <c r="K349" s="432"/>
      <c r="L349" s="433"/>
      <c r="M349" s="364">
        <f>+'11+'!O274</f>
        <v>7</v>
      </c>
      <c r="N349" s="364">
        <f>+'11+'!P274</f>
        <v>1</v>
      </c>
      <c r="O349" s="364" t="str">
        <f>+'11+'!Q274</f>
        <v>0710100059</v>
      </c>
      <c r="P349" s="364" t="str">
        <f>+'11+'!R274</f>
        <v>611</v>
      </c>
      <c r="Q349" s="450"/>
      <c r="R349" s="451"/>
      <c r="S349" s="300">
        <f>+'11+'!U274</f>
        <v>41673.430999999997</v>
      </c>
      <c r="T349" s="300">
        <f>+'11+'!V274</f>
        <v>22932.445589999999</v>
      </c>
      <c r="U349" s="396">
        <f t="shared" si="5"/>
        <v>55.028935798446746</v>
      </c>
      <c r="V349" s="452"/>
      <c r="W349" s="453"/>
      <c r="X349" s="453"/>
      <c r="Y349" s="453"/>
      <c r="Z349" s="453"/>
      <c r="AA349" s="453"/>
      <c r="AB349" s="454"/>
      <c r="AC349" s="52"/>
    </row>
    <row r="350" spans="1:31" ht="21.75" customHeight="1" thickBot="1" x14ac:dyDescent="0.25">
      <c r="A350" s="51"/>
      <c r="B350" s="431" t="str">
        <f>+'11+'!B275:M275</f>
        <v xml:space="preserve">Муниципальная программа "Развитие образования Овюрского кожууна </v>
      </c>
      <c r="C350" s="432"/>
      <c r="D350" s="432"/>
      <c r="E350" s="432"/>
      <c r="F350" s="432"/>
      <c r="G350" s="432"/>
      <c r="H350" s="432"/>
      <c r="I350" s="432"/>
      <c r="J350" s="432"/>
      <c r="K350" s="432"/>
      <c r="L350" s="433"/>
      <c r="M350" s="364">
        <f>+'11+'!O275</f>
        <v>7</v>
      </c>
      <c r="N350" s="364">
        <f>+'11+'!P275</f>
        <v>1</v>
      </c>
      <c r="O350" s="364" t="str">
        <f>+'11+'!Q275</f>
        <v>0700000000</v>
      </c>
      <c r="P350" s="364">
        <f>+'11+'!R275</f>
        <v>0</v>
      </c>
      <c r="Q350" s="442"/>
      <c r="R350" s="443"/>
      <c r="S350" s="300">
        <f>+'11+'!U275</f>
        <v>40397.1</v>
      </c>
      <c r="T350" s="300">
        <f>+'11+'!V275</f>
        <v>36935.027000000002</v>
      </c>
      <c r="U350" s="396">
        <f t="shared" si="5"/>
        <v>91.429897195590783</v>
      </c>
      <c r="V350" s="444"/>
      <c r="W350" s="445"/>
      <c r="X350" s="445"/>
      <c r="Y350" s="445"/>
      <c r="Z350" s="445"/>
      <c r="AA350" s="445"/>
      <c r="AB350" s="446"/>
      <c r="AC350" s="52"/>
    </row>
    <row r="351" spans="1:31" ht="42.75" customHeight="1" thickBot="1" x14ac:dyDescent="0.25">
      <c r="A351" s="51"/>
      <c r="B351" s="431" t="str">
        <f>+'11+'!B276:M276</f>
        <v>подпрограмма "Развитие дошкольного образования"</v>
      </c>
      <c r="C351" s="432"/>
      <c r="D351" s="432"/>
      <c r="E351" s="432"/>
      <c r="F351" s="432"/>
      <c r="G351" s="432"/>
      <c r="H351" s="432"/>
      <c r="I351" s="432"/>
      <c r="J351" s="432"/>
      <c r="K351" s="432"/>
      <c r="L351" s="433"/>
      <c r="M351" s="364">
        <f>+'11+'!O276</f>
        <v>7</v>
      </c>
      <c r="N351" s="364">
        <f>+'11+'!P276</f>
        <v>1</v>
      </c>
      <c r="O351" s="364" t="str">
        <f>+'11+'!Q276</f>
        <v>0710000000</v>
      </c>
      <c r="P351" s="364">
        <f>+'11+'!R276</f>
        <v>0</v>
      </c>
      <c r="Q351" s="442"/>
      <c r="R351" s="443"/>
      <c r="S351" s="300">
        <f>+'11+'!U276</f>
        <v>40397.1</v>
      </c>
      <c r="T351" s="300">
        <f>+'11+'!V276</f>
        <v>36935.027000000002</v>
      </c>
      <c r="U351" s="396">
        <f t="shared" si="5"/>
        <v>91.429897195590783</v>
      </c>
      <c r="V351" s="444"/>
      <c r="W351" s="445"/>
      <c r="X351" s="445"/>
      <c r="Y351" s="445"/>
      <c r="Z351" s="445"/>
      <c r="AA351" s="445"/>
      <c r="AB351" s="446"/>
      <c r="AC351" s="52"/>
    </row>
    <row r="352" spans="1:31" ht="12.75" customHeight="1" thickBot="1" x14ac:dyDescent="0.25">
      <c r="A352" s="51"/>
      <c r="B352" s="431" t="str">
        <f>+'11+'!B277:M277</f>
        <v xml:space="preserve">Обеспечение деятельности муниципальных тучреждений (оказание услуг) - средства республиканского бюджета </v>
      </c>
      <c r="C352" s="432"/>
      <c r="D352" s="432"/>
      <c r="E352" s="432"/>
      <c r="F352" s="432"/>
      <c r="G352" s="432"/>
      <c r="H352" s="432"/>
      <c r="I352" s="432"/>
      <c r="J352" s="432"/>
      <c r="K352" s="432"/>
      <c r="L352" s="433"/>
      <c r="M352" s="364">
        <f>+'11+'!O277</f>
        <v>7</v>
      </c>
      <c r="N352" s="364">
        <f>+'11+'!P277</f>
        <v>1</v>
      </c>
      <c r="O352" s="364" t="str">
        <f>+'11+'!Q277</f>
        <v>0710276020</v>
      </c>
      <c r="P352" s="364">
        <f>+'11+'!R277</f>
        <v>0</v>
      </c>
      <c r="Q352" s="442"/>
      <c r="R352" s="443"/>
      <c r="S352" s="300">
        <f>+'11+'!U277</f>
        <v>40397.1</v>
      </c>
      <c r="T352" s="300">
        <f>+'11+'!V277</f>
        <v>36935.027000000002</v>
      </c>
      <c r="U352" s="396">
        <f t="shared" si="5"/>
        <v>91.429897195590783</v>
      </c>
      <c r="V352" s="444"/>
      <c r="W352" s="445"/>
      <c r="X352" s="445"/>
      <c r="Y352" s="445"/>
      <c r="Z352" s="445"/>
      <c r="AA352" s="445"/>
      <c r="AB352" s="446"/>
      <c r="AC352" s="52"/>
    </row>
    <row r="353" spans="1:29" ht="21.75" customHeight="1" thickBot="1" x14ac:dyDescent="0.25">
      <c r="A353" s="51"/>
      <c r="B353" s="431" t="str">
        <f>+'11+'!B278:M278</f>
        <v>Предоставление субсидий бюджетным, автономным учреждениям и иным некоммерческим организациям</v>
      </c>
      <c r="C353" s="432"/>
      <c r="D353" s="432"/>
      <c r="E353" s="432"/>
      <c r="F353" s="432"/>
      <c r="G353" s="432"/>
      <c r="H353" s="432"/>
      <c r="I353" s="432"/>
      <c r="J353" s="432"/>
      <c r="K353" s="432"/>
      <c r="L353" s="433"/>
      <c r="M353" s="364">
        <f>+'11+'!O278</f>
        <v>7</v>
      </c>
      <c r="N353" s="364">
        <f>+'11+'!P278</f>
        <v>1</v>
      </c>
      <c r="O353" s="364" t="str">
        <f>+'11+'!Q278</f>
        <v>0710276020</v>
      </c>
      <c r="P353" s="364" t="str">
        <f>+'11+'!R278</f>
        <v>600</v>
      </c>
      <c r="Q353" s="442"/>
      <c r="R353" s="443"/>
      <c r="S353" s="300">
        <f>+'11+'!U278</f>
        <v>40397.1</v>
      </c>
      <c r="T353" s="300">
        <f>+'11+'!V278</f>
        <v>36935.027000000002</v>
      </c>
      <c r="U353" s="396">
        <f t="shared" si="5"/>
        <v>91.429897195590783</v>
      </c>
      <c r="V353" s="444"/>
      <c r="W353" s="445"/>
      <c r="X353" s="445"/>
      <c r="Y353" s="445"/>
      <c r="Z353" s="445"/>
      <c r="AA353" s="445"/>
      <c r="AB353" s="446"/>
      <c r="AC353" s="52"/>
    </row>
    <row r="354" spans="1:29" ht="12.75" customHeight="1" thickBot="1" x14ac:dyDescent="0.25">
      <c r="A354" s="51"/>
      <c r="B354" s="431" t="str">
        <f>+'11+'!B279:M279</f>
        <v>Субсидии бюджетным учреждениям</v>
      </c>
      <c r="C354" s="432"/>
      <c r="D354" s="432"/>
      <c r="E354" s="432"/>
      <c r="F354" s="432"/>
      <c r="G354" s="432"/>
      <c r="H354" s="432"/>
      <c r="I354" s="432"/>
      <c r="J354" s="432"/>
      <c r="K354" s="432"/>
      <c r="L354" s="433"/>
      <c r="M354" s="364">
        <f>+'11+'!O279</f>
        <v>7</v>
      </c>
      <c r="N354" s="364">
        <f>+'11+'!P279</f>
        <v>1</v>
      </c>
      <c r="O354" s="364" t="str">
        <f>+'11+'!Q279</f>
        <v>0710276020</v>
      </c>
      <c r="P354" s="364" t="str">
        <f>+'11+'!R279</f>
        <v>610</v>
      </c>
      <c r="Q354" s="442"/>
      <c r="R354" s="443"/>
      <c r="S354" s="300">
        <f>+'11+'!U279</f>
        <v>40397.1</v>
      </c>
      <c r="T354" s="300">
        <f>+'11+'!V279</f>
        <v>36935.027000000002</v>
      </c>
      <c r="U354" s="396">
        <f t="shared" si="5"/>
        <v>91.429897195590783</v>
      </c>
      <c r="V354" s="444"/>
      <c r="W354" s="445"/>
      <c r="X354" s="445"/>
      <c r="Y354" s="445"/>
      <c r="Z354" s="445"/>
      <c r="AA354" s="445"/>
      <c r="AB354" s="446"/>
      <c r="AC354" s="52"/>
    </row>
    <row r="355" spans="1:29" ht="32.25" customHeight="1" thickBot="1" x14ac:dyDescent="0.25">
      <c r="A355" s="51"/>
      <c r="B355" s="431" t="str">
        <f>+'11+'!B280:M280</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55" s="432"/>
      <c r="D355" s="432"/>
      <c r="E355" s="432"/>
      <c r="F355" s="432"/>
      <c r="G355" s="432"/>
      <c r="H355" s="432"/>
      <c r="I355" s="432"/>
      <c r="J355" s="432"/>
      <c r="K355" s="432"/>
      <c r="L355" s="433"/>
      <c r="M355" s="364">
        <f>+'11+'!O280</f>
        <v>7</v>
      </c>
      <c r="N355" s="364">
        <f>+'11+'!P280</f>
        <v>1</v>
      </c>
      <c r="O355" s="364" t="str">
        <f>+'11+'!Q280</f>
        <v>0710276020</v>
      </c>
      <c r="P355" s="364" t="str">
        <f>+'11+'!R280</f>
        <v>611</v>
      </c>
      <c r="Q355" s="442"/>
      <c r="R355" s="443"/>
      <c r="S355" s="300">
        <f>+'11+'!U280</f>
        <v>40397.1</v>
      </c>
      <c r="T355" s="300">
        <f>+'11+'!V280</f>
        <v>36935.027000000002</v>
      </c>
      <c r="U355" s="396">
        <f t="shared" si="5"/>
        <v>91.429897195590783</v>
      </c>
      <c r="V355" s="444"/>
      <c r="W355" s="445"/>
      <c r="X355" s="445"/>
      <c r="Y355" s="445"/>
      <c r="Z355" s="445"/>
      <c r="AA355" s="445"/>
      <c r="AB355" s="446"/>
      <c r="AC355" s="52"/>
    </row>
    <row r="356" spans="1:29" ht="12.75" customHeight="1" thickBot="1" x14ac:dyDescent="0.3">
      <c r="A356" s="51"/>
      <c r="B356" s="431" t="str">
        <f>+'11+'!B281:M281</f>
        <v>Общее образование</v>
      </c>
      <c r="C356" s="432"/>
      <c r="D356" s="432"/>
      <c r="E356" s="432"/>
      <c r="F356" s="432"/>
      <c r="G356" s="432"/>
      <c r="H356" s="432"/>
      <c r="I356" s="432"/>
      <c r="J356" s="432"/>
      <c r="K356" s="432"/>
      <c r="L356" s="433"/>
      <c r="M356" s="364">
        <f>+'11+'!O281</f>
        <v>7</v>
      </c>
      <c r="N356" s="364">
        <f>+'11+'!P281</f>
        <v>2</v>
      </c>
      <c r="O356" s="364">
        <f>+'11+'!Q281</f>
        <v>0</v>
      </c>
      <c r="P356" s="364">
        <f>+'11+'!R281</f>
        <v>0</v>
      </c>
      <c r="Q356" s="450"/>
      <c r="R356" s="451"/>
      <c r="S356" s="300">
        <f>+'11+'!U281</f>
        <v>166800.196</v>
      </c>
      <c r="T356" s="300">
        <f>+'11+'!V281</f>
        <v>130053.50624999999</v>
      </c>
      <c r="U356" s="396">
        <f t="shared" si="5"/>
        <v>77.96963634862874</v>
      </c>
      <c r="V356" s="452"/>
      <c r="W356" s="453"/>
      <c r="X356" s="453"/>
      <c r="Y356" s="453"/>
      <c r="Z356" s="453"/>
      <c r="AA356" s="453"/>
      <c r="AB356" s="454"/>
      <c r="AC356" s="52"/>
    </row>
    <row r="357" spans="1:29" ht="21.75" customHeight="1" thickBot="1" x14ac:dyDescent="0.25">
      <c r="A357" s="51"/>
      <c r="B357" s="431" t="str">
        <f>+'11+'!B282:M282</f>
        <v xml:space="preserve">Муниципальная программа "Развитие образования Овюрского кожууна </v>
      </c>
      <c r="C357" s="432"/>
      <c r="D357" s="432"/>
      <c r="E357" s="432"/>
      <c r="F357" s="432"/>
      <c r="G357" s="432"/>
      <c r="H357" s="432"/>
      <c r="I357" s="432"/>
      <c r="J357" s="432"/>
      <c r="K357" s="432"/>
      <c r="L357" s="433"/>
      <c r="M357" s="364">
        <f>+'11+'!O282</f>
        <v>7</v>
      </c>
      <c r="N357" s="364">
        <f>+'11+'!P282</f>
        <v>2</v>
      </c>
      <c r="O357" s="364" t="str">
        <f>+'11+'!Q282</f>
        <v>0700000000</v>
      </c>
      <c r="P357" s="364">
        <f>+'11+'!R282</f>
        <v>0</v>
      </c>
      <c r="Q357" s="442"/>
      <c r="R357" s="443"/>
      <c r="S357" s="300">
        <f>+'11+'!U282</f>
        <v>18982.137999999999</v>
      </c>
      <c r="T357" s="300">
        <f>+'11+'!V282</f>
        <v>8196.8047900000001</v>
      </c>
      <c r="U357" s="396">
        <f t="shared" si="5"/>
        <v>43.181673160315242</v>
      </c>
      <c r="V357" s="444"/>
      <c r="W357" s="445"/>
      <c r="X357" s="445"/>
      <c r="Y357" s="445"/>
      <c r="Z357" s="445"/>
      <c r="AA357" s="445"/>
      <c r="AB357" s="446"/>
      <c r="AC357" s="52"/>
    </row>
    <row r="358" spans="1:29" ht="21.75" customHeight="1" thickBot="1" x14ac:dyDescent="0.25">
      <c r="A358" s="51"/>
      <c r="B358" s="431" t="str">
        <f>+'11+'!B283:M283</f>
        <v>подпрограмма "Развитие общего образования"</v>
      </c>
      <c r="C358" s="432"/>
      <c r="D358" s="432"/>
      <c r="E358" s="432"/>
      <c r="F358" s="432"/>
      <c r="G358" s="432"/>
      <c r="H358" s="432"/>
      <c r="I358" s="432"/>
      <c r="J358" s="432"/>
      <c r="K358" s="432"/>
      <c r="L358" s="433"/>
      <c r="M358" s="364">
        <f>+'11+'!O283</f>
        <v>7</v>
      </c>
      <c r="N358" s="364">
        <f>+'11+'!P283</f>
        <v>2</v>
      </c>
      <c r="O358" s="364" t="str">
        <f>+'11+'!Q283</f>
        <v>0720000000</v>
      </c>
      <c r="P358" s="364">
        <f>+'11+'!R283</f>
        <v>0</v>
      </c>
      <c r="Q358" s="442"/>
      <c r="R358" s="443"/>
      <c r="S358" s="300">
        <f>+'11+'!U283</f>
        <v>18982.137999999999</v>
      </c>
      <c r="T358" s="300">
        <f>+'11+'!V283</f>
        <v>8196.8047900000001</v>
      </c>
      <c r="U358" s="396">
        <f t="shared" si="5"/>
        <v>43.181673160315242</v>
      </c>
      <c r="V358" s="444"/>
      <c r="W358" s="445"/>
      <c r="X358" s="445"/>
      <c r="Y358" s="445"/>
      <c r="Z358" s="445"/>
      <c r="AA358" s="445"/>
      <c r="AB358" s="446"/>
      <c r="AC358" s="52"/>
    </row>
    <row r="359" spans="1:29" ht="12.75" customHeight="1" thickBot="1" x14ac:dyDescent="0.25">
      <c r="A359" s="51"/>
      <c r="B359" s="431" t="str">
        <f>+'11+'!B284:M284</f>
        <v xml:space="preserve">Обеспечение деятельности муниципальных учреждений (оказание услуг) - средства местного бюджета </v>
      </c>
      <c r="C359" s="432"/>
      <c r="D359" s="432"/>
      <c r="E359" s="432"/>
      <c r="F359" s="432"/>
      <c r="G359" s="432"/>
      <c r="H359" s="432"/>
      <c r="I359" s="432"/>
      <c r="J359" s="432"/>
      <c r="K359" s="432"/>
      <c r="L359" s="433"/>
      <c r="M359" s="364">
        <f>+'11+'!O284</f>
        <v>7</v>
      </c>
      <c r="N359" s="364">
        <f>+'11+'!P284</f>
        <v>2</v>
      </c>
      <c r="O359" s="364" t="str">
        <f>+'11+'!Q284</f>
        <v>0720100059</v>
      </c>
      <c r="P359" s="364">
        <f>+'11+'!R284</f>
        <v>0</v>
      </c>
      <c r="Q359" s="442"/>
      <c r="R359" s="443"/>
      <c r="S359" s="300">
        <f>+'11+'!U284</f>
        <v>18982.137999999999</v>
      </c>
      <c r="T359" s="300">
        <f>+'11+'!V284</f>
        <v>8196.8047900000001</v>
      </c>
      <c r="U359" s="396">
        <f t="shared" si="5"/>
        <v>43.181673160315242</v>
      </c>
      <c r="V359" s="444"/>
      <c r="W359" s="445"/>
      <c r="X359" s="445"/>
      <c r="Y359" s="445"/>
      <c r="Z359" s="445"/>
      <c r="AA359" s="445"/>
      <c r="AB359" s="446"/>
      <c r="AC359" s="52"/>
    </row>
    <row r="360" spans="1:29" ht="21.75" customHeight="1" thickBot="1" x14ac:dyDescent="0.25">
      <c r="A360" s="51"/>
      <c r="B360" s="431" t="str">
        <f>+'11+'!B285:M285</f>
        <v>Предоставление субсидий бюджетным, автономным учреждениям и иным некоммерческим организациям</v>
      </c>
      <c r="C360" s="432"/>
      <c r="D360" s="432"/>
      <c r="E360" s="432"/>
      <c r="F360" s="432"/>
      <c r="G360" s="432"/>
      <c r="H360" s="432"/>
      <c r="I360" s="432"/>
      <c r="J360" s="432"/>
      <c r="K360" s="432"/>
      <c r="L360" s="433"/>
      <c r="M360" s="364">
        <f>+'11+'!O285</f>
        <v>7</v>
      </c>
      <c r="N360" s="364">
        <f>+'11+'!P285</f>
        <v>2</v>
      </c>
      <c r="O360" s="364" t="str">
        <f>+'11+'!Q285</f>
        <v>0720100059</v>
      </c>
      <c r="P360" s="364" t="str">
        <f>+'11+'!R285</f>
        <v>600</v>
      </c>
      <c r="Q360" s="442"/>
      <c r="R360" s="443"/>
      <c r="S360" s="300">
        <f>+'11+'!U285</f>
        <v>18982.137999999999</v>
      </c>
      <c r="T360" s="300">
        <f>+'11+'!V285</f>
        <v>8196.8047900000001</v>
      </c>
      <c r="U360" s="396">
        <f t="shared" si="5"/>
        <v>43.181673160315242</v>
      </c>
      <c r="V360" s="444"/>
      <c r="W360" s="445"/>
      <c r="X360" s="445"/>
      <c r="Y360" s="445"/>
      <c r="Z360" s="445"/>
      <c r="AA360" s="445"/>
      <c r="AB360" s="446"/>
      <c r="AC360" s="52"/>
    </row>
    <row r="361" spans="1:29" ht="21.75" customHeight="1" thickBot="1" x14ac:dyDescent="0.25">
      <c r="A361" s="51"/>
      <c r="B361" s="431" t="str">
        <f>+'11+'!B286:M286</f>
        <v>Субсидии бюджетным учреждениям</v>
      </c>
      <c r="C361" s="432"/>
      <c r="D361" s="432"/>
      <c r="E361" s="432"/>
      <c r="F361" s="432"/>
      <c r="G361" s="432"/>
      <c r="H361" s="432"/>
      <c r="I361" s="432"/>
      <c r="J361" s="432"/>
      <c r="K361" s="432"/>
      <c r="L361" s="433"/>
      <c r="M361" s="364">
        <f>+'11+'!O286</f>
        <v>7</v>
      </c>
      <c r="N361" s="364">
        <f>+'11+'!P286</f>
        <v>2</v>
      </c>
      <c r="O361" s="364" t="str">
        <f>+'11+'!Q286</f>
        <v>0720100059</v>
      </c>
      <c r="P361" s="364" t="str">
        <f>+'11+'!R286</f>
        <v>610</v>
      </c>
      <c r="Q361" s="442"/>
      <c r="R361" s="443"/>
      <c r="S361" s="300">
        <f>+'11+'!U286</f>
        <v>18982.137999999999</v>
      </c>
      <c r="T361" s="300">
        <f>+'11+'!V286</f>
        <v>8196.8047900000001</v>
      </c>
      <c r="U361" s="396">
        <f t="shared" si="5"/>
        <v>43.181673160315242</v>
      </c>
      <c r="V361" s="444"/>
      <c r="W361" s="445"/>
      <c r="X361" s="445"/>
      <c r="Y361" s="445"/>
      <c r="Z361" s="445"/>
      <c r="AA361" s="445"/>
      <c r="AB361" s="446"/>
      <c r="AC361" s="52"/>
    </row>
    <row r="362" spans="1:29" ht="12.75" customHeight="1" thickBot="1" x14ac:dyDescent="0.25">
      <c r="A362" s="51"/>
      <c r="B362" s="431" t="str">
        <f>+'11+'!B287:M287</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62" s="432"/>
      <c r="D362" s="432"/>
      <c r="E362" s="432"/>
      <c r="F362" s="432"/>
      <c r="G362" s="432"/>
      <c r="H362" s="432"/>
      <c r="I362" s="432"/>
      <c r="J362" s="432"/>
      <c r="K362" s="432"/>
      <c r="L362" s="433"/>
      <c r="M362" s="364">
        <f>+'11+'!O287</f>
        <v>7</v>
      </c>
      <c r="N362" s="364">
        <f>+'11+'!P287</f>
        <v>2</v>
      </c>
      <c r="O362" s="364" t="str">
        <f>+'11+'!Q287</f>
        <v>0720100059</v>
      </c>
      <c r="P362" s="364" t="str">
        <f>+'11+'!R287</f>
        <v>611</v>
      </c>
      <c r="Q362" s="442"/>
      <c r="R362" s="443"/>
      <c r="S362" s="300">
        <f>+'11+'!U287</f>
        <v>18982.137999999999</v>
      </c>
      <c r="T362" s="300">
        <f>+'11+'!V287</f>
        <v>8196.8047900000001</v>
      </c>
      <c r="U362" s="396">
        <f t="shared" si="5"/>
        <v>43.181673160315242</v>
      </c>
      <c r="V362" s="444"/>
      <c r="W362" s="445"/>
      <c r="X362" s="445"/>
      <c r="Y362" s="445"/>
      <c r="Z362" s="445"/>
      <c r="AA362" s="445"/>
      <c r="AB362" s="446"/>
      <c r="AC362" s="52"/>
    </row>
    <row r="363" spans="1:29" ht="12.75" customHeight="1" thickBot="1" x14ac:dyDescent="0.3">
      <c r="A363" s="51"/>
      <c r="B363" s="431" t="str">
        <f>+'11+'!B288:M288</f>
        <v xml:space="preserve">Муниципальная программа "Развитие образования Овюрского кожууна </v>
      </c>
      <c r="C363" s="432"/>
      <c r="D363" s="432"/>
      <c r="E363" s="432"/>
      <c r="F363" s="432"/>
      <c r="G363" s="432"/>
      <c r="H363" s="432"/>
      <c r="I363" s="432"/>
      <c r="J363" s="432"/>
      <c r="K363" s="432"/>
      <c r="L363" s="433"/>
      <c r="M363" s="364">
        <f>+'11+'!O288</f>
        <v>7</v>
      </c>
      <c r="N363" s="364">
        <f>+'11+'!P288</f>
        <v>2</v>
      </c>
      <c r="O363" s="364" t="str">
        <f>+'11+'!Q288</f>
        <v>0700000000</v>
      </c>
      <c r="P363" s="364">
        <f>+'11+'!R288</f>
        <v>0</v>
      </c>
      <c r="Q363" s="450"/>
      <c r="R363" s="451"/>
      <c r="S363" s="300">
        <f>+'11+'!U288</f>
        <v>122778</v>
      </c>
      <c r="T363" s="300">
        <f>+'11+'!V288</f>
        <v>109752.923</v>
      </c>
      <c r="U363" s="396">
        <f t="shared" si="5"/>
        <v>89.391359201159815</v>
      </c>
      <c r="V363" s="452"/>
      <c r="W363" s="453"/>
      <c r="X363" s="453"/>
      <c r="Y363" s="453"/>
      <c r="Z363" s="453"/>
      <c r="AA363" s="453"/>
      <c r="AB363" s="454"/>
      <c r="AC363" s="52"/>
    </row>
    <row r="364" spans="1:29" ht="21.75" customHeight="1" thickBot="1" x14ac:dyDescent="0.25">
      <c r="A364" s="51"/>
      <c r="B364" s="431" t="str">
        <f>+'11+'!B289:M289</f>
        <v>подпрограмма "Развитие общего образования"</v>
      </c>
      <c r="C364" s="432"/>
      <c r="D364" s="432"/>
      <c r="E364" s="432"/>
      <c r="F364" s="432"/>
      <c r="G364" s="432"/>
      <c r="H364" s="432"/>
      <c r="I364" s="432"/>
      <c r="J364" s="432"/>
      <c r="K364" s="432"/>
      <c r="L364" s="433"/>
      <c r="M364" s="364">
        <f>+'11+'!O289</f>
        <v>7</v>
      </c>
      <c r="N364" s="364">
        <f>+'11+'!P289</f>
        <v>2</v>
      </c>
      <c r="O364" s="364" t="str">
        <f>+'11+'!Q289</f>
        <v>0720000000</v>
      </c>
      <c r="P364" s="364">
        <f>+'11+'!R289</f>
        <v>0</v>
      </c>
      <c r="Q364" s="442"/>
      <c r="R364" s="443"/>
      <c r="S364" s="300">
        <f>+'11+'!U289</f>
        <v>122778</v>
      </c>
      <c r="T364" s="300">
        <f>+'11+'!V289</f>
        <v>109752.923</v>
      </c>
      <c r="U364" s="396">
        <f t="shared" si="5"/>
        <v>89.391359201159815</v>
      </c>
      <c r="V364" s="444"/>
      <c r="W364" s="445"/>
      <c r="X364" s="445"/>
      <c r="Y364" s="445"/>
      <c r="Z364" s="445"/>
      <c r="AA364" s="445"/>
      <c r="AB364" s="446"/>
      <c r="AC364" s="52"/>
    </row>
    <row r="365" spans="1:29" ht="12.75" customHeight="1" thickBot="1" x14ac:dyDescent="0.25">
      <c r="A365" s="51"/>
      <c r="B365" s="431" t="str">
        <f>+'11+'!B290:M290</f>
        <v>создание в общеобразовательных организациях, расположенных в сельской местности, условий для занятия физической культурой и спортом в рамках государственной программы Российской Федерации "Развитие образования" на 2013-2020 годы за счет ФБ</v>
      </c>
      <c r="C365" s="432"/>
      <c r="D365" s="432"/>
      <c r="E365" s="432"/>
      <c r="F365" s="432"/>
      <c r="G365" s="432"/>
      <c r="H365" s="432"/>
      <c r="I365" s="432"/>
      <c r="J365" s="432"/>
      <c r="K365" s="432"/>
      <c r="L365" s="433"/>
      <c r="M365" s="364">
        <f>+'11+'!O290</f>
        <v>7</v>
      </c>
      <c r="N365" s="364">
        <f>+'11+'!P290</f>
        <v>2</v>
      </c>
      <c r="O365" s="364" t="str">
        <f>+'11+'!Q290</f>
        <v>0720276020</v>
      </c>
      <c r="P365" s="364">
        <f>+'11+'!R290</f>
        <v>0</v>
      </c>
      <c r="Q365" s="442"/>
      <c r="R365" s="443"/>
      <c r="S365" s="300">
        <f>+'11+'!U290</f>
        <v>122778</v>
      </c>
      <c r="T365" s="300">
        <f>+'11+'!V290</f>
        <v>109752.923</v>
      </c>
      <c r="U365" s="396">
        <f t="shared" si="5"/>
        <v>89.391359201159815</v>
      </c>
      <c r="V365" s="444"/>
      <c r="W365" s="445"/>
      <c r="X365" s="445"/>
      <c r="Y365" s="445"/>
      <c r="Z365" s="445"/>
      <c r="AA365" s="445"/>
      <c r="AB365" s="446"/>
      <c r="AC365" s="52"/>
    </row>
    <row r="366" spans="1:29" ht="12.75" customHeight="1" thickBot="1" x14ac:dyDescent="0.25">
      <c r="A366" s="51"/>
      <c r="B366" s="431" t="str">
        <f>+'11+'!B291:M291</f>
        <v>Предоставление субсидий бюджетным, автономным учреждениям и иным некоммерческим организациям</v>
      </c>
      <c r="C366" s="432"/>
      <c r="D366" s="432"/>
      <c r="E366" s="432"/>
      <c r="F366" s="432"/>
      <c r="G366" s="432"/>
      <c r="H366" s="432"/>
      <c r="I366" s="432"/>
      <c r="J366" s="432"/>
      <c r="K366" s="432"/>
      <c r="L366" s="433"/>
      <c r="M366" s="364">
        <f>+'11+'!O291</f>
        <v>7</v>
      </c>
      <c r="N366" s="364">
        <f>+'11+'!P291</f>
        <v>2</v>
      </c>
      <c r="O366" s="364" t="str">
        <f>+'11+'!Q291</f>
        <v>0720276020</v>
      </c>
      <c r="P366" s="364" t="str">
        <f>+'11+'!R291</f>
        <v>600</v>
      </c>
      <c r="Q366" s="442"/>
      <c r="R366" s="443"/>
      <c r="S366" s="300">
        <f>+'11+'!U291</f>
        <v>122778</v>
      </c>
      <c r="T366" s="300">
        <f>+'11+'!V291</f>
        <v>109752.923</v>
      </c>
      <c r="U366" s="396">
        <f t="shared" si="5"/>
        <v>89.391359201159815</v>
      </c>
      <c r="V366" s="444"/>
      <c r="W366" s="445"/>
      <c r="X366" s="445"/>
      <c r="Y366" s="445"/>
      <c r="Z366" s="445"/>
      <c r="AA366" s="445"/>
      <c r="AB366" s="446"/>
      <c r="AC366" s="52"/>
    </row>
    <row r="367" spans="1:29" ht="21.75" customHeight="1" thickBot="1" x14ac:dyDescent="0.25">
      <c r="A367" s="51"/>
      <c r="B367" s="431" t="str">
        <f>+'11+'!B292:M292</f>
        <v>Субсидии бюджетным учреждениям</v>
      </c>
      <c r="C367" s="432"/>
      <c r="D367" s="432"/>
      <c r="E367" s="432"/>
      <c r="F367" s="432"/>
      <c r="G367" s="432"/>
      <c r="H367" s="432"/>
      <c r="I367" s="432"/>
      <c r="J367" s="432"/>
      <c r="K367" s="432"/>
      <c r="L367" s="433"/>
      <c r="M367" s="364">
        <f>+'11+'!O292</f>
        <v>7</v>
      </c>
      <c r="N367" s="364">
        <f>+'11+'!P292</f>
        <v>2</v>
      </c>
      <c r="O367" s="364" t="str">
        <f>+'11+'!Q292</f>
        <v>0720276020</v>
      </c>
      <c r="P367" s="364" t="str">
        <f>+'11+'!R292</f>
        <v>610</v>
      </c>
      <c r="Q367" s="442"/>
      <c r="R367" s="443"/>
      <c r="S367" s="300">
        <f>+'11+'!U292</f>
        <v>122778</v>
      </c>
      <c r="T367" s="300">
        <f>+'11+'!V292</f>
        <v>109752.923</v>
      </c>
      <c r="U367" s="396">
        <f t="shared" si="5"/>
        <v>89.391359201159815</v>
      </c>
      <c r="V367" s="444"/>
      <c r="W367" s="445"/>
      <c r="X367" s="445"/>
      <c r="Y367" s="445"/>
      <c r="Z367" s="445"/>
      <c r="AA367" s="445"/>
      <c r="AB367" s="446"/>
      <c r="AC367" s="52"/>
    </row>
    <row r="368" spans="1:29" ht="21.75" customHeight="1" thickBot="1" x14ac:dyDescent="0.25">
      <c r="A368" s="51"/>
      <c r="B368" s="431" t="str">
        <f>+'11+'!B293:M293</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68" s="432"/>
      <c r="D368" s="432"/>
      <c r="E368" s="432"/>
      <c r="F368" s="432"/>
      <c r="G368" s="432"/>
      <c r="H368" s="432"/>
      <c r="I368" s="432"/>
      <c r="J368" s="432"/>
      <c r="K368" s="432"/>
      <c r="L368" s="433"/>
      <c r="M368" s="364">
        <f>+'11+'!O293</f>
        <v>7</v>
      </c>
      <c r="N368" s="364">
        <f>+'11+'!P293</f>
        <v>2</v>
      </c>
      <c r="O368" s="364" t="str">
        <f>+'11+'!Q293</f>
        <v>0720276020</v>
      </c>
      <c r="P368" s="364" t="str">
        <f>+'11+'!R293</f>
        <v>611</v>
      </c>
      <c r="Q368" s="442"/>
      <c r="R368" s="443"/>
      <c r="S368" s="300">
        <f>+'11+'!U293</f>
        <v>122778</v>
      </c>
      <c r="T368" s="300">
        <f>+'11+'!V293</f>
        <v>109752.923</v>
      </c>
      <c r="U368" s="396">
        <f t="shared" si="5"/>
        <v>89.391359201159815</v>
      </c>
      <c r="V368" s="444"/>
      <c r="W368" s="445"/>
      <c r="X368" s="445"/>
      <c r="Y368" s="445"/>
      <c r="Z368" s="445"/>
      <c r="AA368" s="445"/>
      <c r="AB368" s="446"/>
      <c r="AC368" s="52"/>
    </row>
    <row r="369" spans="1:29" ht="12.75" customHeight="1" thickBot="1" x14ac:dyDescent="0.25">
      <c r="A369" s="51"/>
      <c r="B369" s="431" t="str">
        <f>+'11+'!B294:M294</f>
        <v xml:space="preserve">Муниципальная программа "Развитие образования Овюрского кожууна </v>
      </c>
      <c r="C369" s="432"/>
      <c r="D369" s="432"/>
      <c r="E369" s="432"/>
      <c r="F369" s="432"/>
      <c r="G369" s="432"/>
      <c r="H369" s="432"/>
      <c r="I369" s="432"/>
      <c r="J369" s="432"/>
      <c r="K369" s="432"/>
      <c r="L369" s="433"/>
      <c r="M369" s="364">
        <f>+'11+'!O294</f>
        <v>7</v>
      </c>
      <c r="N369" s="364">
        <f>+'11+'!P294</f>
        <v>2</v>
      </c>
      <c r="O369" s="364" t="str">
        <f>+'11+'!Q294</f>
        <v>0700000000</v>
      </c>
      <c r="P369" s="364">
        <f>+'11+'!R294</f>
        <v>0</v>
      </c>
      <c r="Q369" s="442"/>
      <c r="R369" s="443"/>
      <c r="S369" s="300">
        <f>+'11+'!U294</f>
        <v>13211.082</v>
      </c>
      <c r="T369" s="300">
        <f>+'11+'!V294</f>
        <v>7107.4866599999996</v>
      </c>
      <c r="U369" s="396">
        <f t="shared" si="5"/>
        <v>53.799428843148497</v>
      </c>
      <c r="V369" s="444"/>
      <c r="W369" s="445"/>
      <c r="X369" s="445"/>
      <c r="Y369" s="445"/>
      <c r="Z369" s="445"/>
      <c r="AA369" s="445"/>
      <c r="AB369" s="446"/>
      <c r="AC369" s="52"/>
    </row>
    <row r="370" spans="1:29" ht="21.75" customHeight="1" thickBot="1" x14ac:dyDescent="0.25">
      <c r="A370" s="51"/>
      <c r="B370" s="431" t="str">
        <f>+'11+'!B295:M295</f>
        <v>подпрограмма "Развитие общего образования"</v>
      </c>
      <c r="C370" s="432"/>
      <c r="D370" s="432"/>
      <c r="E370" s="432"/>
      <c r="F370" s="432"/>
      <c r="G370" s="432"/>
      <c r="H370" s="432"/>
      <c r="I370" s="432"/>
      <c r="J370" s="432"/>
      <c r="K370" s="432"/>
      <c r="L370" s="433"/>
      <c r="M370" s="364">
        <f>+'11+'!O295</f>
        <v>7</v>
      </c>
      <c r="N370" s="364">
        <f>+'11+'!P295</f>
        <v>2</v>
      </c>
      <c r="O370" s="364" t="str">
        <f>+'11+'!Q295</f>
        <v>0720000000</v>
      </c>
      <c r="P370" s="364">
        <f>+'11+'!R295</f>
        <v>0</v>
      </c>
      <c r="Q370" s="442"/>
      <c r="R370" s="443"/>
      <c r="S370" s="300">
        <f>+'11+'!U295</f>
        <v>13211.082</v>
      </c>
      <c r="T370" s="300">
        <f>+'11+'!V295</f>
        <v>7107.4866599999996</v>
      </c>
      <c r="U370" s="396">
        <f t="shared" si="5"/>
        <v>53.799428843148497</v>
      </c>
      <c r="V370" s="444"/>
      <c r="W370" s="445"/>
      <c r="X370" s="445"/>
      <c r="Y370" s="445"/>
      <c r="Z370" s="445"/>
      <c r="AA370" s="445"/>
      <c r="AB370" s="446"/>
      <c r="AC370" s="52"/>
    </row>
    <row r="371" spans="1:29" ht="12.75" customHeight="1" thickBot="1" x14ac:dyDescent="0.25">
      <c r="A371" s="51"/>
      <c r="B371" s="431" t="str">
        <f>+'11+'!B296:M296</f>
        <v xml:space="preserve">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v>
      </c>
      <c r="C371" s="432"/>
      <c r="D371" s="432"/>
      <c r="E371" s="432"/>
      <c r="F371" s="432"/>
      <c r="G371" s="432"/>
      <c r="H371" s="432"/>
      <c r="I371" s="432"/>
      <c r="J371" s="432"/>
      <c r="K371" s="432"/>
      <c r="L371" s="433"/>
      <c r="M371" s="364">
        <f>+'11+'!O296</f>
        <v>7</v>
      </c>
      <c r="N371" s="364">
        <f>+'11+'!P296</f>
        <v>2</v>
      </c>
      <c r="O371" s="364" t="str">
        <f>+'11+'!Q296</f>
        <v>07203L3030</v>
      </c>
      <c r="P371" s="364">
        <f>+'11+'!R296</f>
        <v>0</v>
      </c>
      <c r="Q371" s="442"/>
      <c r="R371" s="443"/>
      <c r="S371" s="300">
        <f>+'11+'!U296</f>
        <v>13211.082</v>
      </c>
      <c r="T371" s="300">
        <f>+'11+'!V296</f>
        <v>7107.4866599999996</v>
      </c>
      <c r="U371" s="396">
        <f t="shared" si="5"/>
        <v>53.799428843148497</v>
      </c>
      <c r="V371" s="444"/>
      <c r="W371" s="445"/>
      <c r="X371" s="445"/>
      <c r="Y371" s="445"/>
      <c r="Z371" s="445"/>
      <c r="AA371" s="445"/>
      <c r="AB371" s="446"/>
      <c r="AC371" s="52"/>
    </row>
    <row r="372" spans="1:29" ht="21.75" customHeight="1" thickBot="1" x14ac:dyDescent="0.25">
      <c r="A372" s="51"/>
      <c r="B372" s="431" t="str">
        <f>+'11+'!B297:M297</f>
        <v>Предоставление субсидий бюджетным, автономным учреждениям и иным некоммерческим организациям</v>
      </c>
      <c r="C372" s="432"/>
      <c r="D372" s="432"/>
      <c r="E372" s="432"/>
      <c r="F372" s="432"/>
      <c r="G372" s="432"/>
      <c r="H372" s="432"/>
      <c r="I372" s="432"/>
      <c r="J372" s="432"/>
      <c r="K372" s="432"/>
      <c r="L372" s="433"/>
      <c r="M372" s="364">
        <f>+'11+'!O297</f>
        <v>7</v>
      </c>
      <c r="N372" s="364">
        <f>+'11+'!P297</f>
        <v>2</v>
      </c>
      <c r="O372" s="364" t="str">
        <f>+'11+'!Q297</f>
        <v>07203L3030</v>
      </c>
      <c r="P372" s="364" t="str">
        <f>+'11+'!R297</f>
        <v>600</v>
      </c>
      <c r="Q372" s="442"/>
      <c r="R372" s="443"/>
      <c r="S372" s="300">
        <f>+'11+'!U297</f>
        <v>13211.082</v>
      </c>
      <c r="T372" s="300">
        <f>+'11+'!V297</f>
        <v>7107.4866599999996</v>
      </c>
      <c r="U372" s="396">
        <f t="shared" si="5"/>
        <v>53.799428843148497</v>
      </c>
      <c r="V372" s="444"/>
      <c r="W372" s="445"/>
      <c r="X372" s="445"/>
      <c r="Y372" s="445"/>
      <c r="Z372" s="445"/>
      <c r="AA372" s="445"/>
      <c r="AB372" s="446"/>
      <c r="AC372" s="52"/>
    </row>
    <row r="373" spans="1:29" ht="21.75" customHeight="1" thickBot="1" x14ac:dyDescent="0.25">
      <c r="A373" s="51"/>
      <c r="B373" s="431" t="str">
        <f>+'11+'!B298:M298</f>
        <v>Субсидии бюджетным учреждениям</v>
      </c>
      <c r="C373" s="432"/>
      <c r="D373" s="432"/>
      <c r="E373" s="432"/>
      <c r="F373" s="432"/>
      <c r="G373" s="432"/>
      <c r="H373" s="432"/>
      <c r="I373" s="432"/>
      <c r="J373" s="432"/>
      <c r="K373" s="432"/>
      <c r="L373" s="433"/>
      <c r="M373" s="364">
        <f>+'11+'!O298</f>
        <v>7</v>
      </c>
      <c r="N373" s="364">
        <f>+'11+'!P298</f>
        <v>2</v>
      </c>
      <c r="O373" s="364" t="str">
        <f>+'11+'!Q298</f>
        <v>07203L3030</v>
      </c>
      <c r="P373" s="364" t="str">
        <f>+'11+'!R298</f>
        <v>610</v>
      </c>
      <c r="Q373" s="442"/>
      <c r="R373" s="443"/>
      <c r="S373" s="300">
        <f>+'11+'!U298</f>
        <v>13211.082</v>
      </c>
      <c r="T373" s="300">
        <f>+'11+'!V298</f>
        <v>7107.4866599999996</v>
      </c>
      <c r="U373" s="396">
        <f t="shared" si="5"/>
        <v>53.799428843148497</v>
      </c>
      <c r="V373" s="444"/>
      <c r="W373" s="445"/>
      <c r="X373" s="445"/>
      <c r="Y373" s="445"/>
      <c r="Z373" s="445"/>
      <c r="AA373" s="445"/>
      <c r="AB373" s="446"/>
      <c r="AC373" s="52"/>
    </row>
    <row r="374" spans="1:29" ht="21.75" customHeight="1" thickBot="1" x14ac:dyDescent="0.25">
      <c r="A374" s="51"/>
      <c r="B374" s="431" t="str">
        <f>+'11+'!B299:M299</f>
        <v>Субсидии бюджетным учреждениям на иные цели</v>
      </c>
      <c r="C374" s="432"/>
      <c r="D374" s="432"/>
      <c r="E374" s="432"/>
      <c r="F374" s="432"/>
      <c r="G374" s="432"/>
      <c r="H374" s="432"/>
      <c r="I374" s="432"/>
      <c r="J374" s="432"/>
      <c r="K374" s="432"/>
      <c r="L374" s="433"/>
      <c r="M374" s="364">
        <f>+'11+'!O299</f>
        <v>7</v>
      </c>
      <c r="N374" s="364">
        <f>+'11+'!P299</f>
        <v>2</v>
      </c>
      <c r="O374" s="364" t="str">
        <f>+'11+'!Q299</f>
        <v>07203L3030</v>
      </c>
      <c r="P374" s="364" t="str">
        <f>+'11+'!R299</f>
        <v>612</v>
      </c>
      <c r="Q374" s="442"/>
      <c r="R374" s="443"/>
      <c r="S374" s="300">
        <f>+'11+'!U299</f>
        <v>13211.082</v>
      </c>
      <c r="T374" s="300">
        <f>+'11+'!V299</f>
        <v>7107.4866599999996</v>
      </c>
      <c r="U374" s="396">
        <f t="shared" si="5"/>
        <v>53.799428843148497</v>
      </c>
      <c r="V374" s="444"/>
      <c r="W374" s="445"/>
      <c r="X374" s="445"/>
      <c r="Y374" s="445"/>
      <c r="Z374" s="445"/>
      <c r="AA374" s="445"/>
      <c r="AB374" s="446"/>
      <c r="AC374" s="52"/>
    </row>
    <row r="375" spans="1:29" ht="12.75" customHeight="1" thickBot="1" x14ac:dyDescent="0.25">
      <c r="A375" s="51"/>
      <c r="B375" s="431" t="str">
        <f>+'11+'!B300:M300</f>
        <v xml:space="preserve">Муниципальная программа "Развитие образования Овюрского кожууна </v>
      </c>
      <c r="C375" s="432"/>
      <c r="D375" s="432"/>
      <c r="E375" s="432"/>
      <c r="F375" s="432"/>
      <c r="G375" s="432"/>
      <c r="H375" s="432"/>
      <c r="I375" s="432"/>
      <c r="J375" s="432"/>
      <c r="K375" s="432"/>
      <c r="L375" s="433"/>
      <c r="M375" s="364">
        <f>+'11+'!O300</f>
        <v>7</v>
      </c>
      <c r="N375" s="364">
        <f>+'11+'!P300</f>
        <v>2</v>
      </c>
      <c r="O375" s="364" t="str">
        <f>+'11+'!Q300</f>
        <v>0700000000</v>
      </c>
      <c r="P375" s="364">
        <f>+'11+'!R300</f>
        <v>0</v>
      </c>
      <c r="Q375" s="442"/>
      <c r="R375" s="443"/>
      <c r="S375" s="300">
        <f>+'11+'!U300</f>
        <v>3702.886</v>
      </c>
      <c r="T375" s="300">
        <f>+'11+'!V300</f>
        <v>1320.8658</v>
      </c>
      <c r="U375" s="396">
        <f t="shared" si="5"/>
        <v>35.671252099038426</v>
      </c>
      <c r="V375" s="444"/>
      <c r="W375" s="445"/>
      <c r="X375" s="445"/>
      <c r="Y375" s="445"/>
      <c r="Z375" s="445"/>
      <c r="AA375" s="445"/>
      <c r="AB375" s="446"/>
      <c r="AC375" s="52"/>
    </row>
    <row r="376" spans="1:29" ht="21.75" customHeight="1" thickBot="1" x14ac:dyDescent="0.25">
      <c r="A376" s="51"/>
      <c r="B376" s="431" t="str">
        <f>+'11+'!B301:M301</f>
        <v>подпрограмма "Развитие общего образования"</v>
      </c>
      <c r="C376" s="432"/>
      <c r="D376" s="432"/>
      <c r="E376" s="432"/>
      <c r="F376" s="432"/>
      <c r="G376" s="432"/>
      <c r="H376" s="432"/>
      <c r="I376" s="432"/>
      <c r="J376" s="432"/>
      <c r="K376" s="432"/>
      <c r="L376" s="433"/>
      <c r="M376" s="364">
        <f>+'11+'!O301</f>
        <v>7</v>
      </c>
      <c r="N376" s="364">
        <f>+'11+'!P301</f>
        <v>2</v>
      </c>
      <c r="O376" s="364" t="str">
        <f>+'11+'!Q301</f>
        <v>0720000000</v>
      </c>
      <c r="P376" s="364">
        <f>+'11+'!R301</f>
        <v>0</v>
      </c>
      <c r="Q376" s="442"/>
      <c r="R376" s="443"/>
      <c r="S376" s="300">
        <f>+'11+'!U301</f>
        <v>3702.886</v>
      </c>
      <c r="T376" s="300">
        <f>+'11+'!V301</f>
        <v>1320.8658</v>
      </c>
      <c r="U376" s="396">
        <f t="shared" si="5"/>
        <v>35.671252099038426</v>
      </c>
      <c r="V376" s="444"/>
      <c r="W376" s="445"/>
      <c r="X376" s="445"/>
      <c r="Y376" s="445"/>
      <c r="Z376" s="445"/>
      <c r="AA376" s="445"/>
      <c r="AB376" s="446"/>
      <c r="AC376" s="52"/>
    </row>
    <row r="377" spans="1:29" ht="42.75" customHeight="1" thickBot="1" x14ac:dyDescent="0.25">
      <c r="A377" s="51"/>
      <c r="B377" s="431" t="str">
        <f>+'11+'!B302:M302</f>
        <v>Создание в общеобразовательных организациях, расположенных в сельской местности, условий для занятий физической культурой и спортом</v>
      </c>
      <c r="C377" s="432"/>
      <c r="D377" s="432"/>
      <c r="E377" s="432"/>
      <c r="F377" s="432"/>
      <c r="G377" s="432"/>
      <c r="H377" s="432"/>
      <c r="I377" s="432"/>
      <c r="J377" s="432"/>
      <c r="K377" s="432"/>
      <c r="L377" s="433"/>
      <c r="M377" s="364">
        <f>+'11+'!O302</f>
        <v>7</v>
      </c>
      <c r="N377" s="364">
        <f>+'11+'!P302</f>
        <v>2</v>
      </c>
      <c r="O377" s="364" t="str">
        <f>+'11+'!Q302</f>
        <v>072E250970</v>
      </c>
      <c r="P377" s="364">
        <f>+'11+'!R302</f>
        <v>0</v>
      </c>
      <c r="Q377" s="442"/>
      <c r="R377" s="443"/>
      <c r="S377" s="300">
        <f>+'11+'!U302</f>
        <v>3702.886</v>
      </c>
      <c r="T377" s="300">
        <f>+'11+'!V302</f>
        <v>1320.8658</v>
      </c>
      <c r="U377" s="396">
        <f t="shared" si="5"/>
        <v>35.671252099038426</v>
      </c>
      <c r="V377" s="444"/>
      <c r="W377" s="445"/>
      <c r="X377" s="445"/>
      <c r="Y377" s="445"/>
      <c r="Z377" s="445"/>
      <c r="AA377" s="445"/>
      <c r="AB377" s="446"/>
      <c r="AC377" s="52"/>
    </row>
    <row r="378" spans="1:29" ht="12.75" customHeight="1" thickBot="1" x14ac:dyDescent="0.25">
      <c r="A378" s="51"/>
      <c r="B378" s="431" t="str">
        <f>+'11+'!B303:M303</f>
        <v>Предоставление субсидий бюджетным, автономным учреждениям и иным некоммерческим организациям</v>
      </c>
      <c r="C378" s="432"/>
      <c r="D378" s="432"/>
      <c r="E378" s="432"/>
      <c r="F378" s="432"/>
      <c r="G378" s="432"/>
      <c r="H378" s="432"/>
      <c r="I378" s="432"/>
      <c r="J378" s="432"/>
      <c r="K378" s="432"/>
      <c r="L378" s="433"/>
      <c r="M378" s="364">
        <f>+'11+'!O303</f>
        <v>7</v>
      </c>
      <c r="N378" s="364">
        <f>+'11+'!P303</f>
        <v>2</v>
      </c>
      <c r="O378" s="364" t="str">
        <f>+'11+'!Q303</f>
        <v>072E250970</v>
      </c>
      <c r="P378" s="364" t="str">
        <f>+'11+'!R303</f>
        <v>600</v>
      </c>
      <c r="Q378" s="442"/>
      <c r="R378" s="443"/>
      <c r="S378" s="300">
        <f>+'11+'!U303</f>
        <v>3702.886</v>
      </c>
      <c r="T378" s="300">
        <f>+'11+'!V303</f>
        <v>1320.8658</v>
      </c>
      <c r="U378" s="396">
        <f t="shared" si="5"/>
        <v>35.671252099038426</v>
      </c>
      <c r="V378" s="444"/>
      <c r="W378" s="445"/>
      <c r="X378" s="445"/>
      <c r="Y378" s="445"/>
      <c r="Z378" s="445"/>
      <c r="AA378" s="445"/>
      <c r="AB378" s="446"/>
      <c r="AC378" s="52"/>
    </row>
    <row r="379" spans="1:29" ht="21.75" customHeight="1" thickBot="1" x14ac:dyDescent="0.25">
      <c r="A379" s="51"/>
      <c r="B379" s="431" t="str">
        <f>+'11+'!B304:M304</f>
        <v>Субсидии бюджетным учреждениям</v>
      </c>
      <c r="C379" s="432"/>
      <c r="D379" s="432"/>
      <c r="E379" s="432"/>
      <c r="F379" s="432"/>
      <c r="G379" s="432"/>
      <c r="H379" s="432"/>
      <c r="I379" s="432"/>
      <c r="J379" s="432"/>
      <c r="K379" s="432"/>
      <c r="L379" s="433"/>
      <c r="M379" s="364">
        <f>+'11+'!O304</f>
        <v>7</v>
      </c>
      <c r="N379" s="364">
        <f>+'11+'!P304</f>
        <v>2</v>
      </c>
      <c r="O379" s="364" t="str">
        <f>+'11+'!Q304</f>
        <v>072E250970</v>
      </c>
      <c r="P379" s="364" t="str">
        <f>+'11+'!R304</f>
        <v>610</v>
      </c>
      <c r="Q379" s="442"/>
      <c r="R379" s="443"/>
      <c r="S379" s="300">
        <f>+'11+'!U304</f>
        <v>3702.886</v>
      </c>
      <c r="T379" s="300">
        <f>+'11+'!V304</f>
        <v>1320.8658</v>
      </c>
      <c r="U379" s="396">
        <f t="shared" si="5"/>
        <v>35.671252099038426</v>
      </c>
      <c r="V379" s="444"/>
      <c r="W379" s="445"/>
      <c r="X379" s="445"/>
      <c r="Y379" s="445"/>
      <c r="Z379" s="445"/>
      <c r="AA379" s="445"/>
      <c r="AB379" s="446"/>
      <c r="AC379" s="52"/>
    </row>
    <row r="380" spans="1:29" ht="21.75" customHeight="1" thickBot="1" x14ac:dyDescent="0.25">
      <c r="A380" s="51"/>
      <c r="B380" s="431" t="str">
        <f>+'11+'!B305:M305</f>
        <v>Субсидии бюджетным учреждениям на иные цели</v>
      </c>
      <c r="C380" s="432"/>
      <c r="D380" s="432"/>
      <c r="E380" s="432"/>
      <c r="F380" s="432"/>
      <c r="G380" s="432"/>
      <c r="H380" s="432"/>
      <c r="I380" s="432"/>
      <c r="J380" s="432"/>
      <c r="K380" s="432"/>
      <c r="L380" s="433"/>
      <c r="M380" s="364">
        <f>+'11+'!O305</f>
        <v>7</v>
      </c>
      <c r="N380" s="364">
        <f>+'11+'!P305</f>
        <v>2</v>
      </c>
      <c r="O380" s="364" t="str">
        <f>+'11+'!Q305</f>
        <v>072E250970</v>
      </c>
      <c r="P380" s="364" t="str">
        <f>+'11+'!R305</f>
        <v>612</v>
      </c>
      <c r="Q380" s="442"/>
      <c r="R380" s="443"/>
      <c r="S380" s="300">
        <f>+'11+'!U305</f>
        <v>3702.886</v>
      </c>
      <c r="T380" s="300">
        <f>+'11+'!V305</f>
        <v>1320.8658</v>
      </c>
      <c r="U380" s="396">
        <f t="shared" si="5"/>
        <v>35.671252099038426</v>
      </c>
      <c r="V380" s="444"/>
      <c r="W380" s="445"/>
      <c r="X380" s="445"/>
      <c r="Y380" s="445"/>
      <c r="Z380" s="445"/>
      <c r="AA380" s="445"/>
      <c r="AB380" s="446"/>
      <c r="AC380" s="52"/>
    </row>
    <row r="381" spans="1:29" ht="12.75" customHeight="1" thickBot="1" x14ac:dyDescent="0.25">
      <c r="A381" s="51"/>
      <c r="B381" s="431" t="str">
        <f>+'11+'!B306:M306</f>
        <v xml:space="preserve">Муниципальная программа "Развитие образования Овюрского кожууна </v>
      </c>
      <c r="C381" s="432"/>
      <c r="D381" s="432"/>
      <c r="E381" s="432"/>
      <c r="F381" s="432"/>
      <c r="G381" s="432"/>
      <c r="H381" s="432"/>
      <c r="I381" s="432"/>
      <c r="J381" s="432"/>
      <c r="K381" s="432"/>
      <c r="L381" s="433"/>
      <c r="M381" s="364">
        <f>+'11+'!O306</f>
        <v>7</v>
      </c>
      <c r="N381" s="364">
        <f>+'11+'!P306</f>
        <v>2</v>
      </c>
      <c r="O381" s="364" t="str">
        <f>+'11+'!Q306</f>
        <v>0700000000</v>
      </c>
      <c r="P381" s="364">
        <f>+'11+'!R306</f>
        <v>0</v>
      </c>
      <c r="Q381" s="442"/>
      <c r="R381" s="443"/>
      <c r="S381" s="300">
        <f>+'11+'!U306</f>
        <v>7281.79</v>
      </c>
      <c r="T381" s="300">
        <f>+'11+'!V306</f>
        <v>3332.7165199999999</v>
      </c>
      <c r="U381" s="396">
        <f t="shared" si="5"/>
        <v>45.76781972564438</v>
      </c>
      <c r="V381" s="444"/>
      <c r="W381" s="445"/>
      <c r="X381" s="445"/>
      <c r="Y381" s="445"/>
      <c r="Z381" s="445"/>
      <c r="AA381" s="445"/>
      <c r="AB381" s="446"/>
      <c r="AC381" s="52"/>
    </row>
    <row r="382" spans="1:29" ht="12.75" customHeight="1" thickBot="1" x14ac:dyDescent="0.25">
      <c r="A382" s="51"/>
      <c r="B382" s="431" t="str">
        <f>+'11+'!B307:M307</f>
        <v>подпрограмма "Социальная поддержка по оплате коммунальных услуг педагогическим работникам работающим и проживающим в сельской местности"</v>
      </c>
      <c r="C382" s="432"/>
      <c r="D382" s="432"/>
      <c r="E382" s="432"/>
      <c r="F382" s="432"/>
      <c r="G382" s="432"/>
      <c r="H382" s="432"/>
      <c r="I382" s="432"/>
      <c r="J382" s="432"/>
      <c r="K382" s="432"/>
      <c r="L382" s="433"/>
      <c r="M382" s="364">
        <f>+'11+'!O307</f>
        <v>7</v>
      </c>
      <c r="N382" s="364">
        <f>+'11+'!P307</f>
        <v>2</v>
      </c>
      <c r="O382" s="364" t="str">
        <f>+'11+'!Q307</f>
        <v>0770000000</v>
      </c>
      <c r="P382" s="364">
        <f>+'11+'!R307</f>
        <v>0</v>
      </c>
      <c r="Q382" s="458"/>
      <c r="R382" s="459"/>
      <c r="S382" s="300">
        <f>+'11+'!U307</f>
        <v>7281.79</v>
      </c>
      <c r="T382" s="300">
        <f>+'11+'!V307</f>
        <v>3332.7165199999999</v>
      </c>
      <c r="U382" s="396">
        <f t="shared" si="5"/>
        <v>45.76781972564438</v>
      </c>
      <c r="V382" s="460"/>
      <c r="W382" s="461"/>
      <c r="X382" s="461"/>
      <c r="Y382" s="461"/>
      <c r="Z382" s="461"/>
      <c r="AA382" s="461"/>
      <c r="AB382" s="462"/>
      <c r="AC382" s="52"/>
    </row>
    <row r="383" spans="1:29" ht="20.25" customHeight="1" thickBot="1" x14ac:dyDescent="0.3">
      <c r="A383" s="51"/>
      <c r="B383" s="431" t="str">
        <f>+'11+'!B308:M308</f>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C383" s="432"/>
      <c r="D383" s="432"/>
      <c r="E383" s="432"/>
      <c r="F383" s="432"/>
      <c r="G383" s="432"/>
      <c r="H383" s="432"/>
      <c r="I383" s="432"/>
      <c r="J383" s="432"/>
      <c r="K383" s="432"/>
      <c r="L383" s="433"/>
      <c r="M383" s="364">
        <f>+'11+'!O308</f>
        <v>7</v>
      </c>
      <c r="N383" s="364">
        <f>+'11+'!P308</f>
        <v>2</v>
      </c>
      <c r="O383" s="364" t="str">
        <f>+'11+'!Q308</f>
        <v>07701L3040</v>
      </c>
      <c r="P383" s="364">
        <f>+'11+'!R308</f>
        <v>0</v>
      </c>
      <c r="Q383" s="450"/>
      <c r="R383" s="451"/>
      <c r="S383" s="300">
        <f>+'11+'!U308</f>
        <v>7281.79</v>
      </c>
      <c r="T383" s="300">
        <f>+'11+'!V308</f>
        <v>3332.7165199999999</v>
      </c>
      <c r="U383" s="396">
        <f t="shared" si="5"/>
        <v>45.76781972564438</v>
      </c>
      <c r="V383" s="452"/>
      <c r="W383" s="453"/>
      <c r="X383" s="453"/>
      <c r="Y383" s="453"/>
      <c r="Z383" s="453"/>
      <c r="AA383" s="453"/>
      <c r="AB383" s="454"/>
      <c r="AC383" s="52"/>
    </row>
    <row r="384" spans="1:29" ht="21.75" customHeight="1" thickBot="1" x14ac:dyDescent="0.25">
      <c r="A384" s="51"/>
      <c r="B384" s="431" t="str">
        <f>+'11+'!B309:M309</f>
        <v>Предоставление субсидий бюджетным, автономным учреждениям и иным некоммерческим организациям</v>
      </c>
      <c r="C384" s="432"/>
      <c r="D384" s="432"/>
      <c r="E384" s="432"/>
      <c r="F384" s="432"/>
      <c r="G384" s="432"/>
      <c r="H384" s="432"/>
      <c r="I384" s="432"/>
      <c r="J384" s="432"/>
      <c r="K384" s="432"/>
      <c r="L384" s="433"/>
      <c r="M384" s="364">
        <f>+'11+'!O309</f>
        <v>7</v>
      </c>
      <c r="N384" s="364">
        <f>+'11+'!P309</f>
        <v>2</v>
      </c>
      <c r="O384" s="364" t="str">
        <f>+'11+'!Q309</f>
        <v>07701L3040</v>
      </c>
      <c r="P384" s="364" t="str">
        <f>+'11+'!R309</f>
        <v>600</v>
      </c>
      <c r="Q384" s="442"/>
      <c r="R384" s="443"/>
      <c r="S384" s="300">
        <f>+'11+'!U309</f>
        <v>7281.79</v>
      </c>
      <c r="T384" s="300">
        <f>+'11+'!V309</f>
        <v>3332.7165199999999</v>
      </c>
      <c r="U384" s="396">
        <f t="shared" si="5"/>
        <v>45.76781972564438</v>
      </c>
      <c r="V384" s="444"/>
      <c r="W384" s="445"/>
      <c r="X384" s="445"/>
      <c r="Y384" s="445"/>
      <c r="Z384" s="445"/>
      <c r="AA384" s="445"/>
      <c r="AB384" s="446"/>
      <c r="AC384" s="52"/>
    </row>
    <row r="385" spans="1:29" ht="32.25" customHeight="1" thickBot="1" x14ac:dyDescent="0.25">
      <c r="A385" s="51"/>
      <c r="B385" s="431" t="str">
        <f>+'11+'!B310:M310</f>
        <v>Субсидии бюджетным учреждениям</v>
      </c>
      <c r="C385" s="432"/>
      <c r="D385" s="432"/>
      <c r="E385" s="432"/>
      <c r="F385" s="432"/>
      <c r="G385" s="432"/>
      <c r="H385" s="432"/>
      <c r="I385" s="432"/>
      <c r="J385" s="432"/>
      <c r="K385" s="432"/>
      <c r="L385" s="433"/>
      <c r="M385" s="364">
        <f>+'11+'!O310</f>
        <v>7</v>
      </c>
      <c r="N385" s="364">
        <f>+'11+'!P310</f>
        <v>2</v>
      </c>
      <c r="O385" s="364" t="str">
        <f>+'11+'!Q310</f>
        <v>07701L3040</v>
      </c>
      <c r="P385" s="364" t="str">
        <f>+'11+'!R310</f>
        <v>610</v>
      </c>
      <c r="Q385" s="442"/>
      <c r="R385" s="443"/>
      <c r="S385" s="300">
        <f>+'11+'!U310</f>
        <v>7281.79</v>
      </c>
      <c r="T385" s="300">
        <f>+'11+'!V310</f>
        <v>3332.7165199999999</v>
      </c>
      <c r="U385" s="396">
        <f t="shared" si="5"/>
        <v>45.76781972564438</v>
      </c>
      <c r="V385" s="444"/>
      <c r="W385" s="445"/>
      <c r="X385" s="445"/>
      <c r="Y385" s="445"/>
      <c r="Z385" s="445"/>
      <c r="AA385" s="445"/>
      <c r="AB385" s="446"/>
      <c r="AC385" s="52"/>
    </row>
    <row r="386" spans="1:29" ht="12.75" customHeight="1" thickBot="1" x14ac:dyDescent="0.25">
      <c r="A386" s="51"/>
      <c r="B386" s="431" t="str">
        <f>+'11+'!B311:M311</f>
        <v>Субсидии бюджетным учреждениям на иные цели</v>
      </c>
      <c r="C386" s="432"/>
      <c r="D386" s="432"/>
      <c r="E386" s="432"/>
      <c r="F386" s="432"/>
      <c r="G386" s="432"/>
      <c r="H386" s="432"/>
      <c r="I386" s="432"/>
      <c r="J386" s="432"/>
      <c r="K386" s="432"/>
      <c r="L386" s="433"/>
      <c r="M386" s="364">
        <f>+'11+'!O311</f>
        <v>7</v>
      </c>
      <c r="N386" s="364">
        <f>+'11+'!P311</f>
        <v>2</v>
      </c>
      <c r="O386" s="364" t="str">
        <f>+'11+'!Q311</f>
        <v>07701L3040</v>
      </c>
      <c r="P386" s="364" t="str">
        <f>+'11+'!R311</f>
        <v>612</v>
      </c>
      <c r="Q386" s="442"/>
      <c r="R386" s="443"/>
      <c r="S386" s="300">
        <f>+'11+'!U311</f>
        <v>7281.79</v>
      </c>
      <c r="T386" s="300">
        <f>+'11+'!V311</f>
        <v>3332.7165199999999</v>
      </c>
      <c r="U386" s="396">
        <f t="shared" si="5"/>
        <v>45.76781972564438</v>
      </c>
      <c r="V386" s="444"/>
      <c r="W386" s="445"/>
      <c r="X386" s="445"/>
      <c r="Y386" s="445"/>
      <c r="Z386" s="445"/>
      <c r="AA386" s="445"/>
      <c r="AB386" s="446"/>
      <c r="AC386" s="52"/>
    </row>
    <row r="387" spans="1:29" ht="12.75" customHeight="1" thickBot="1" x14ac:dyDescent="0.25">
      <c r="A387" s="51"/>
      <c r="B387" s="431" t="str">
        <f>+'11+'!B312:M312</f>
        <v xml:space="preserve">Муниципальная программа "Развитие образования Овюрского кожууна </v>
      </c>
      <c r="C387" s="432"/>
      <c r="D387" s="432"/>
      <c r="E387" s="432"/>
      <c r="F387" s="432"/>
      <c r="G387" s="432"/>
      <c r="H387" s="432"/>
      <c r="I387" s="432"/>
      <c r="J387" s="432"/>
      <c r="K387" s="432"/>
      <c r="L387" s="433"/>
      <c r="M387" s="364">
        <f>+'11+'!O312</f>
        <v>7</v>
      </c>
      <c r="N387" s="364">
        <f>+'11+'!P312</f>
        <v>2</v>
      </c>
      <c r="O387" s="364" t="str">
        <f>+'11+'!Q312</f>
        <v>0700000000</v>
      </c>
      <c r="P387" s="364">
        <f>+'11+'!R312</f>
        <v>0</v>
      </c>
      <c r="Q387" s="442"/>
      <c r="R387" s="443"/>
      <c r="S387" s="300">
        <f>+'11+'!U312</f>
        <v>844.3</v>
      </c>
      <c r="T387" s="300">
        <f>+'11+'!V312</f>
        <v>342.70947999999999</v>
      </c>
      <c r="U387" s="396">
        <f t="shared" si="5"/>
        <v>40.59096055904299</v>
      </c>
      <c r="V387" s="444"/>
      <c r="W387" s="445"/>
      <c r="X387" s="445"/>
      <c r="Y387" s="445"/>
      <c r="Z387" s="445"/>
      <c r="AA387" s="445"/>
      <c r="AB387" s="446"/>
      <c r="AC387" s="52"/>
    </row>
    <row r="388" spans="1:29" ht="12.75" customHeight="1" thickBot="1" x14ac:dyDescent="0.25">
      <c r="A388" s="51"/>
      <c r="B388" s="431" t="str">
        <f>+'11+'!B313:M313</f>
        <v>подпрограмма "Социальная поддержка по оплате коммунальных услуг педагогическим работникам работающим и проживающим в сельской местности"</v>
      </c>
      <c r="C388" s="432"/>
      <c r="D388" s="432"/>
      <c r="E388" s="432"/>
      <c r="F388" s="432"/>
      <c r="G388" s="432"/>
      <c r="H388" s="432"/>
      <c r="I388" s="432"/>
      <c r="J388" s="432"/>
      <c r="K388" s="432"/>
      <c r="L388" s="433"/>
      <c r="M388" s="364">
        <f>+'11+'!O313</f>
        <v>7</v>
      </c>
      <c r="N388" s="364">
        <f>+'11+'!P313</f>
        <v>2</v>
      </c>
      <c r="O388" s="364" t="str">
        <f>+'11+'!Q313</f>
        <v>0770000000</v>
      </c>
      <c r="P388" s="364">
        <f>+'11+'!R313</f>
        <v>0</v>
      </c>
      <c r="Q388" s="442"/>
      <c r="R388" s="443"/>
      <c r="S388" s="300">
        <f>+'11+'!U313</f>
        <v>844.3</v>
      </c>
      <c r="T388" s="300">
        <f>+'11+'!V313</f>
        <v>342.70947999999999</v>
      </c>
      <c r="U388" s="396">
        <f t="shared" si="5"/>
        <v>40.59096055904299</v>
      </c>
      <c r="V388" s="444"/>
      <c r="W388" s="445"/>
      <c r="X388" s="445"/>
      <c r="Y388" s="445"/>
      <c r="Z388" s="445"/>
      <c r="AA388" s="445"/>
      <c r="AB388" s="446"/>
      <c r="AC388" s="52"/>
    </row>
    <row r="389" spans="1:29" ht="12.75" customHeight="1" thickBot="1" x14ac:dyDescent="0.25">
      <c r="A389" s="51"/>
      <c r="B389" s="431" t="str">
        <f>+'11+'!B314:M314</f>
        <v>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учреждениях Республики Тыва</v>
      </c>
      <c r="C389" s="432"/>
      <c r="D389" s="432"/>
      <c r="E389" s="432"/>
      <c r="F389" s="432"/>
      <c r="G389" s="432"/>
      <c r="H389" s="432"/>
      <c r="I389" s="432"/>
      <c r="J389" s="432"/>
      <c r="K389" s="432"/>
      <c r="L389" s="433"/>
      <c r="M389" s="364">
        <f>+'11+'!O314</f>
        <v>7</v>
      </c>
      <c r="N389" s="364">
        <f>+'11+'!P314</f>
        <v>2</v>
      </c>
      <c r="O389" s="364" t="str">
        <f>+'11+'!Q314</f>
        <v>0770275150</v>
      </c>
      <c r="P389" s="364">
        <f>+'11+'!R314</f>
        <v>0</v>
      </c>
      <c r="Q389" s="458"/>
      <c r="R389" s="459"/>
      <c r="S389" s="300">
        <f>+'11+'!U314</f>
        <v>844.3</v>
      </c>
      <c r="T389" s="300">
        <f>+'11+'!V314</f>
        <v>342.70947999999999</v>
      </c>
      <c r="U389" s="396">
        <f t="shared" si="5"/>
        <v>40.59096055904299</v>
      </c>
      <c r="V389" s="460"/>
      <c r="W389" s="461"/>
      <c r="X389" s="461"/>
      <c r="Y389" s="461"/>
      <c r="Z389" s="461"/>
      <c r="AA389" s="461"/>
      <c r="AB389" s="462"/>
      <c r="AC389" s="52"/>
    </row>
    <row r="390" spans="1:29" ht="12.75" customHeight="1" thickBot="1" x14ac:dyDescent="0.3">
      <c r="A390" s="51"/>
      <c r="B390" s="431" t="str">
        <f>+'11+'!B315:M315</f>
        <v>Предоставление субсидий бюджетным, автономным учреждениям и иным некоммерческим организациям</v>
      </c>
      <c r="C390" s="432"/>
      <c r="D390" s="432"/>
      <c r="E390" s="432"/>
      <c r="F390" s="432"/>
      <c r="G390" s="432"/>
      <c r="H390" s="432"/>
      <c r="I390" s="432"/>
      <c r="J390" s="432"/>
      <c r="K390" s="432"/>
      <c r="L390" s="433"/>
      <c r="M390" s="364">
        <f>+'11+'!O315</f>
        <v>7</v>
      </c>
      <c r="N390" s="364">
        <f>+'11+'!P315</f>
        <v>2</v>
      </c>
      <c r="O390" s="364" t="str">
        <f>+'11+'!Q315</f>
        <v>0770275150</v>
      </c>
      <c r="P390" s="364" t="str">
        <f>+'11+'!R315</f>
        <v>600</v>
      </c>
      <c r="Q390" s="450"/>
      <c r="R390" s="451"/>
      <c r="S390" s="300">
        <f>+'11+'!U315</f>
        <v>844.3</v>
      </c>
      <c r="T390" s="300">
        <f>+'11+'!V315</f>
        <v>342.70947999999999</v>
      </c>
      <c r="U390" s="396">
        <f t="shared" si="5"/>
        <v>40.59096055904299</v>
      </c>
      <c r="V390" s="452"/>
      <c r="W390" s="453"/>
      <c r="X390" s="453"/>
      <c r="Y390" s="453"/>
      <c r="Z390" s="453"/>
      <c r="AA390" s="453"/>
      <c r="AB390" s="454"/>
      <c r="AC390" s="52"/>
    </row>
    <row r="391" spans="1:29" ht="21.75" customHeight="1" thickBot="1" x14ac:dyDescent="0.25">
      <c r="A391" s="51"/>
      <c r="B391" s="431" t="str">
        <f>+'11+'!B316:M316</f>
        <v>Субсидии бюджетным учреждениям</v>
      </c>
      <c r="C391" s="432"/>
      <c r="D391" s="432"/>
      <c r="E391" s="432"/>
      <c r="F391" s="432"/>
      <c r="G391" s="432"/>
      <c r="H391" s="432"/>
      <c r="I391" s="432"/>
      <c r="J391" s="432"/>
      <c r="K391" s="432"/>
      <c r="L391" s="433"/>
      <c r="M391" s="364">
        <f>+'11+'!O316</f>
        <v>7</v>
      </c>
      <c r="N391" s="364">
        <f>+'11+'!P316</f>
        <v>2</v>
      </c>
      <c r="O391" s="364" t="str">
        <f>+'11+'!Q316</f>
        <v>0770275150</v>
      </c>
      <c r="P391" s="364" t="str">
        <f>+'11+'!R316</f>
        <v>610</v>
      </c>
      <c r="Q391" s="442"/>
      <c r="R391" s="443"/>
      <c r="S391" s="300">
        <f>+'11+'!U316</f>
        <v>844.3</v>
      </c>
      <c r="T391" s="300">
        <f>+'11+'!V316</f>
        <v>342.70947999999999</v>
      </c>
      <c r="U391" s="396">
        <f t="shared" si="5"/>
        <v>40.59096055904299</v>
      </c>
      <c r="V391" s="444"/>
      <c r="W391" s="445"/>
      <c r="X391" s="445"/>
      <c r="Y391" s="445"/>
      <c r="Z391" s="445"/>
      <c r="AA391" s="445"/>
      <c r="AB391" s="446"/>
      <c r="AC391" s="52"/>
    </row>
    <row r="392" spans="1:29" ht="12.75" customHeight="1" thickBot="1" x14ac:dyDescent="0.25">
      <c r="A392" s="51"/>
      <c r="B392" s="431" t="str">
        <f>+'11+'!B317:M317</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92" s="432"/>
      <c r="D392" s="432"/>
      <c r="E392" s="432"/>
      <c r="F392" s="432"/>
      <c r="G392" s="432"/>
      <c r="H392" s="432"/>
      <c r="I392" s="432"/>
      <c r="J392" s="432"/>
      <c r="K392" s="432"/>
      <c r="L392" s="433"/>
      <c r="M392" s="364">
        <f>+'11+'!O317</f>
        <v>7</v>
      </c>
      <c r="N392" s="364">
        <f>+'11+'!P317</f>
        <v>2</v>
      </c>
      <c r="O392" s="364" t="str">
        <f>+'11+'!Q317</f>
        <v>0770275150</v>
      </c>
      <c r="P392" s="364" t="str">
        <f>+'11+'!R317</f>
        <v>611</v>
      </c>
      <c r="Q392" s="442"/>
      <c r="R392" s="443"/>
      <c r="S392" s="300">
        <f>+'11+'!U317</f>
        <v>844.3</v>
      </c>
      <c r="T392" s="300">
        <f>+'11+'!V317</f>
        <v>342.70947999999999</v>
      </c>
      <c r="U392" s="396">
        <f t="shared" si="5"/>
        <v>40.59096055904299</v>
      </c>
      <c r="V392" s="444"/>
      <c r="W392" s="445"/>
      <c r="X392" s="445"/>
      <c r="Y392" s="445"/>
      <c r="Z392" s="445"/>
      <c r="AA392" s="445"/>
      <c r="AB392" s="446"/>
      <c r="AC392" s="52"/>
    </row>
    <row r="393" spans="1:29" ht="21.75" customHeight="1" thickBot="1" x14ac:dyDescent="0.25">
      <c r="A393" s="51"/>
      <c r="B393" s="431" t="str">
        <f>+'11+'!B318:M318</f>
        <v>Дополнительное образование детей</v>
      </c>
      <c r="C393" s="432"/>
      <c r="D393" s="432"/>
      <c r="E393" s="432"/>
      <c r="F393" s="432"/>
      <c r="G393" s="432"/>
      <c r="H393" s="432"/>
      <c r="I393" s="432"/>
      <c r="J393" s="432"/>
      <c r="K393" s="432"/>
      <c r="L393" s="433"/>
      <c r="M393" s="364">
        <f>+'11+'!O318</f>
        <v>7</v>
      </c>
      <c r="N393" s="364">
        <f>+'11+'!P318</f>
        <v>3</v>
      </c>
      <c r="O393" s="364">
        <f>+'11+'!Q318</f>
        <v>0</v>
      </c>
      <c r="P393" s="364">
        <f>+'11+'!R318</f>
        <v>0</v>
      </c>
      <c r="Q393" s="442"/>
      <c r="R393" s="443"/>
      <c r="S393" s="300">
        <f>+'11+'!U318+'11+'!U20</f>
        <v>22381.687999999998</v>
      </c>
      <c r="T393" s="300">
        <f>+'11+'!V318+'11+'!V20</f>
        <v>11263.61008</v>
      </c>
      <c r="U393" s="396">
        <f t="shared" si="5"/>
        <v>50.325114352411674</v>
      </c>
      <c r="V393" s="444"/>
      <c r="W393" s="445"/>
      <c r="X393" s="445"/>
      <c r="Y393" s="445"/>
      <c r="Z393" s="445"/>
      <c r="AA393" s="445"/>
      <c r="AB393" s="446"/>
      <c r="AC393" s="52"/>
    </row>
    <row r="394" spans="1:29" ht="21.75" customHeight="1" thickBot="1" x14ac:dyDescent="0.25">
      <c r="A394" s="51"/>
      <c r="B394" s="431" t="str">
        <f>+'11+'!B319:M319</f>
        <v xml:space="preserve">Муниципальная программа "Развитие образования Овюрского кожууна </v>
      </c>
      <c r="C394" s="432"/>
      <c r="D394" s="432"/>
      <c r="E394" s="432"/>
      <c r="F394" s="432"/>
      <c r="G394" s="432"/>
      <c r="H394" s="432"/>
      <c r="I394" s="432"/>
      <c r="J394" s="432"/>
      <c r="K394" s="432"/>
      <c r="L394" s="433"/>
      <c r="M394" s="364">
        <f>+'11+'!O319</f>
        <v>7</v>
      </c>
      <c r="N394" s="364">
        <f>+'11+'!P319</f>
        <v>3</v>
      </c>
      <c r="O394" s="364" t="str">
        <f>+'11+'!Q319</f>
        <v>0700000000</v>
      </c>
      <c r="P394" s="364">
        <f>+'11+'!R319</f>
        <v>0</v>
      </c>
      <c r="Q394" s="442"/>
      <c r="R394" s="443"/>
      <c r="S394" s="300">
        <f>+'11+'!U319+'11+'!U21</f>
        <v>22381.687999999998</v>
      </c>
      <c r="T394" s="300">
        <f>+'11+'!V319+'11+'!V21</f>
        <v>11263.61008</v>
      </c>
      <c r="U394" s="396">
        <f t="shared" si="5"/>
        <v>50.325114352411674</v>
      </c>
      <c r="V394" s="444"/>
      <c r="W394" s="445"/>
      <c r="X394" s="445"/>
      <c r="Y394" s="445"/>
      <c r="Z394" s="445"/>
      <c r="AA394" s="445"/>
      <c r="AB394" s="446"/>
      <c r="AC394" s="52"/>
    </row>
    <row r="395" spans="1:29" ht="12.75" customHeight="1" thickBot="1" x14ac:dyDescent="0.25">
      <c r="A395" s="51"/>
      <c r="B395" s="431" t="str">
        <f>+'11+'!B320:M320</f>
        <v>подпрограмма "Развитие дополнительного образования"</v>
      </c>
      <c r="C395" s="432"/>
      <c r="D395" s="432"/>
      <c r="E395" s="432"/>
      <c r="F395" s="432"/>
      <c r="G395" s="432"/>
      <c r="H395" s="432"/>
      <c r="I395" s="432"/>
      <c r="J395" s="432"/>
      <c r="K395" s="432"/>
      <c r="L395" s="433"/>
      <c r="M395" s="364">
        <f>+'11+'!O320</f>
        <v>7</v>
      </c>
      <c r="N395" s="364">
        <f>+'11+'!P320</f>
        <v>3</v>
      </c>
      <c r="O395" s="364" t="str">
        <f>+'11+'!Q320</f>
        <v>0730000000</v>
      </c>
      <c r="P395" s="364">
        <f>+'11+'!R320</f>
        <v>0</v>
      </c>
      <c r="Q395" s="442"/>
      <c r="R395" s="443"/>
      <c r="S395" s="300">
        <f>+'11+'!U320+'11+'!U22</f>
        <v>22381.687999999998</v>
      </c>
      <c r="T395" s="300">
        <f>+'11+'!V320+'11+'!V22</f>
        <v>11263.61008</v>
      </c>
      <c r="U395" s="396">
        <f t="shared" si="5"/>
        <v>50.325114352411674</v>
      </c>
      <c r="V395" s="444"/>
      <c r="W395" s="445"/>
      <c r="X395" s="445"/>
      <c r="Y395" s="445"/>
      <c r="Z395" s="445"/>
      <c r="AA395" s="445"/>
      <c r="AB395" s="446"/>
      <c r="AC395" s="52"/>
    </row>
    <row r="396" spans="1:29" ht="42.75" customHeight="1" thickBot="1" x14ac:dyDescent="0.25">
      <c r="A396" s="51"/>
      <c r="B396" s="431" t="str">
        <f>+'11+'!B321:M321</f>
        <v>Обеспечение деятельности муниципальных учреждений (оказание услуг) - средства местного бюджета</v>
      </c>
      <c r="C396" s="432"/>
      <c r="D396" s="432"/>
      <c r="E396" s="432"/>
      <c r="F396" s="432"/>
      <c r="G396" s="432"/>
      <c r="H396" s="432"/>
      <c r="I396" s="432"/>
      <c r="J396" s="432"/>
      <c r="K396" s="432"/>
      <c r="L396" s="433"/>
      <c r="M396" s="364">
        <f>+'11+'!O321</f>
        <v>7</v>
      </c>
      <c r="N396" s="364">
        <f>+'11+'!P321</f>
        <v>3</v>
      </c>
      <c r="O396" s="364" t="str">
        <f>+'11+'!Q321</f>
        <v>0730100059</v>
      </c>
      <c r="P396" s="364">
        <f>+'11+'!R321</f>
        <v>0</v>
      </c>
      <c r="Q396" s="442"/>
      <c r="R396" s="443"/>
      <c r="S396" s="300">
        <f>+'11+'!U321+'11+'!U23</f>
        <v>22381.687999999998</v>
      </c>
      <c r="T396" s="300">
        <f>+'11+'!V321+'11+'!V23</f>
        <v>11263.61008</v>
      </c>
      <c r="U396" s="396">
        <f t="shared" si="5"/>
        <v>50.325114352411674</v>
      </c>
      <c r="V396" s="444"/>
      <c r="W396" s="445"/>
      <c r="X396" s="445"/>
      <c r="Y396" s="445"/>
      <c r="Z396" s="445"/>
      <c r="AA396" s="445"/>
      <c r="AB396" s="446"/>
      <c r="AC396" s="52"/>
    </row>
    <row r="397" spans="1:29" ht="21.75" customHeight="1" thickBot="1" x14ac:dyDescent="0.25">
      <c r="A397" s="51"/>
      <c r="B397" s="431" t="str">
        <f>+'11+'!B322:M322</f>
        <v>Предоставление субсидий бюджетным, автономным учреждениям и иным некоммерческим организациям</v>
      </c>
      <c r="C397" s="432"/>
      <c r="D397" s="432"/>
      <c r="E397" s="432"/>
      <c r="F397" s="432"/>
      <c r="G397" s="432"/>
      <c r="H397" s="432"/>
      <c r="I397" s="432"/>
      <c r="J397" s="432"/>
      <c r="K397" s="432"/>
      <c r="L397" s="433"/>
      <c r="M397" s="364">
        <f>+'11+'!O322</f>
        <v>7</v>
      </c>
      <c r="N397" s="364">
        <f>+'11+'!P322</f>
        <v>3</v>
      </c>
      <c r="O397" s="364" t="str">
        <f>+'11+'!Q322</f>
        <v>0730100059</v>
      </c>
      <c r="P397" s="364" t="str">
        <f>+'11+'!R322</f>
        <v>600</v>
      </c>
      <c r="Q397" s="442"/>
      <c r="R397" s="443"/>
      <c r="S397" s="300">
        <f>+'11+'!U322+'11+'!U24</f>
        <v>22381.687999999998</v>
      </c>
      <c r="T397" s="300">
        <f>+'11+'!V322+'11+'!V24</f>
        <v>11263.61008</v>
      </c>
      <c r="U397" s="396">
        <f t="shared" si="5"/>
        <v>50.325114352411674</v>
      </c>
      <c r="V397" s="444"/>
      <c r="W397" s="445"/>
      <c r="X397" s="445"/>
      <c r="Y397" s="445"/>
      <c r="Z397" s="445"/>
      <c r="AA397" s="445"/>
      <c r="AB397" s="446"/>
      <c r="AC397" s="52"/>
    </row>
    <row r="398" spans="1:29" ht="12.75" customHeight="1" thickBot="1" x14ac:dyDescent="0.25">
      <c r="A398" s="51"/>
      <c r="B398" s="431" t="str">
        <f>+'11+'!B323:M323</f>
        <v>Субсидии бюджетным учреждениям</v>
      </c>
      <c r="C398" s="432"/>
      <c r="D398" s="432"/>
      <c r="E398" s="432"/>
      <c r="F398" s="432"/>
      <c r="G398" s="432"/>
      <c r="H398" s="432"/>
      <c r="I398" s="432"/>
      <c r="J398" s="432"/>
      <c r="K398" s="432"/>
      <c r="L398" s="433"/>
      <c r="M398" s="364">
        <f>+'11+'!O323</f>
        <v>7</v>
      </c>
      <c r="N398" s="364">
        <f>+'11+'!P323</f>
        <v>3</v>
      </c>
      <c r="O398" s="364" t="str">
        <f>+'11+'!Q323</f>
        <v>0730100059</v>
      </c>
      <c r="P398" s="364" t="str">
        <f>+'11+'!R323</f>
        <v>610</v>
      </c>
      <c r="Q398" s="442"/>
      <c r="R398" s="443"/>
      <c r="S398" s="300">
        <f>+'11+'!U323+'11+'!U25</f>
        <v>22381.687999999998</v>
      </c>
      <c r="T398" s="300">
        <f>+'11+'!V323+'11+'!V25</f>
        <v>11263.61008</v>
      </c>
      <c r="U398" s="396">
        <f t="shared" si="5"/>
        <v>50.325114352411674</v>
      </c>
      <c r="V398" s="444"/>
      <c r="W398" s="445"/>
      <c r="X398" s="445"/>
      <c r="Y398" s="445"/>
      <c r="Z398" s="445"/>
      <c r="AA398" s="445"/>
      <c r="AB398" s="446"/>
      <c r="AC398" s="52"/>
    </row>
    <row r="399" spans="1:29" ht="21.75" customHeight="1" thickBot="1" x14ac:dyDescent="0.25">
      <c r="A399" s="51"/>
      <c r="B399" s="431" t="str">
        <f>+'11+'!B324:M324</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99" s="432"/>
      <c r="D399" s="432"/>
      <c r="E399" s="432"/>
      <c r="F399" s="432"/>
      <c r="G399" s="432"/>
      <c r="H399" s="432"/>
      <c r="I399" s="432"/>
      <c r="J399" s="432"/>
      <c r="K399" s="432"/>
      <c r="L399" s="433"/>
      <c r="M399" s="364">
        <f>+'11+'!O324</f>
        <v>7</v>
      </c>
      <c r="N399" s="364">
        <f>+'11+'!P324</f>
        <v>3</v>
      </c>
      <c r="O399" s="364" t="str">
        <f>+'11+'!Q324</f>
        <v>0730100059</v>
      </c>
      <c r="P399" s="364" t="str">
        <f>+'11+'!R324</f>
        <v>611</v>
      </c>
      <c r="Q399" s="442"/>
      <c r="R399" s="443"/>
      <c r="S399" s="300">
        <f>+'11+'!U324+'11+'!U26</f>
        <v>22381.687999999998</v>
      </c>
      <c r="T399" s="300">
        <f>+'11+'!V324+'11+'!V26</f>
        <v>11263.61008</v>
      </c>
      <c r="U399" s="396">
        <f t="shared" si="5"/>
        <v>50.325114352411674</v>
      </c>
      <c r="V399" s="444"/>
      <c r="W399" s="445"/>
      <c r="X399" s="445"/>
      <c r="Y399" s="445"/>
      <c r="Z399" s="445"/>
      <c r="AA399" s="445"/>
      <c r="AB399" s="446"/>
      <c r="AC399" s="52"/>
    </row>
    <row r="400" spans="1:29" ht="21.75" customHeight="1" thickBot="1" x14ac:dyDescent="0.25">
      <c r="A400" s="51"/>
      <c r="B400" s="431" t="str">
        <f>+'11+'!B325:M325</f>
        <v>Молодежная политика</v>
      </c>
      <c r="C400" s="432"/>
      <c r="D400" s="432"/>
      <c r="E400" s="432"/>
      <c r="F400" s="432"/>
      <c r="G400" s="432"/>
      <c r="H400" s="432"/>
      <c r="I400" s="432"/>
      <c r="J400" s="432"/>
      <c r="K400" s="432"/>
      <c r="L400" s="433"/>
      <c r="M400" s="364">
        <f>+'11+'!O325</f>
        <v>7</v>
      </c>
      <c r="N400" s="364">
        <f>+'11+'!P325</f>
        <v>7</v>
      </c>
      <c r="O400" s="364">
        <f>+'11+'!Q325</f>
        <v>0</v>
      </c>
      <c r="P400" s="364">
        <f>+'11+'!R325</f>
        <v>0</v>
      </c>
      <c r="Q400" s="442"/>
      <c r="R400" s="443"/>
      <c r="S400" s="300">
        <f>+'11+'!U325</f>
        <v>1230</v>
      </c>
      <c r="T400" s="300">
        <f>+'11+'!V325</f>
        <v>1102.5</v>
      </c>
      <c r="U400" s="396">
        <f t="shared" si="5"/>
        <v>89.634146341463421</v>
      </c>
      <c r="V400" s="444"/>
      <c r="W400" s="445"/>
      <c r="X400" s="445"/>
      <c r="Y400" s="445"/>
      <c r="Z400" s="445"/>
      <c r="AA400" s="445"/>
      <c r="AB400" s="446"/>
      <c r="AC400" s="52"/>
    </row>
    <row r="401" spans="1:32" ht="12.75" customHeight="1" thickBot="1" x14ac:dyDescent="0.25">
      <c r="A401" s="51"/>
      <c r="B401" s="431" t="str">
        <f>+'11+'!B326:M326</f>
        <v xml:space="preserve">Муниципальная программа "Развитие образования Овюрского кожууна </v>
      </c>
      <c r="C401" s="432"/>
      <c r="D401" s="432"/>
      <c r="E401" s="432"/>
      <c r="F401" s="432"/>
      <c r="G401" s="432"/>
      <c r="H401" s="432"/>
      <c r="I401" s="432"/>
      <c r="J401" s="432"/>
      <c r="K401" s="432"/>
      <c r="L401" s="433"/>
      <c r="M401" s="364">
        <f>+'11+'!O326</f>
        <v>7</v>
      </c>
      <c r="N401" s="364">
        <f>+'11+'!P326</f>
        <v>7</v>
      </c>
      <c r="O401" s="364" t="str">
        <f>+'11+'!Q326</f>
        <v>0700000000</v>
      </c>
      <c r="P401" s="364">
        <f>+'11+'!R326</f>
        <v>0</v>
      </c>
      <c r="Q401" s="442"/>
      <c r="R401" s="443"/>
      <c r="S401" s="300">
        <f>+'11+'!U326</f>
        <v>1230</v>
      </c>
      <c r="T401" s="300">
        <f>+'11+'!V326</f>
        <v>1102.5</v>
      </c>
      <c r="U401" s="396">
        <f t="shared" si="5"/>
        <v>89.634146341463421</v>
      </c>
      <c r="V401" s="444"/>
      <c r="W401" s="445"/>
      <c r="X401" s="445"/>
      <c r="Y401" s="445"/>
      <c r="Z401" s="445"/>
      <c r="AA401" s="445"/>
      <c r="AB401" s="446"/>
      <c r="AC401" s="52"/>
    </row>
    <row r="402" spans="1:32" ht="42.75" customHeight="1" thickBot="1" x14ac:dyDescent="0.25">
      <c r="A402" s="51"/>
      <c r="B402" s="431" t="str">
        <f>+'11+'!B327:M327</f>
        <v>Подпрограмма "Отдых и оздоровление детей"</v>
      </c>
      <c r="C402" s="432"/>
      <c r="D402" s="432"/>
      <c r="E402" s="432"/>
      <c r="F402" s="432"/>
      <c r="G402" s="432"/>
      <c r="H402" s="432"/>
      <c r="I402" s="432"/>
      <c r="J402" s="432"/>
      <c r="K402" s="432"/>
      <c r="L402" s="433"/>
      <c r="M402" s="364">
        <f>+'11+'!O327</f>
        <v>7</v>
      </c>
      <c r="N402" s="364">
        <f>+'11+'!P327</f>
        <v>7</v>
      </c>
      <c r="O402" s="364" t="str">
        <f>+'11+'!Q327</f>
        <v>0740000000</v>
      </c>
      <c r="P402" s="364">
        <f>+'11+'!R327</f>
        <v>0</v>
      </c>
      <c r="Q402" s="442"/>
      <c r="R402" s="443"/>
      <c r="S402" s="300">
        <f>+'11+'!U327</f>
        <v>1230</v>
      </c>
      <c r="T402" s="300">
        <f>+'11+'!V327</f>
        <v>1102.5</v>
      </c>
      <c r="U402" s="396">
        <f t="shared" si="5"/>
        <v>89.634146341463421</v>
      </c>
      <c r="V402" s="444"/>
      <c r="W402" s="445"/>
      <c r="X402" s="445"/>
      <c r="Y402" s="445"/>
      <c r="Z402" s="445"/>
      <c r="AA402" s="445"/>
      <c r="AB402" s="446"/>
      <c r="AC402" s="52"/>
    </row>
    <row r="403" spans="1:32" ht="12.75" customHeight="1" thickBot="1" x14ac:dyDescent="0.3">
      <c r="A403" s="51"/>
      <c r="B403" s="431" t="str">
        <f>+'11+'!B328:M328</f>
        <v>Мероприятия по оздоровлению детей</v>
      </c>
      <c r="C403" s="432"/>
      <c r="D403" s="432"/>
      <c r="E403" s="432"/>
      <c r="F403" s="432"/>
      <c r="G403" s="432"/>
      <c r="H403" s="432"/>
      <c r="I403" s="432"/>
      <c r="J403" s="432"/>
      <c r="K403" s="432"/>
      <c r="L403" s="433"/>
      <c r="M403" s="364">
        <f>+'11+'!O328</f>
        <v>7</v>
      </c>
      <c r="N403" s="364">
        <f>+'11+'!P328</f>
        <v>7</v>
      </c>
      <c r="O403" s="364" t="str">
        <f>+'11+'!Q328</f>
        <v>0740175040</v>
      </c>
      <c r="P403" s="364">
        <f>+'11+'!R328</f>
        <v>0</v>
      </c>
      <c r="Q403" s="450"/>
      <c r="R403" s="451"/>
      <c r="S403" s="300">
        <f>+'11+'!U328</f>
        <v>1230</v>
      </c>
      <c r="T403" s="300">
        <f>+'11+'!V328</f>
        <v>1102.5</v>
      </c>
      <c r="U403" s="396">
        <f t="shared" ref="U403:U466" si="6">T403/S403*100</f>
        <v>89.634146341463421</v>
      </c>
      <c r="V403" s="452"/>
      <c r="W403" s="453"/>
      <c r="X403" s="453"/>
      <c r="Y403" s="453"/>
      <c r="Z403" s="453"/>
      <c r="AA403" s="453"/>
      <c r="AB403" s="454"/>
      <c r="AC403" s="52"/>
    </row>
    <row r="404" spans="1:32" ht="21.75" customHeight="1" thickBot="1" x14ac:dyDescent="0.25">
      <c r="A404" s="51"/>
      <c r="B404" s="431" t="str">
        <f>+'11+'!B329:M329</f>
        <v>Предоставление субсидий бюджетным, автономным учреждениям и иным некоммерческим организациям</v>
      </c>
      <c r="C404" s="432"/>
      <c r="D404" s="432"/>
      <c r="E404" s="432"/>
      <c r="F404" s="432"/>
      <c r="G404" s="432"/>
      <c r="H404" s="432"/>
      <c r="I404" s="432"/>
      <c r="J404" s="432"/>
      <c r="K404" s="432"/>
      <c r="L404" s="433"/>
      <c r="M404" s="364">
        <f>+'11+'!O329</f>
        <v>7</v>
      </c>
      <c r="N404" s="364">
        <f>+'11+'!P329</f>
        <v>7</v>
      </c>
      <c r="O404" s="364" t="str">
        <f>+'11+'!Q329</f>
        <v>0740175040</v>
      </c>
      <c r="P404" s="364" t="str">
        <f>+'11+'!R329</f>
        <v>600</v>
      </c>
      <c r="Q404" s="442"/>
      <c r="R404" s="443"/>
      <c r="S404" s="300">
        <f>+'11+'!U329</f>
        <v>1230</v>
      </c>
      <c r="T404" s="300">
        <f>+'11+'!V329</f>
        <v>1102.5</v>
      </c>
      <c r="U404" s="396">
        <f t="shared" si="6"/>
        <v>89.634146341463421</v>
      </c>
      <c r="V404" s="444"/>
      <c r="W404" s="445"/>
      <c r="X404" s="445"/>
      <c r="Y404" s="445"/>
      <c r="Z404" s="445"/>
      <c r="AA404" s="445"/>
      <c r="AB404" s="446"/>
      <c r="AC404" s="52"/>
    </row>
    <row r="405" spans="1:32" ht="12.75" customHeight="1" thickBot="1" x14ac:dyDescent="0.25">
      <c r="A405" s="51"/>
      <c r="B405" s="431" t="str">
        <f>+'11+'!B330:M330</f>
        <v>Субсидии бюджетным учреждениям</v>
      </c>
      <c r="C405" s="432"/>
      <c r="D405" s="432"/>
      <c r="E405" s="432"/>
      <c r="F405" s="432"/>
      <c r="G405" s="432"/>
      <c r="H405" s="432"/>
      <c r="I405" s="432"/>
      <c r="J405" s="432"/>
      <c r="K405" s="432"/>
      <c r="L405" s="433"/>
      <c r="M405" s="364">
        <f>+'11+'!O330</f>
        <v>7</v>
      </c>
      <c r="N405" s="364">
        <f>+'11+'!P330</f>
        <v>7</v>
      </c>
      <c r="O405" s="364" t="str">
        <f>+'11+'!Q330</f>
        <v>0740175040</v>
      </c>
      <c r="P405" s="364" t="str">
        <f>+'11+'!R330</f>
        <v>610</v>
      </c>
      <c r="Q405" s="442"/>
      <c r="R405" s="443"/>
      <c r="S405" s="300">
        <f>+'11+'!U330</f>
        <v>1230</v>
      </c>
      <c r="T405" s="300">
        <f>+'11+'!V330</f>
        <v>1102.5</v>
      </c>
      <c r="U405" s="396">
        <f t="shared" si="6"/>
        <v>89.634146341463421</v>
      </c>
      <c r="V405" s="444"/>
      <c r="W405" s="445"/>
      <c r="X405" s="445"/>
      <c r="Y405" s="445"/>
      <c r="Z405" s="445"/>
      <c r="AA405" s="445"/>
      <c r="AB405" s="446"/>
      <c r="AC405" s="52"/>
    </row>
    <row r="406" spans="1:32" ht="21.75" customHeight="1" thickBot="1" x14ac:dyDescent="0.25">
      <c r="A406" s="51"/>
      <c r="B406" s="431" t="str">
        <f>+'11+'!B331:M331</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406" s="432"/>
      <c r="D406" s="432"/>
      <c r="E406" s="432"/>
      <c r="F406" s="432"/>
      <c r="G406" s="432"/>
      <c r="H406" s="432"/>
      <c r="I406" s="432"/>
      <c r="J406" s="432"/>
      <c r="K406" s="432"/>
      <c r="L406" s="433"/>
      <c r="M406" s="364">
        <f>+'11+'!O331</f>
        <v>7</v>
      </c>
      <c r="N406" s="364">
        <f>+'11+'!P331</f>
        <v>7</v>
      </c>
      <c r="O406" s="364" t="str">
        <f>+'11+'!Q331</f>
        <v>0740175040</v>
      </c>
      <c r="P406" s="364" t="str">
        <f>+'11+'!R331</f>
        <v>611</v>
      </c>
      <c r="Q406" s="442"/>
      <c r="R406" s="443"/>
      <c r="S406" s="300">
        <f>+'11+'!U331</f>
        <v>1230</v>
      </c>
      <c r="T406" s="300">
        <f>+'11+'!V331</f>
        <v>1102.5</v>
      </c>
      <c r="U406" s="396">
        <f t="shared" si="6"/>
        <v>89.634146341463421</v>
      </c>
      <c r="V406" s="444"/>
      <c r="W406" s="445"/>
      <c r="X406" s="445"/>
      <c r="Y406" s="445"/>
      <c r="Z406" s="445"/>
      <c r="AA406" s="445"/>
      <c r="AB406" s="446"/>
      <c r="AC406" s="52"/>
    </row>
    <row r="407" spans="1:32" ht="21.75" customHeight="1" thickBot="1" x14ac:dyDescent="0.25">
      <c r="A407" s="51"/>
      <c r="B407" s="431" t="str">
        <f>+'11+'!B332:M332</f>
        <v>Другие вопросы в области образования</v>
      </c>
      <c r="C407" s="432"/>
      <c r="D407" s="432"/>
      <c r="E407" s="432"/>
      <c r="F407" s="432"/>
      <c r="G407" s="432"/>
      <c r="H407" s="432"/>
      <c r="I407" s="432"/>
      <c r="J407" s="432"/>
      <c r="K407" s="432"/>
      <c r="L407" s="433"/>
      <c r="M407" s="364">
        <f>+'11+'!O332</f>
        <v>7</v>
      </c>
      <c r="N407" s="364">
        <f>+'11+'!P332</f>
        <v>9</v>
      </c>
      <c r="O407" s="364">
        <f>+'11+'!Q332</f>
        <v>0</v>
      </c>
      <c r="P407" s="364">
        <f>+'11+'!R332</f>
        <v>0</v>
      </c>
      <c r="Q407" s="442"/>
      <c r="R407" s="443"/>
      <c r="S407" s="300">
        <f>+S408+S415+S432+S437+S442</f>
        <v>19230.747299999999</v>
      </c>
      <c r="T407" s="300">
        <f>+T408+T415+T432+T437+T442</f>
        <v>11463.365750000001</v>
      </c>
      <c r="U407" s="396">
        <f t="shared" si="6"/>
        <v>59.609569878753497</v>
      </c>
      <c r="V407" s="444"/>
      <c r="W407" s="445"/>
      <c r="X407" s="445"/>
      <c r="Y407" s="445"/>
      <c r="Z407" s="445"/>
      <c r="AA407" s="445"/>
      <c r="AB407" s="446"/>
      <c r="AC407" s="52"/>
      <c r="AE407" s="50">
        <v>18644.347299999998</v>
      </c>
      <c r="AF407" s="50">
        <v>11191.392470000001</v>
      </c>
    </row>
    <row r="408" spans="1:32" ht="12.75" customHeight="1" thickBot="1" x14ac:dyDescent="0.25">
      <c r="A408" s="51"/>
      <c r="B408" s="431" t="str">
        <f>+'11+'!B333:M333</f>
        <v xml:space="preserve">Муниципальная программа "Развитие образования Овюрского кожууна </v>
      </c>
      <c r="C408" s="432"/>
      <c r="D408" s="432"/>
      <c r="E408" s="432"/>
      <c r="F408" s="432"/>
      <c r="G408" s="432"/>
      <c r="H408" s="432"/>
      <c r="I408" s="432"/>
      <c r="J408" s="432"/>
      <c r="K408" s="432"/>
      <c r="L408" s="433"/>
      <c r="M408" s="364">
        <f>+'11+'!O333</f>
        <v>7</v>
      </c>
      <c r="N408" s="364">
        <f>+'11+'!P333</f>
        <v>9</v>
      </c>
      <c r="O408" s="364" t="str">
        <f>+'11+'!Q333</f>
        <v>0700000000</v>
      </c>
      <c r="P408" s="364">
        <f>+'11+'!R333</f>
        <v>0</v>
      </c>
      <c r="Q408" s="442"/>
      <c r="R408" s="443"/>
      <c r="S408" s="300">
        <f>+'11+'!U333</f>
        <v>792.54729999999995</v>
      </c>
      <c r="T408" s="300">
        <f>+'11+'!V333</f>
        <v>522.23838000000001</v>
      </c>
      <c r="U408" s="396">
        <f t="shared" si="6"/>
        <v>65.893654549072352</v>
      </c>
      <c r="V408" s="444"/>
      <c r="W408" s="445"/>
      <c r="X408" s="445"/>
      <c r="Y408" s="445"/>
      <c r="Z408" s="445"/>
      <c r="AA408" s="445"/>
      <c r="AB408" s="446"/>
      <c r="AC408" s="52"/>
      <c r="AE408" s="395">
        <f>AE407-S407</f>
        <v>-586.40000000000146</v>
      </c>
      <c r="AF408" s="395">
        <f>AF407-T407</f>
        <v>-271.97328000000016</v>
      </c>
    </row>
    <row r="409" spans="1:32" ht="42.75" customHeight="1" thickBot="1" x14ac:dyDescent="0.25">
      <c r="A409" s="51"/>
      <c r="B409" s="431" t="str">
        <f>+'11+'!B334:M334</f>
        <v>подпрограмма "Обеспечение реализации муниципальной программы и прочие мероприятия в сфере образования"</v>
      </c>
      <c r="C409" s="432"/>
      <c r="D409" s="432"/>
      <c r="E409" s="432"/>
      <c r="F409" s="432"/>
      <c r="G409" s="432"/>
      <c r="H409" s="432"/>
      <c r="I409" s="432"/>
      <c r="J409" s="432"/>
      <c r="K409" s="432"/>
      <c r="L409" s="433"/>
      <c r="M409" s="364">
        <f>+'11+'!O334</f>
        <v>7</v>
      </c>
      <c r="N409" s="364">
        <f>+'11+'!P334</f>
        <v>9</v>
      </c>
      <c r="O409" s="364" t="str">
        <f>+'11+'!Q334</f>
        <v>0760000000</v>
      </c>
      <c r="P409" s="364">
        <f>+'11+'!R334</f>
        <v>0</v>
      </c>
      <c r="Q409" s="442"/>
      <c r="R409" s="443"/>
      <c r="S409" s="300">
        <f>+'11+'!U334</f>
        <v>792.54729999999995</v>
      </c>
      <c r="T409" s="300">
        <f>+'11+'!V334</f>
        <v>522.23838000000001</v>
      </c>
      <c r="U409" s="396">
        <f t="shared" si="6"/>
        <v>65.893654549072352</v>
      </c>
      <c r="V409" s="444"/>
      <c r="W409" s="445"/>
      <c r="X409" s="445"/>
      <c r="Y409" s="445"/>
      <c r="Z409" s="445"/>
      <c r="AA409" s="445"/>
      <c r="AB409" s="446"/>
      <c r="AC409" s="52"/>
    </row>
    <row r="410" spans="1:32" ht="21.75" customHeight="1" thickBot="1" x14ac:dyDescent="0.25">
      <c r="A410" s="51"/>
      <c r="B410" s="431" t="str">
        <f>+'11+'!B335:M335</f>
        <v>Руководство и управление в сфере установленных функций органов государственной власти Республики Тыва</v>
      </c>
      <c r="C410" s="432"/>
      <c r="D410" s="432"/>
      <c r="E410" s="432"/>
      <c r="F410" s="432"/>
      <c r="G410" s="432"/>
      <c r="H410" s="432"/>
      <c r="I410" s="432"/>
      <c r="J410" s="432"/>
      <c r="K410" s="432"/>
      <c r="L410" s="433"/>
      <c r="M410" s="364">
        <f>+'11+'!O335</f>
        <v>7</v>
      </c>
      <c r="N410" s="364">
        <f>+'11+'!P335</f>
        <v>9</v>
      </c>
      <c r="O410" s="364" t="str">
        <f>+'11+'!Q335</f>
        <v>0760120419</v>
      </c>
      <c r="P410" s="364">
        <f>+'11+'!R335</f>
        <v>0</v>
      </c>
      <c r="Q410" s="442"/>
      <c r="R410" s="443"/>
      <c r="S410" s="300">
        <f>+'11+'!U335</f>
        <v>792.54729999999995</v>
      </c>
      <c r="T410" s="300">
        <f>+'11+'!V335</f>
        <v>522.23838000000001</v>
      </c>
      <c r="U410" s="396">
        <f t="shared" si="6"/>
        <v>65.893654549072352</v>
      </c>
      <c r="V410" s="444"/>
      <c r="W410" s="445"/>
      <c r="X410" s="445"/>
      <c r="Y410" s="445"/>
      <c r="Z410" s="445"/>
      <c r="AA410" s="445"/>
      <c r="AB410" s="446"/>
      <c r="AC410" s="52"/>
    </row>
    <row r="411" spans="1:32" ht="12.75" customHeight="1" thickBot="1" x14ac:dyDescent="0.25">
      <c r="A411" s="51"/>
      <c r="B411" s="431" t="str">
        <f>+'11+'!B336:M336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411" s="432"/>
      <c r="D411" s="432"/>
      <c r="E411" s="432"/>
      <c r="F411" s="432"/>
      <c r="G411" s="432"/>
      <c r="H411" s="432"/>
      <c r="I411" s="432"/>
      <c r="J411" s="432"/>
      <c r="K411" s="432"/>
      <c r="L411" s="433"/>
      <c r="M411" s="364">
        <f>+'11+'!O336</f>
        <v>7</v>
      </c>
      <c r="N411" s="364">
        <f>+'11+'!P336</f>
        <v>9</v>
      </c>
      <c r="O411" s="364" t="str">
        <f>+'11+'!Q336</f>
        <v>0760120419</v>
      </c>
      <c r="P411" s="364" t="str">
        <f>+'11+'!R336</f>
        <v>100</v>
      </c>
      <c r="Q411" s="442"/>
      <c r="R411" s="443"/>
      <c r="S411" s="300">
        <f>+'11+'!U336</f>
        <v>792.54729999999995</v>
      </c>
      <c r="T411" s="300">
        <f>+'11+'!V336</f>
        <v>522.23838000000001</v>
      </c>
      <c r="U411" s="396">
        <f t="shared" si="6"/>
        <v>65.893654549072352</v>
      </c>
      <c r="V411" s="444"/>
      <c r="W411" s="445"/>
      <c r="X411" s="445"/>
      <c r="Y411" s="445"/>
      <c r="Z411" s="445"/>
      <c r="AA411" s="445"/>
      <c r="AB411" s="446"/>
      <c r="AC411" s="52"/>
    </row>
    <row r="412" spans="1:32" ht="53.25" customHeight="1" thickBot="1" x14ac:dyDescent="0.25">
      <c r="A412" s="51"/>
      <c r="B412" s="431" t="str">
        <f>+'11+'!B337:M337</f>
        <v>Расходы на выплаты персоналу государственных (муниципальных) органов</v>
      </c>
      <c r="C412" s="432"/>
      <c r="D412" s="432"/>
      <c r="E412" s="432"/>
      <c r="F412" s="432"/>
      <c r="G412" s="432"/>
      <c r="H412" s="432"/>
      <c r="I412" s="432"/>
      <c r="J412" s="432"/>
      <c r="K412" s="432"/>
      <c r="L412" s="433"/>
      <c r="M412" s="364">
        <f>+'11+'!O337</f>
        <v>7</v>
      </c>
      <c r="N412" s="364">
        <f>+'11+'!P337</f>
        <v>9</v>
      </c>
      <c r="O412" s="364" t="str">
        <f>+'11+'!Q337</f>
        <v>0760120419</v>
      </c>
      <c r="P412" s="364" t="str">
        <f>+'11+'!R337</f>
        <v>120</v>
      </c>
      <c r="Q412" s="442"/>
      <c r="R412" s="443"/>
      <c r="S412" s="300">
        <f>+'11+'!U337</f>
        <v>792.54729999999995</v>
      </c>
      <c r="T412" s="300">
        <f>+'11+'!V337</f>
        <v>522.23838000000001</v>
      </c>
      <c r="U412" s="396">
        <f t="shared" si="6"/>
        <v>65.893654549072352</v>
      </c>
      <c r="V412" s="444"/>
      <c r="W412" s="445"/>
      <c r="X412" s="445"/>
      <c r="Y412" s="445"/>
      <c r="Z412" s="445"/>
      <c r="AA412" s="445"/>
      <c r="AB412" s="446"/>
      <c r="AC412" s="52"/>
    </row>
    <row r="413" spans="1:32" ht="21.75" customHeight="1" thickBot="1" x14ac:dyDescent="0.25">
      <c r="A413" s="51"/>
      <c r="B413" s="431" t="str">
        <f>+'11+'!B338:M338</f>
        <v>Фонд оплаты труда государственных (муниципальных) органов</v>
      </c>
      <c r="C413" s="432"/>
      <c r="D413" s="432"/>
      <c r="E413" s="432"/>
      <c r="F413" s="432"/>
      <c r="G413" s="432"/>
      <c r="H413" s="432"/>
      <c r="I413" s="432"/>
      <c r="J413" s="432"/>
      <c r="K413" s="432"/>
      <c r="L413" s="433"/>
      <c r="M413" s="364">
        <f>+'11+'!O338</f>
        <v>7</v>
      </c>
      <c r="N413" s="364">
        <f>+'11+'!P338</f>
        <v>9</v>
      </c>
      <c r="O413" s="364" t="str">
        <f>+'11+'!Q338</f>
        <v>0760120419</v>
      </c>
      <c r="P413" s="364" t="str">
        <f>+'11+'!R338</f>
        <v>121</v>
      </c>
      <c r="Q413" s="442"/>
      <c r="R413" s="443"/>
      <c r="S413" s="300">
        <f>+'11+'!U338</f>
        <v>608.71528999999998</v>
      </c>
      <c r="T413" s="300">
        <f>+'11+'!V338</f>
        <v>453.49371000000002</v>
      </c>
      <c r="U413" s="396">
        <f t="shared" si="6"/>
        <v>74.500134537445248</v>
      </c>
      <c r="V413" s="444"/>
      <c r="W413" s="445"/>
      <c r="X413" s="445"/>
      <c r="Y413" s="445"/>
      <c r="Z413" s="445"/>
      <c r="AA413" s="445"/>
      <c r="AB413" s="446"/>
      <c r="AC413" s="52"/>
    </row>
    <row r="414" spans="1:32" ht="12.75" customHeight="1" thickBot="1" x14ac:dyDescent="0.25">
      <c r="A414" s="51"/>
      <c r="B414" s="431" t="str">
        <f>+'11+'!B339:M339</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414" s="432"/>
      <c r="D414" s="432"/>
      <c r="E414" s="432"/>
      <c r="F414" s="432"/>
      <c r="G414" s="432"/>
      <c r="H414" s="432"/>
      <c r="I414" s="432"/>
      <c r="J414" s="432"/>
      <c r="K414" s="432"/>
      <c r="L414" s="433"/>
      <c r="M414" s="364">
        <f>+'11+'!O339</f>
        <v>7</v>
      </c>
      <c r="N414" s="364">
        <f>+'11+'!P339</f>
        <v>9</v>
      </c>
      <c r="O414" s="364" t="str">
        <f>+'11+'!Q339</f>
        <v>0760120419</v>
      </c>
      <c r="P414" s="364" t="str">
        <f>+'11+'!R339</f>
        <v>129</v>
      </c>
      <c r="Q414" s="442"/>
      <c r="R414" s="443"/>
      <c r="S414" s="300">
        <f>+'11+'!U339</f>
        <v>183.83201</v>
      </c>
      <c r="T414" s="300">
        <f>+'11+'!V339</f>
        <v>68.744669999999999</v>
      </c>
      <c r="U414" s="396">
        <f t="shared" si="6"/>
        <v>37.395375266799292</v>
      </c>
      <c r="V414" s="444"/>
      <c r="W414" s="445"/>
      <c r="X414" s="445"/>
      <c r="Y414" s="445"/>
      <c r="Z414" s="445"/>
      <c r="AA414" s="445"/>
      <c r="AB414" s="446"/>
      <c r="AC414" s="52"/>
    </row>
    <row r="415" spans="1:32" ht="42.75" customHeight="1" thickBot="1" x14ac:dyDescent="0.25">
      <c r="A415" s="51"/>
      <c r="B415" s="431" t="str">
        <f>+'11+'!B340:M340</f>
        <v xml:space="preserve">Муниципальная программа "Развитие образования Овюрского кожууна </v>
      </c>
      <c r="C415" s="432"/>
      <c r="D415" s="432"/>
      <c r="E415" s="432"/>
      <c r="F415" s="432"/>
      <c r="G415" s="432"/>
      <c r="H415" s="432"/>
      <c r="I415" s="432"/>
      <c r="J415" s="432"/>
      <c r="K415" s="432"/>
      <c r="L415" s="433"/>
      <c r="M415" s="364">
        <f>+'11+'!O340</f>
        <v>7</v>
      </c>
      <c r="N415" s="364">
        <f>+'11+'!P340</f>
        <v>9</v>
      </c>
      <c r="O415" s="364" t="str">
        <f>+'11+'!Q340</f>
        <v>0700000000</v>
      </c>
      <c r="P415" s="364">
        <f>+'11+'!R340</f>
        <v>0</v>
      </c>
      <c r="Q415" s="442"/>
      <c r="R415" s="443"/>
      <c r="S415" s="300">
        <f>+'11+'!U340</f>
        <v>17851.8</v>
      </c>
      <c r="T415" s="300">
        <f>+'11+'!V340</f>
        <v>10669.15409</v>
      </c>
      <c r="U415" s="396">
        <f t="shared" si="6"/>
        <v>59.765144635274879</v>
      </c>
      <c r="V415" s="444"/>
      <c r="W415" s="445"/>
      <c r="X415" s="445"/>
      <c r="Y415" s="445"/>
      <c r="Z415" s="445"/>
      <c r="AA415" s="445"/>
      <c r="AB415" s="446"/>
      <c r="AC415" s="52"/>
    </row>
    <row r="416" spans="1:32" ht="21.75" customHeight="1" thickBot="1" x14ac:dyDescent="0.25">
      <c r="A416" s="51"/>
      <c r="B416" s="431" t="str">
        <f>+'11+'!B341:M341</f>
        <v>подпрограмма "Обеспечение реализации муниципальной программы и прочие мероприятия в сфере образования"</v>
      </c>
      <c r="C416" s="432"/>
      <c r="D416" s="432"/>
      <c r="E416" s="432"/>
      <c r="F416" s="432"/>
      <c r="G416" s="432"/>
      <c r="H416" s="432"/>
      <c r="I416" s="432"/>
      <c r="J416" s="432"/>
      <c r="K416" s="432"/>
      <c r="L416" s="433"/>
      <c r="M416" s="364">
        <f>+'11+'!O341</f>
        <v>7</v>
      </c>
      <c r="N416" s="364">
        <f>+'11+'!P341</f>
        <v>9</v>
      </c>
      <c r="O416" s="364" t="str">
        <f>+'11+'!Q341</f>
        <v>0760000000</v>
      </c>
      <c r="P416" s="364">
        <f>+'11+'!R341</f>
        <v>0</v>
      </c>
      <c r="Q416" s="442"/>
      <c r="R416" s="443"/>
      <c r="S416" s="300">
        <f>+'11+'!U341</f>
        <v>17851.8</v>
      </c>
      <c r="T416" s="300">
        <f>+'11+'!V341</f>
        <v>10669.15409</v>
      </c>
      <c r="U416" s="396">
        <f t="shared" si="6"/>
        <v>59.765144635274879</v>
      </c>
      <c r="V416" s="444"/>
      <c r="W416" s="445"/>
      <c r="X416" s="445"/>
      <c r="Y416" s="445"/>
      <c r="Z416" s="445"/>
      <c r="AA416" s="445"/>
      <c r="AB416" s="446"/>
      <c r="AC416" s="52"/>
    </row>
    <row r="417" spans="1:29" ht="12.75" customHeight="1" thickBot="1" x14ac:dyDescent="0.25">
      <c r="A417" s="51"/>
      <c r="B417" s="431" t="str">
        <f>+'11+'!B342:M342</f>
        <v>Обеспечение деятельности органов местного самоуправления</v>
      </c>
      <c r="C417" s="432"/>
      <c r="D417" s="432"/>
      <c r="E417" s="432"/>
      <c r="F417" s="432"/>
      <c r="G417" s="432"/>
      <c r="H417" s="432"/>
      <c r="I417" s="432"/>
      <c r="J417" s="432"/>
      <c r="K417" s="432"/>
      <c r="L417" s="433"/>
      <c r="M417" s="364">
        <f>+'11+'!O342</f>
        <v>7</v>
      </c>
      <c r="N417" s="364">
        <f>+'11+'!P342</f>
        <v>9</v>
      </c>
      <c r="O417" s="364" t="str">
        <f>+'11+'!Q342</f>
        <v>0760200019</v>
      </c>
      <c r="P417" s="364">
        <f>+'11+'!R342</f>
        <v>0</v>
      </c>
      <c r="Q417" s="442"/>
      <c r="R417" s="443"/>
      <c r="S417" s="300">
        <f>+'11+'!U342</f>
        <v>17851.8</v>
      </c>
      <c r="T417" s="300">
        <f>+'11+'!V342</f>
        <v>10669.15409</v>
      </c>
      <c r="U417" s="396">
        <f t="shared" si="6"/>
        <v>59.765144635274879</v>
      </c>
      <c r="V417" s="444"/>
      <c r="W417" s="445"/>
      <c r="X417" s="445"/>
      <c r="Y417" s="445"/>
      <c r="Z417" s="445"/>
      <c r="AA417" s="445"/>
      <c r="AB417" s="446"/>
      <c r="AC417" s="52"/>
    </row>
    <row r="418" spans="1:29" ht="42.75" customHeight="1" thickBot="1" x14ac:dyDescent="0.25">
      <c r="A418" s="51"/>
      <c r="B418" s="431" t="str">
        <f>+'11+'!B343:M343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418" s="432"/>
      <c r="D418" s="432"/>
      <c r="E418" s="432"/>
      <c r="F418" s="432"/>
      <c r="G418" s="432"/>
      <c r="H418" s="432"/>
      <c r="I418" s="432"/>
      <c r="J418" s="432"/>
      <c r="K418" s="432"/>
      <c r="L418" s="433"/>
      <c r="M418" s="364">
        <f>+'11+'!O343</f>
        <v>7</v>
      </c>
      <c r="N418" s="364">
        <f>+'11+'!P343</f>
        <v>9</v>
      </c>
      <c r="O418" s="364" t="str">
        <f>+'11+'!Q343</f>
        <v>0760200019</v>
      </c>
      <c r="P418" s="364" t="str">
        <f>+'11+'!R343</f>
        <v>100</v>
      </c>
      <c r="Q418" s="442"/>
      <c r="R418" s="443"/>
      <c r="S418" s="300">
        <f>+'11+'!U343</f>
        <v>16281.6</v>
      </c>
      <c r="T418" s="300">
        <f>+'11+'!V343</f>
        <v>9494.5153100000007</v>
      </c>
      <c r="U418" s="396">
        <f t="shared" si="6"/>
        <v>58.314387468062115</v>
      </c>
      <c r="V418" s="444"/>
      <c r="W418" s="445"/>
      <c r="X418" s="445"/>
      <c r="Y418" s="445"/>
      <c r="Z418" s="445"/>
      <c r="AA418" s="445"/>
      <c r="AB418" s="446"/>
      <c r="AC418" s="52"/>
    </row>
    <row r="419" spans="1:29" ht="21.75" customHeight="1" thickBot="1" x14ac:dyDescent="0.25">
      <c r="A419" s="51"/>
      <c r="B419" s="431" t="str">
        <f>+'11+'!B344:M344</f>
        <v>Расходы на выплаты персоналу казенных учреждений</v>
      </c>
      <c r="C419" s="432"/>
      <c r="D419" s="432"/>
      <c r="E419" s="432"/>
      <c r="F419" s="432"/>
      <c r="G419" s="432"/>
      <c r="H419" s="432"/>
      <c r="I419" s="432"/>
      <c r="J419" s="432"/>
      <c r="K419" s="432"/>
      <c r="L419" s="433"/>
      <c r="M419" s="364">
        <f>+'11+'!O344</f>
        <v>7</v>
      </c>
      <c r="N419" s="364">
        <f>+'11+'!P344</f>
        <v>9</v>
      </c>
      <c r="O419" s="364" t="str">
        <f>+'11+'!Q344</f>
        <v>0760200019</v>
      </c>
      <c r="P419" s="364" t="str">
        <f>+'11+'!R344</f>
        <v>110</v>
      </c>
      <c r="Q419" s="442"/>
      <c r="R419" s="443"/>
      <c r="S419" s="300">
        <f>+'11+'!U344</f>
        <v>16281.6</v>
      </c>
      <c r="T419" s="300">
        <f>+'11+'!V344</f>
        <v>9494.5153100000007</v>
      </c>
      <c r="U419" s="396">
        <f t="shared" si="6"/>
        <v>58.314387468062115</v>
      </c>
      <c r="V419" s="444"/>
      <c r="W419" s="445"/>
      <c r="X419" s="445"/>
      <c r="Y419" s="445"/>
      <c r="Z419" s="445"/>
      <c r="AA419" s="445"/>
      <c r="AB419" s="446"/>
      <c r="AC419" s="52"/>
    </row>
    <row r="420" spans="1:29" ht="12.75" customHeight="1" thickBot="1" x14ac:dyDescent="0.25">
      <c r="A420" s="51"/>
      <c r="B420" s="431" t="str">
        <f>+'11+'!B345:M345</f>
        <v>Фонд оплаты труда учреждений</v>
      </c>
      <c r="C420" s="432"/>
      <c r="D420" s="432"/>
      <c r="E420" s="432"/>
      <c r="F420" s="432"/>
      <c r="G420" s="432"/>
      <c r="H420" s="432"/>
      <c r="I420" s="432"/>
      <c r="J420" s="432"/>
      <c r="K420" s="432"/>
      <c r="L420" s="433"/>
      <c r="M420" s="364">
        <f>+'11+'!O345</f>
        <v>7</v>
      </c>
      <c r="N420" s="364">
        <f>+'11+'!P345</f>
        <v>9</v>
      </c>
      <c r="O420" s="364" t="str">
        <f>+'11+'!Q345</f>
        <v>0760200019</v>
      </c>
      <c r="P420" s="364" t="str">
        <f>+'11+'!R345</f>
        <v>111</v>
      </c>
      <c r="Q420" s="442"/>
      <c r="R420" s="443"/>
      <c r="S420" s="300">
        <f>+'11+'!U345</f>
        <v>12505.069</v>
      </c>
      <c r="T420" s="300">
        <f>+'11+'!V345</f>
        <v>7516.5964000000004</v>
      </c>
      <c r="U420" s="396">
        <f t="shared" si="6"/>
        <v>60.108396043236553</v>
      </c>
      <c r="V420" s="444"/>
      <c r="W420" s="445"/>
      <c r="X420" s="445"/>
      <c r="Y420" s="445"/>
      <c r="Z420" s="445"/>
      <c r="AA420" s="445"/>
      <c r="AB420" s="446"/>
      <c r="AC420" s="52"/>
    </row>
    <row r="421" spans="1:29" ht="12.75" customHeight="1" thickBot="1" x14ac:dyDescent="0.25">
      <c r="A421" s="51"/>
      <c r="B421" s="431" t="str">
        <f>+'11+'!B346:M346</f>
        <v>Взносы по обязательному социальному страхованию на выплаты по оплате труда работников и иные выплаты работникам учреждений</v>
      </c>
      <c r="C421" s="432"/>
      <c r="D421" s="432"/>
      <c r="E421" s="432"/>
      <c r="F421" s="432"/>
      <c r="G421" s="432"/>
      <c r="H421" s="432"/>
      <c r="I421" s="432"/>
      <c r="J421" s="432"/>
      <c r="K421" s="432"/>
      <c r="L421" s="433"/>
      <c r="M421" s="364">
        <f>+'11+'!O346</f>
        <v>7</v>
      </c>
      <c r="N421" s="364">
        <f>+'11+'!P346</f>
        <v>9</v>
      </c>
      <c r="O421" s="364" t="str">
        <f>+'11+'!Q346</f>
        <v>0760200019</v>
      </c>
      <c r="P421" s="364" t="str">
        <f>+'11+'!R346</f>
        <v>119</v>
      </c>
      <c r="Q421" s="442"/>
      <c r="R421" s="443"/>
      <c r="S421" s="300">
        <f>+'11+'!U346</f>
        <v>3776.5309999999999</v>
      </c>
      <c r="T421" s="300">
        <f>+'11+'!V346</f>
        <v>1977.9189100000001</v>
      </c>
      <c r="U421" s="396">
        <f t="shared" si="6"/>
        <v>52.373961977274917</v>
      </c>
      <c r="V421" s="444"/>
      <c r="W421" s="445"/>
      <c r="X421" s="445"/>
      <c r="Y421" s="445"/>
      <c r="Z421" s="445"/>
      <c r="AA421" s="445"/>
      <c r="AB421" s="446"/>
      <c r="AC421" s="52"/>
    </row>
    <row r="422" spans="1:29" ht="21.75" customHeight="1" thickBot="1" x14ac:dyDescent="0.25">
      <c r="A422" s="51"/>
      <c r="B422" s="431" t="str">
        <f>+'11+'!B347:M347</f>
        <v>Закупка товаров, работ и услуг для обеспечения государственных (муниципальных) нужд</v>
      </c>
      <c r="C422" s="432"/>
      <c r="D422" s="432"/>
      <c r="E422" s="432"/>
      <c r="F422" s="432"/>
      <c r="G422" s="432"/>
      <c r="H422" s="432"/>
      <c r="I422" s="432"/>
      <c r="J422" s="432"/>
      <c r="K422" s="432"/>
      <c r="L422" s="433"/>
      <c r="M422" s="364">
        <f>+'11+'!O347</f>
        <v>7</v>
      </c>
      <c r="N422" s="364">
        <f>+'11+'!P347</f>
        <v>9</v>
      </c>
      <c r="O422" s="364" t="str">
        <f>+'11+'!Q347</f>
        <v>0760200019</v>
      </c>
      <c r="P422" s="364" t="str">
        <f>+'11+'!R347</f>
        <v>200</v>
      </c>
      <c r="Q422" s="442"/>
      <c r="R422" s="443"/>
      <c r="S422" s="300">
        <f>+'11+'!U347</f>
        <v>1520.2</v>
      </c>
      <c r="T422" s="300">
        <f>+'11+'!V347</f>
        <v>1160.2943700000001</v>
      </c>
      <c r="U422" s="396">
        <f t="shared" si="6"/>
        <v>76.325113143007499</v>
      </c>
      <c r="V422" s="444"/>
      <c r="W422" s="445"/>
      <c r="X422" s="445"/>
      <c r="Y422" s="445"/>
      <c r="Z422" s="445"/>
      <c r="AA422" s="445"/>
      <c r="AB422" s="446"/>
      <c r="AC422" s="52"/>
    </row>
    <row r="423" spans="1:29" ht="12.75" customHeight="1" thickBot="1" x14ac:dyDescent="0.25">
      <c r="A423" s="51"/>
      <c r="B423" s="431" t="str">
        <f>+'11+'!B348:M348</f>
        <v>Иные закупки товаров, работ и услуг для обеспечения государственных (муниципальных) нужд</v>
      </c>
      <c r="C423" s="432"/>
      <c r="D423" s="432"/>
      <c r="E423" s="432"/>
      <c r="F423" s="432"/>
      <c r="G423" s="432"/>
      <c r="H423" s="432"/>
      <c r="I423" s="432"/>
      <c r="J423" s="432"/>
      <c r="K423" s="432"/>
      <c r="L423" s="433"/>
      <c r="M423" s="364">
        <f>+'11+'!O348</f>
        <v>7</v>
      </c>
      <c r="N423" s="364">
        <f>+'11+'!P348</f>
        <v>9</v>
      </c>
      <c r="O423" s="364" t="str">
        <f>+'11+'!Q348</f>
        <v>0760200019</v>
      </c>
      <c r="P423" s="364" t="str">
        <f>+'11+'!R348</f>
        <v>240</v>
      </c>
      <c r="Q423" s="442"/>
      <c r="R423" s="443"/>
      <c r="S423" s="300">
        <f>+'11+'!U348</f>
        <v>1520.2</v>
      </c>
      <c r="T423" s="300">
        <f>+'11+'!V348</f>
        <v>1160.2943700000001</v>
      </c>
      <c r="U423" s="396">
        <f t="shared" si="6"/>
        <v>76.325113143007499</v>
      </c>
      <c r="V423" s="444"/>
      <c r="W423" s="445"/>
      <c r="X423" s="445"/>
      <c r="Y423" s="445"/>
      <c r="Z423" s="445"/>
      <c r="AA423" s="445"/>
      <c r="AB423" s="446"/>
      <c r="AC423" s="52"/>
    </row>
    <row r="424" spans="1:29" ht="32.25" customHeight="1" thickBot="1" x14ac:dyDescent="0.25">
      <c r="A424" s="51"/>
      <c r="B424" s="431" t="str">
        <f>+'11+'!B349:M349</f>
        <v>Закупка товаров, работ, услуг в сфере информационно-коммуникационных технологий</v>
      </c>
      <c r="C424" s="432"/>
      <c r="D424" s="432"/>
      <c r="E424" s="432"/>
      <c r="F424" s="432"/>
      <c r="G424" s="432"/>
      <c r="H424" s="432"/>
      <c r="I424" s="432"/>
      <c r="J424" s="432"/>
      <c r="K424" s="432"/>
      <c r="L424" s="433"/>
      <c r="M424" s="364">
        <f>+'11+'!O349</f>
        <v>7</v>
      </c>
      <c r="N424" s="364">
        <f>+'11+'!P349</f>
        <v>9</v>
      </c>
      <c r="O424" s="364" t="str">
        <f>+'11+'!Q349</f>
        <v>0760200019</v>
      </c>
      <c r="P424" s="364" t="str">
        <f>+'11+'!R349</f>
        <v>242</v>
      </c>
      <c r="Q424" s="442"/>
      <c r="R424" s="443"/>
      <c r="S424" s="300">
        <f>+'11+'!U349</f>
        <v>325.3</v>
      </c>
      <c r="T424" s="300">
        <f>+'11+'!V349</f>
        <v>238.22333</v>
      </c>
      <c r="U424" s="396">
        <f t="shared" si="6"/>
        <v>73.231887488472182</v>
      </c>
      <c r="V424" s="444"/>
      <c r="W424" s="445"/>
      <c r="X424" s="445"/>
      <c r="Y424" s="445"/>
      <c r="Z424" s="445"/>
      <c r="AA424" s="445"/>
      <c r="AB424" s="446"/>
      <c r="AC424" s="52"/>
    </row>
    <row r="425" spans="1:29" ht="21.75" customHeight="1" thickBot="1" x14ac:dyDescent="0.25">
      <c r="A425" s="51"/>
      <c r="B425" s="431" t="str">
        <f>+'11+'!B350:M350</f>
        <v>Прочая закупка товаров, работ и услуг</v>
      </c>
      <c r="C425" s="432"/>
      <c r="D425" s="432"/>
      <c r="E425" s="432"/>
      <c r="F425" s="432"/>
      <c r="G425" s="432"/>
      <c r="H425" s="432"/>
      <c r="I425" s="432"/>
      <c r="J425" s="432"/>
      <c r="K425" s="432"/>
      <c r="L425" s="433"/>
      <c r="M425" s="364">
        <f>+'11+'!O350</f>
        <v>7</v>
      </c>
      <c r="N425" s="364">
        <f>+'11+'!P350</f>
        <v>9</v>
      </c>
      <c r="O425" s="364" t="str">
        <f>+'11+'!Q350</f>
        <v>0760200019</v>
      </c>
      <c r="P425" s="364" t="str">
        <f>+'11+'!R350</f>
        <v>244</v>
      </c>
      <c r="Q425" s="442"/>
      <c r="R425" s="443"/>
      <c r="S425" s="300">
        <f>+'11+'!U350</f>
        <v>1087.893</v>
      </c>
      <c r="T425" s="300">
        <f>+'11+'!V350</f>
        <v>882.50532999999996</v>
      </c>
      <c r="U425" s="396">
        <f t="shared" si="6"/>
        <v>81.120600095781469</v>
      </c>
      <c r="V425" s="444"/>
      <c r="W425" s="445"/>
      <c r="X425" s="445"/>
      <c r="Y425" s="445"/>
      <c r="Z425" s="445"/>
      <c r="AA425" s="445"/>
      <c r="AB425" s="446"/>
      <c r="AC425" s="52"/>
    </row>
    <row r="426" spans="1:29" ht="12.75" customHeight="1" thickBot="1" x14ac:dyDescent="0.25">
      <c r="A426" s="51"/>
      <c r="B426" s="431" t="str">
        <f>+'11+'!B351:M351</f>
        <v>Расходы по коммунальным услугам</v>
      </c>
      <c r="C426" s="432"/>
      <c r="D426" s="432"/>
      <c r="E426" s="432"/>
      <c r="F426" s="432"/>
      <c r="G426" s="432"/>
      <c r="H426" s="432"/>
      <c r="I426" s="432"/>
      <c r="J426" s="432"/>
      <c r="K426" s="432"/>
      <c r="L426" s="433"/>
      <c r="M426" s="364">
        <f>+'11+'!O351</f>
        <v>7</v>
      </c>
      <c r="N426" s="364">
        <f>+'11+'!P351</f>
        <v>9</v>
      </c>
      <c r="O426" s="364" t="str">
        <f>+'11+'!Q351</f>
        <v>0760200019</v>
      </c>
      <c r="P426" s="364" t="str">
        <f>+'11+'!R351</f>
        <v>247</v>
      </c>
      <c r="Q426" s="442"/>
      <c r="R426" s="443"/>
      <c r="S426" s="300">
        <f>+'11+'!U351</f>
        <v>107.00700000000001</v>
      </c>
      <c r="T426" s="300">
        <f>+'11+'!V351</f>
        <v>39.565710000000003</v>
      </c>
      <c r="U426" s="396">
        <f t="shared" si="6"/>
        <v>36.974880148027701</v>
      </c>
      <c r="V426" s="444"/>
      <c r="W426" s="445"/>
      <c r="X426" s="445"/>
      <c r="Y426" s="445"/>
      <c r="Z426" s="445"/>
      <c r="AA426" s="445"/>
      <c r="AB426" s="446"/>
      <c r="AC426" s="52"/>
    </row>
    <row r="427" spans="1:29" ht="12.75" customHeight="1" thickBot="1" x14ac:dyDescent="0.25">
      <c r="A427" s="51"/>
      <c r="B427" s="431" t="str">
        <f>+'11+'!B352:M352</f>
        <v>Иные бюджетные ассигнования</v>
      </c>
      <c r="C427" s="432"/>
      <c r="D427" s="432"/>
      <c r="E427" s="432"/>
      <c r="F427" s="432"/>
      <c r="G427" s="432"/>
      <c r="H427" s="432"/>
      <c r="I427" s="432"/>
      <c r="J427" s="432"/>
      <c r="K427" s="432"/>
      <c r="L427" s="433"/>
      <c r="M427" s="364">
        <f>+'11+'!O352</f>
        <v>7</v>
      </c>
      <c r="N427" s="364">
        <f>+'11+'!P352</f>
        <v>9</v>
      </c>
      <c r="O427" s="364" t="str">
        <f>+'11+'!Q352</f>
        <v>0760200019</v>
      </c>
      <c r="P427" s="364" t="str">
        <f>+'11+'!R352</f>
        <v>800</v>
      </c>
      <c r="Q427" s="442"/>
      <c r="R427" s="443"/>
      <c r="S427" s="300">
        <f>+'11+'!U352</f>
        <v>50</v>
      </c>
      <c r="T427" s="300">
        <f>+'11+'!V352</f>
        <v>14.34441</v>
      </c>
      <c r="U427" s="396">
        <f t="shared" si="6"/>
        <v>28.68882</v>
      </c>
      <c r="V427" s="444"/>
      <c r="W427" s="445"/>
      <c r="X427" s="445"/>
      <c r="Y427" s="445"/>
      <c r="Z427" s="445"/>
      <c r="AA427" s="445"/>
      <c r="AB427" s="446"/>
      <c r="AC427" s="52"/>
    </row>
    <row r="428" spans="1:29" ht="21.75" customHeight="1" thickBot="1" x14ac:dyDescent="0.25">
      <c r="A428" s="51"/>
      <c r="B428" s="431" t="str">
        <f>+'11+'!B353:M353</f>
        <v>Уплата налогов, сборов и иных платежей</v>
      </c>
      <c r="C428" s="432"/>
      <c r="D428" s="432"/>
      <c r="E428" s="432"/>
      <c r="F428" s="432"/>
      <c r="G428" s="432"/>
      <c r="H428" s="432"/>
      <c r="I428" s="432"/>
      <c r="J428" s="432"/>
      <c r="K428" s="432"/>
      <c r="L428" s="433"/>
      <c r="M428" s="364">
        <f>+'11+'!O353</f>
        <v>7</v>
      </c>
      <c r="N428" s="364">
        <f>+'11+'!P353</f>
        <v>9</v>
      </c>
      <c r="O428" s="364" t="str">
        <f>+'11+'!Q353</f>
        <v>0760200019</v>
      </c>
      <c r="P428" s="364" t="str">
        <f>+'11+'!R353</f>
        <v>850</v>
      </c>
      <c r="Q428" s="442"/>
      <c r="R428" s="443"/>
      <c r="S428" s="300">
        <f>+'11+'!U353</f>
        <v>50</v>
      </c>
      <c r="T428" s="300">
        <f>+'11+'!V353</f>
        <v>14.34441</v>
      </c>
      <c r="U428" s="396">
        <f t="shared" si="6"/>
        <v>28.68882</v>
      </c>
      <c r="V428" s="444"/>
      <c r="W428" s="445"/>
      <c r="X428" s="445"/>
      <c r="Y428" s="445"/>
      <c r="Z428" s="445"/>
      <c r="AA428" s="445"/>
      <c r="AB428" s="446"/>
      <c r="AC428" s="52"/>
    </row>
    <row r="429" spans="1:29" ht="32.25" customHeight="1" thickBot="1" x14ac:dyDescent="0.25">
      <c r="A429" s="51"/>
      <c r="B429" s="431" t="str">
        <f>+'11+'!B354:M354</f>
        <v>Уплата налога на имущество организаций и земельного налога</v>
      </c>
      <c r="C429" s="432"/>
      <c r="D429" s="432"/>
      <c r="E429" s="432"/>
      <c r="F429" s="432"/>
      <c r="G429" s="432"/>
      <c r="H429" s="432"/>
      <c r="I429" s="432"/>
      <c r="J429" s="432"/>
      <c r="K429" s="432"/>
      <c r="L429" s="433"/>
      <c r="M429" s="364">
        <f>+'11+'!O354</f>
        <v>7</v>
      </c>
      <c r="N429" s="364">
        <f>+'11+'!P354</f>
        <v>9</v>
      </c>
      <c r="O429" s="364" t="str">
        <f>+'11+'!Q354</f>
        <v>0760200019</v>
      </c>
      <c r="P429" s="364" t="str">
        <f>+'11+'!R354</f>
        <v>851</v>
      </c>
      <c r="Q429" s="442"/>
      <c r="R429" s="443"/>
      <c r="S429" s="300">
        <f>+'11+'!U354</f>
        <v>37</v>
      </c>
      <c r="T429" s="300">
        <f>+'11+'!V354</f>
        <v>4.0019999999999998</v>
      </c>
      <c r="U429" s="396">
        <f t="shared" si="6"/>
        <v>10.816216216216215</v>
      </c>
      <c r="V429" s="444"/>
      <c r="W429" s="445"/>
      <c r="X429" s="445"/>
      <c r="Y429" s="445"/>
      <c r="Z429" s="445"/>
      <c r="AA429" s="445"/>
      <c r="AB429" s="446"/>
      <c r="AC429" s="52"/>
    </row>
    <row r="430" spans="1:29" ht="53.25" customHeight="1" thickBot="1" x14ac:dyDescent="0.25">
      <c r="A430" s="51"/>
      <c r="B430" s="431" t="str">
        <f>+'11+'!B355:M355</f>
        <v>Уплата прочих налогов, сборов</v>
      </c>
      <c r="C430" s="432"/>
      <c r="D430" s="432"/>
      <c r="E430" s="432"/>
      <c r="F430" s="432"/>
      <c r="G430" s="432"/>
      <c r="H430" s="432"/>
      <c r="I430" s="432"/>
      <c r="J430" s="432"/>
      <c r="K430" s="432"/>
      <c r="L430" s="433"/>
      <c r="M430" s="364">
        <f>+'11+'!O355</f>
        <v>7</v>
      </c>
      <c r="N430" s="364">
        <f>+'11+'!P355</f>
        <v>9</v>
      </c>
      <c r="O430" s="364" t="str">
        <f>+'11+'!Q355</f>
        <v>0760200019</v>
      </c>
      <c r="P430" s="364" t="str">
        <f>+'11+'!R355</f>
        <v>852</v>
      </c>
      <c r="Q430" s="442"/>
      <c r="R430" s="443"/>
      <c r="S430" s="300">
        <f>+'11+'!U355</f>
        <v>6</v>
      </c>
      <c r="T430" s="300">
        <f>+'11+'!V355</f>
        <v>6</v>
      </c>
      <c r="U430" s="396">
        <f t="shared" si="6"/>
        <v>100</v>
      </c>
      <c r="V430" s="444"/>
      <c r="W430" s="445"/>
      <c r="X430" s="445"/>
      <c r="Y430" s="445"/>
      <c r="Z430" s="445"/>
      <c r="AA430" s="445"/>
      <c r="AB430" s="446"/>
      <c r="AC430" s="52"/>
    </row>
    <row r="431" spans="1:29" ht="21.75" customHeight="1" thickBot="1" x14ac:dyDescent="0.25">
      <c r="A431" s="51"/>
      <c r="B431" s="431" t="str">
        <f>+'11+'!B356:M356</f>
        <v>Уплата иных платежей</v>
      </c>
      <c r="C431" s="432"/>
      <c r="D431" s="432"/>
      <c r="E431" s="432"/>
      <c r="F431" s="432"/>
      <c r="G431" s="432"/>
      <c r="H431" s="432"/>
      <c r="I431" s="432"/>
      <c r="J431" s="432"/>
      <c r="K431" s="432"/>
      <c r="L431" s="433"/>
      <c r="M431" s="364">
        <f>+'11+'!O356</f>
        <v>7</v>
      </c>
      <c r="N431" s="364">
        <f>+'11+'!P356</f>
        <v>9</v>
      </c>
      <c r="O431" s="364" t="str">
        <f>+'11+'!Q356</f>
        <v>0760200019</v>
      </c>
      <c r="P431" s="364" t="str">
        <f>+'11+'!R356</f>
        <v>853</v>
      </c>
      <c r="Q431" s="442"/>
      <c r="R431" s="443"/>
      <c r="S431" s="300">
        <f>+'11+'!U356</f>
        <v>7</v>
      </c>
      <c r="T431" s="300">
        <f>+'11+'!V356</f>
        <v>4.3424100000000001</v>
      </c>
      <c r="U431" s="396">
        <f t="shared" si="6"/>
        <v>62.03442857142857</v>
      </c>
      <c r="V431" s="444"/>
      <c r="W431" s="445"/>
      <c r="X431" s="445"/>
      <c r="Y431" s="445"/>
      <c r="Z431" s="445"/>
      <c r="AA431" s="445"/>
      <c r="AB431" s="446"/>
      <c r="AC431" s="52"/>
    </row>
    <row r="432" spans="1:29" ht="12.75" customHeight="1" thickBot="1" x14ac:dyDescent="0.25">
      <c r="A432" s="51"/>
      <c r="B432" s="431" t="str">
        <f>+'11+'!B611:M611</f>
        <v>Муниципальная программа "Профилактика безнадзорности и правонарушений несовершеннолетних в Овюрском кожууне на 2021-2023 годы"</v>
      </c>
      <c r="C432" s="432"/>
      <c r="D432" s="432"/>
      <c r="E432" s="432"/>
      <c r="F432" s="432"/>
      <c r="G432" s="432"/>
      <c r="H432" s="432"/>
      <c r="I432" s="432"/>
      <c r="J432" s="432"/>
      <c r="K432" s="432"/>
      <c r="L432" s="433"/>
      <c r="M432" s="364">
        <f>+'11+'!O611</f>
        <v>7</v>
      </c>
      <c r="N432" s="364">
        <f>+'11+'!P611</f>
        <v>9</v>
      </c>
      <c r="O432" s="364" t="str">
        <f>+'11+'!Q611</f>
        <v>1500000000</v>
      </c>
      <c r="P432" s="364">
        <f>+'11+'!R611</f>
        <v>0</v>
      </c>
      <c r="Q432" s="442"/>
      <c r="R432" s="443"/>
      <c r="S432" s="300">
        <f>+'11+'!U611</f>
        <v>45</v>
      </c>
      <c r="T432" s="300">
        <f>+'11+'!V611</f>
        <v>20</v>
      </c>
      <c r="U432" s="396">
        <f t="shared" si="6"/>
        <v>44.444444444444443</v>
      </c>
      <c r="V432" s="444"/>
      <c r="W432" s="445"/>
      <c r="X432" s="445"/>
      <c r="Y432" s="445"/>
      <c r="Z432" s="445"/>
      <c r="AA432" s="445"/>
      <c r="AB432" s="446"/>
      <c r="AC432" s="52"/>
    </row>
    <row r="433" spans="1:29" ht="12.75" customHeight="1" thickBot="1" x14ac:dyDescent="0.25">
      <c r="A433" s="51"/>
      <c r="B433" s="431" t="str">
        <f>+'11+'!B612:M612</f>
        <v>Принятие мер по совершенствованию нормативно- правового регулирования в сфере профилактики безнадзорности и правонарушений несовершеннолетних</v>
      </c>
      <c r="C433" s="432"/>
      <c r="D433" s="432"/>
      <c r="E433" s="432"/>
      <c r="F433" s="432"/>
      <c r="G433" s="432"/>
      <c r="H433" s="432"/>
      <c r="I433" s="432"/>
      <c r="J433" s="432"/>
      <c r="K433" s="432"/>
      <c r="L433" s="433"/>
      <c r="M433" s="364">
        <f>+'11+'!O612</f>
        <v>7</v>
      </c>
      <c r="N433" s="364">
        <f>+'11+'!P612</f>
        <v>9</v>
      </c>
      <c r="O433" s="364" t="str">
        <f>+'11+'!Q612</f>
        <v>1500103010</v>
      </c>
      <c r="P433" s="364">
        <f>+'11+'!R612</f>
        <v>0</v>
      </c>
      <c r="Q433" s="442"/>
      <c r="R433" s="443"/>
      <c r="S433" s="300">
        <f>+'11+'!U612</f>
        <v>45</v>
      </c>
      <c r="T433" s="300">
        <f>+'11+'!V612</f>
        <v>20</v>
      </c>
      <c r="U433" s="396">
        <f t="shared" si="6"/>
        <v>44.444444444444443</v>
      </c>
      <c r="V433" s="444"/>
      <c r="W433" s="445"/>
      <c r="X433" s="445"/>
      <c r="Y433" s="445"/>
      <c r="Z433" s="445"/>
      <c r="AA433" s="445"/>
      <c r="AB433" s="446"/>
      <c r="AC433" s="52"/>
    </row>
    <row r="434" spans="1:29" ht="12.75" customHeight="1" thickBot="1" x14ac:dyDescent="0.3">
      <c r="A434" s="51"/>
      <c r="B434" s="431" t="str">
        <f>+'11+'!B613:M613</f>
        <v>Закупка товаров, работ и услуг для обеспечения государственных (муниципальных) нужд</v>
      </c>
      <c r="C434" s="432"/>
      <c r="D434" s="432"/>
      <c r="E434" s="432"/>
      <c r="F434" s="432"/>
      <c r="G434" s="432"/>
      <c r="H434" s="432"/>
      <c r="I434" s="432"/>
      <c r="J434" s="432"/>
      <c r="K434" s="432"/>
      <c r="L434" s="433"/>
      <c r="M434" s="364">
        <f>+'11+'!O613</f>
        <v>7</v>
      </c>
      <c r="N434" s="364">
        <f>+'11+'!P613</f>
        <v>9</v>
      </c>
      <c r="O434" s="364" t="str">
        <f>+'11+'!Q613</f>
        <v>1500103010</v>
      </c>
      <c r="P434" s="364" t="str">
        <f>+'11+'!R613</f>
        <v>200</v>
      </c>
      <c r="Q434" s="450"/>
      <c r="R434" s="451"/>
      <c r="S434" s="300">
        <f>+'11+'!U613</f>
        <v>45</v>
      </c>
      <c r="T434" s="300">
        <f>+'11+'!V613</f>
        <v>20</v>
      </c>
      <c r="U434" s="396">
        <f t="shared" si="6"/>
        <v>44.444444444444443</v>
      </c>
      <c r="V434" s="452"/>
      <c r="W434" s="453"/>
      <c r="X434" s="453"/>
      <c r="Y434" s="453"/>
      <c r="Z434" s="453"/>
      <c r="AA434" s="453"/>
      <c r="AB434" s="454"/>
      <c r="AC434" s="52"/>
    </row>
    <row r="435" spans="1:29" ht="21.75" customHeight="1" thickBot="1" x14ac:dyDescent="0.25">
      <c r="A435" s="51"/>
      <c r="B435" s="431" t="str">
        <f>+'11+'!B614:M614</f>
        <v>Иные закупки товаров, работ и услуг для обеспечения государственных (муниципальных) нужд</v>
      </c>
      <c r="C435" s="432"/>
      <c r="D435" s="432"/>
      <c r="E435" s="432"/>
      <c r="F435" s="432"/>
      <c r="G435" s="432"/>
      <c r="H435" s="432"/>
      <c r="I435" s="432"/>
      <c r="J435" s="432"/>
      <c r="K435" s="432"/>
      <c r="L435" s="433"/>
      <c r="M435" s="364">
        <f>+'11+'!O614</f>
        <v>7</v>
      </c>
      <c r="N435" s="364">
        <f>+'11+'!P614</f>
        <v>9</v>
      </c>
      <c r="O435" s="364" t="str">
        <f>+'11+'!Q614</f>
        <v>1500103010</v>
      </c>
      <c r="P435" s="364" t="str">
        <f>+'11+'!R614</f>
        <v>240</v>
      </c>
      <c r="Q435" s="442"/>
      <c r="R435" s="443"/>
      <c r="S435" s="300">
        <f>+'11+'!U614</f>
        <v>45</v>
      </c>
      <c r="T435" s="300">
        <f>+'11+'!V614</f>
        <v>20</v>
      </c>
      <c r="U435" s="396">
        <f t="shared" si="6"/>
        <v>44.444444444444443</v>
      </c>
      <c r="V435" s="444"/>
      <c r="W435" s="445"/>
      <c r="X435" s="445"/>
      <c r="Y435" s="445"/>
      <c r="Z435" s="445"/>
      <c r="AA435" s="445"/>
      <c r="AB435" s="446"/>
      <c r="AC435" s="52"/>
    </row>
    <row r="436" spans="1:29" ht="12.75" customHeight="1" thickBot="1" x14ac:dyDescent="0.25">
      <c r="A436" s="51"/>
      <c r="B436" s="431" t="str">
        <f>+'11+'!B615:M615</f>
        <v>Прочая закупка товаров, работ и услуг</v>
      </c>
      <c r="C436" s="432"/>
      <c r="D436" s="432"/>
      <c r="E436" s="432"/>
      <c r="F436" s="432"/>
      <c r="G436" s="432"/>
      <c r="H436" s="432"/>
      <c r="I436" s="432"/>
      <c r="J436" s="432"/>
      <c r="K436" s="432"/>
      <c r="L436" s="433"/>
      <c r="M436" s="364">
        <f>+'11+'!O615</f>
        <v>7</v>
      </c>
      <c r="N436" s="364">
        <f>+'11+'!P615</f>
        <v>9</v>
      </c>
      <c r="O436" s="364" t="str">
        <f>+'11+'!Q615</f>
        <v>1500103010</v>
      </c>
      <c r="P436" s="364" t="str">
        <f>+'11+'!R615</f>
        <v>244</v>
      </c>
      <c r="Q436" s="442"/>
      <c r="R436" s="443"/>
      <c r="S436" s="300">
        <f>+'11+'!U615</f>
        <v>45</v>
      </c>
      <c r="T436" s="300">
        <f>+'11+'!V615</f>
        <v>20</v>
      </c>
      <c r="U436" s="396">
        <f t="shared" si="6"/>
        <v>44.444444444444443</v>
      </c>
      <c r="V436" s="444"/>
      <c r="W436" s="445"/>
      <c r="X436" s="445"/>
      <c r="Y436" s="445"/>
      <c r="Z436" s="445"/>
      <c r="AA436" s="445"/>
      <c r="AB436" s="446"/>
      <c r="AC436" s="52"/>
    </row>
    <row r="437" spans="1:29" ht="21.75" customHeight="1" thickBot="1" x14ac:dyDescent="0.25">
      <c r="A437" s="51"/>
      <c r="B437" s="431" t="str">
        <f>+'11+'!B616:M616</f>
        <v>Муниципальная программа "Реализация государственной национальной политики РФ в Овюрском кожууте Республики Тыва  на 2021-2023 годы"</v>
      </c>
      <c r="C437" s="432"/>
      <c r="D437" s="432"/>
      <c r="E437" s="432"/>
      <c r="F437" s="432"/>
      <c r="G437" s="432"/>
      <c r="H437" s="432"/>
      <c r="I437" s="432"/>
      <c r="J437" s="432"/>
      <c r="K437" s="432"/>
      <c r="L437" s="433"/>
      <c r="M437" s="364">
        <f>+'11+'!O616</f>
        <v>7</v>
      </c>
      <c r="N437" s="364">
        <f>+'11+'!P616</f>
        <v>9</v>
      </c>
      <c r="O437" s="364" t="str">
        <f>+'11+'!Q616</f>
        <v>1600000000</v>
      </c>
      <c r="P437" s="364">
        <f>+'11+'!R616</f>
        <v>0</v>
      </c>
      <c r="Q437" s="442"/>
      <c r="R437" s="443"/>
      <c r="S437" s="300">
        <f>+'11+'!U616</f>
        <v>50</v>
      </c>
      <c r="T437" s="300">
        <f>+'11+'!V616</f>
        <v>0</v>
      </c>
      <c r="U437" s="396">
        <f t="shared" si="6"/>
        <v>0</v>
      </c>
      <c r="V437" s="444"/>
      <c r="W437" s="445"/>
      <c r="X437" s="445"/>
      <c r="Y437" s="445"/>
      <c r="Z437" s="445"/>
      <c r="AA437" s="445"/>
      <c r="AB437" s="446"/>
      <c r="AC437" s="52"/>
    </row>
    <row r="438" spans="1:29" ht="21.75" customHeight="1" thickBot="1" x14ac:dyDescent="0.25">
      <c r="A438" s="51"/>
      <c r="B438" s="431" t="str">
        <f>+'11+'!B617:M617</f>
        <v>Организация мероприятий в сфере государственной национальной политики</v>
      </c>
      <c r="C438" s="432"/>
      <c r="D438" s="432"/>
      <c r="E438" s="432"/>
      <c r="F438" s="432"/>
      <c r="G438" s="432"/>
      <c r="H438" s="432"/>
      <c r="I438" s="432"/>
      <c r="J438" s="432"/>
      <c r="K438" s="432"/>
      <c r="L438" s="433"/>
      <c r="M438" s="364">
        <f>+'11+'!O617</f>
        <v>7</v>
      </c>
      <c r="N438" s="364">
        <f>+'11+'!P617</f>
        <v>9</v>
      </c>
      <c r="O438" s="364" t="str">
        <f>+'11+'!Q617</f>
        <v>1600002000</v>
      </c>
      <c r="P438" s="364">
        <f>+'11+'!R617</f>
        <v>0</v>
      </c>
      <c r="Q438" s="442"/>
      <c r="R438" s="443"/>
      <c r="S438" s="300">
        <f>+'11+'!U617</f>
        <v>50</v>
      </c>
      <c r="T438" s="300">
        <f>+'11+'!V617</f>
        <v>0</v>
      </c>
      <c r="U438" s="396">
        <f t="shared" si="6"/>
        <v>0</v>
      </c>
      <c r="V438" s="444"/>
      <c r="W438" s="445"/>
      <c r="X438" s="445"/>
      <c r="Y438" s="445"/>
      <c r="Z438" s="445"/>
      <c r="AA438" s="445"/>
      <c r="AB438" s="446"/>
      <c r="AC438" s="52"/>
    </row>
    <row r="439" spans="1:29" ht="12.75" customHeight="1" thickBot="1" x14ac:dyDescent="0.25">
      <c r="A439" s="51"/>
      <c r="B439" s="431" t="str">
        <f>+'11+'!B618:M618</f>
        <v>Закупка товаров, работ и услуг для обеспечения государственных (муниципальных) нужд</v>
      </c>
      <c r="C439" s="432"/>
      <c r="D439" s="432"/>
      <c r="E439" s="432"/>
      <c r="F439" s="432"/>
      <c r="G439" s="432"/>
      <c r="H439" s="432"/>
      <c r="I439" s="432"/>
      <c r="J439" s="432"/>
      <c r="K439" s="432"/>
      <c r="L439" s="433"/>
      <c r="M439" s="364">
        <f>+'11+'!O618</f>
        <v>7</v>
      </c>
      <c r="N439" s="364">
        <f>+'11+'!P618</f>
        <v>9</v>
      </c>
      <c r="O439" s="364" t="str">
        <f>+'11+'!Q618</f>
        <v>1600002000</v>
      </c>
      <c r="P439" s="364" t="str">
        <f>+'11+'!R618</f>
        <v>200</v>
      </c>
      <c r="Q439" s="442"/>
      <c r="R439" s="443"/>
      <c r="S439" s="300">
        <f>+'11+'!U618</f>
        <v>50</v>
      </c>
      <c r="T439" s="300">
        <f>+'11+'!V618</f>
        <v>0</v>
      </c>
      <c r="U439" s="396">
        <f t="shared" si="6"/>
        <v>0</v>
      </c>
      <c r="V439" s="444"/>
      <c r="W439" s="445"/>
      <c r="X439" s="445"/>
      <c r="Y439" s="445"/>
      <c r="Z439" s="445"/>
      <c r="AA439" s="445"/>
      <c r="AB439" s="446"/>
      <c r="AC439" s="52"/>
    </row>
    <row r="440" spans="1:29" ht="42.75" customHeight="1" thickBot="1" x14ac:dyDescent="0.25">
      <c r="A440" s="51"/>
      <c r="B440" s="431" t="str">
        <f>+'11+'!B619:M619</f>
        <v>Иные закупки товаров, работ и услуг для обеспечения государственных (муниципальных) нужд</v>
      </c>
      <c r="C440" s="432"/>
      <c r="D440" s="432"/>
      <c r="E440" s="432"/>
      <c r="F440" s="432"/>
      <c r="G440" s="432"/>
      <c r="H440" s="432"/>
      <c r="I440" s="432"/>
      <c r="J440" s="432"/>
      <c r="K440" s="432"/>
      <c r="L440" s="433"/>
      <c r="M440" s="364">
        <f>+'11+'!O619</f>
        <v>7</v>
      </c>
      <c r="N440" s="364">
        <f>+'11+'!P619</f>
        <v>9</v>
      </c>
      <c r="O440" s="364" t="str">
        <f>+'11+'!Q619</f>
        <v>1600002000</v>
      </c>
      <c r="P440" s="364" t="str">
        <f>+'11+'!R619</f>
        <v>240</v>
      </c>
      <c r="Q440" s="442"/>
      <c r="R440" s="443"/>
      <c r="S440" s="300">
        <f>+'11+'!U619</f>
        <v>50</v>
      </c>
      <c r="T440" s="300">
        <f>+'11+'!V619</f>
        <v>0</v>
      </c>
      <c r="U440" s="396">
        <f t="shared" si="6"/>
        <v>0</v>
      </c>
      <c r="V440" s="444"/>
      <c r="W440" s="445"/>
      <c r="X440" s="445"/>
      <c r="Y440" s="445"/>
      <c r="Z440" s="445"/>
      <c r="AA440" s="445"/>
      <c r="AB440" s="446"/>
      <c r="AC440" s="52"/>
    </row>
    <row r="441" spans="1:29" ht="12.75" customHeight="1" thickBot="1" x14ac:dyDescent="0.3">
      <c r="A441" s="51"/>
      <c r="B441" s="431" t="str">
        <f>+'11+'!B620:M620</f>
        <v>Прочая закупка товаров, работ и услуг</v>
      </c>
      <c r="C441" s="432"/>
      <c r="D441" s="432"/>
      <c r="E441" s="432"/>
      <c r="F441" s="432"/>
      <c r="G441" s="432"/>
      <c r="H441" s="432"/>
      <c r="I441" s="432"/>
      <c r="J441" s="432"/>
      <c r="K441" s="432"/>
      <c r="L441" s="433"/>
      <c r="M441" s="364">
        <f>+'11+'!O620</f>
        <v>7</v>
      </c>
      <c r="N441" s="364">
        <f>+'11+'!P620</f>
        <v>9</v>
      </c>
      <c r="O441" s="364" t="str">
        <f>+'11+'!Q620</f>
        <v>1600002000</v>
      </c>
      <c r="P441" s="364" t="str">
        <f>+'11+'!R620</f>
        <v>244</v>
      </c>
      <c r="Q441" s="450"/>
      <c r="R441" s="451"/>
      <c r="S441" s="300">
        <f>+'11+'!U620</f>
        <v>50</v>
      </c>
      <c r="T441" s="300">
        <f>+'11+'!V620</f>
        <v>0</v>
      </c>
      <c r="U441" s="396">
        <f t="shared" si="6"/>
        <v>0</v>
      </c>
      <c r="V441" s="452"/>
      <c r="W441" s="453"/>
      <c r="X441" s="453"/>
      <c r="Y441" s="453"/>
      <c r="Z441" s="453"/>
      <c r="AA441" s="453"/>
      <c r="AB441" s="454"/>
      <c r="AC441" s="52"/>
    </row>
    <row r="442" spans="1:29" ht="21.75" customHeight="1" thickBot="1" x14ac:dyDescent="0.25">
      <c r="A442" s="51"/>
      <c r="B442" s="431" t="str">
        <f>+'11+'!B621:M621</f>
        <v>Непрограммные расходы на реализацию переданных полномочий Российской Федерации и субъекта Российской Федерации</v>
      </c>
      <c r="C442" s="432"/>
      <c r="D442" s="432"/>
      <c r="E442" s="432"/>
      <c r="F442" s="432"/>
      <c r="G442" s="432"/>
      <c r="H442" s="432"/>
      <c r="I442" s="432"/>
      <c r="J442" s="432"/>
      <c r="K442" s="432"/>
      <c r="L442" s="433"/>
      <c r="M442" s="364">
        <f>+'11+'!O621</f>
        <v>7</v>
      </c>
      <c r="N442" s="364">
        <f>+'11+'!P621</f>
        <v>9</v>
      </c>
      <c r="O442" s="364" t="str">
        <f>+'11+'!Q621</f>
        <v>9900000000</v>
      </c>
      <c r="P442" s="364">
        <f>+'11+'!R621</f>
        <v>0</v>
      </c>
      <c r="Q442" s="442"/>
      <c r="R442" s="443"/>
      <c r="S442" s="300">
        <f>+'11+'!U621</f>
        <v>491.4</v>
      </c>
      <c r="T442" s="300">
        <f>+'11+'!V621</f>
        <v>251.97327999999999</v>
      </c>
      <c r="U442" s="396">
        <f t="shared" si="6"/>
        <v>51.276613756613756</v>
      </c>
      <c r="V442" s="444"/>
      <c r="W442" s="445"/>
      <c r="X442" s="445"/>
      <c r="Y442" s="445"/>
      <c r="Z442" s="445"/>
      <c r="AA442" s="445"/>
      <c r="AB442" s="446"/>
      <c r="AC442" s="52"/>
    </row>
    <row r="443" spans="1:29" ht="12.75" customHeight="1" thickBot="1" x14ac:dyDescent="0.25">
      <c r="A443" s="51"/>
      <c r="B443" s="431" t="str">
        <f>+'11+'!B622:M622</f>
        <v>Осуществление государственных полномочий по образованию и организации деятельности комиссий по делам несовершеннолетних</v>
      </c>
      <c r="C443" s="432"/>
      <c r="D443" s="432"/>
      <c r="E443" s="432"/>
      <c r="F443" s="432"/>
      <c r="G443" s="432"/>
      <c r="H443" s="432"/>
      <c r="I443" s="432"/>
      <c r="J443" s="432"/>
      <c r="K443" s="432"/>
      <c r="L443" s="433"/>
      <c r="M443" s="364">
        <f>+'11+'!O622</f>
        <v>7</v>
      </c>
      <c r="N443" s="364">
        <f>+'11+'!P622</f>
        <v>9</v>
      </c>
      <c r="O443" s="364" t="str">
        <f>+'11+'!Q622</f>
        <v>9900076100</v>
      </c>
      <c r="P443" s="364">
        <f>+'11+'!R622</f>
        <v>0</v>
      </c>
      <c r="Q443" s="442"/>
      <c r="R443" s="443"/>
      <c r="S443" s="300">
        <f>+'11+'!U622</f>
        <v>491.4</v>
      </c>
      <c r="T443" s="300">
        <f>+'11+'!V622</f>
        <v>251.97327999999999</v>
      </c>
      <c r="U443" s="396">
        <f t="shared" si="6"/>
        <v>51.276613756613756</v>
      </c>
      <c r="V443" s="444"/>
      <c r="W443" s="445"/>
      <c r="X443" s="445"/>
      <c r="Y443" s="445"/>
      <c r="Z443" s="445"/>
      <c r="AA443" s="445"/>
      <c r="AB443" s="446"/>
      <c r="AC443" s="52"/>
    </row>
    <row r="444" spans="1:29" ht="12.75" customHeight="1" thickBot="1" x14ac:dyDescent="0.25">
      <c r="A444" s="51"/>
      <c r="B444" s="431" t="str">
        <f>+'11+'!B623:M623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444" s="432"/>
      <c r="D444" s="432"/>
      <c r="E444" s="432"/>
      <c r="F444" s="432"/>
      <c r="G444" s="432"/>
      <c r="H444" s="432"/>
      <c r="I444" s="432"/>
      <c r="J444" s="432"/>
      <c r="K444" s="432"/>
      <c r="L444" s="433"/>
      <c r="M444" s="364">
        <f>+'11+'!O623</f>
        <v>7</v>
      </c>
      <c r="N444" s="364">
        <f>+'11+'!P623</f>
        <v>9</v>
      </c>
      <c r="O444" s="364" t="str">
        <f>+'11+'!Q623</f>
        <v>9900076100</v>
      </c>
      <c r="P444" s="364" t="str">
        <f>+'11+'!R623</f>
        <v>100</v>
      </c>
      <c r="Q444" s="442"/>
      <c r="R444" s="443"/>
      <c r="S444" s="300">
        <f>+'11+'!U623</f>
        <v>352.71800000000002</v>
      </c>
      <c r="T444" s="300">
        <f>+'11+'!V623</f>
        <v>249.93755999999999</v>
      </c>
      <c r="U444" s="396">
        <f t="shared" si="6"/>
        <v>70.860449424185887</v>
      </c>
      <c r="V444" s="444"/>
      <c r="W444" s="445"/>
      <c r="X444" s="445"/>
      <c r="Y444" s="445"/>
      <c r="Z444" s="445"/>
      <c r="AA444" s="445"/>
      <c r="AB444" s="446"/>
      <c r="AC444" s="52"/>
    </row>
    <row r="445" spans="1:29" ht="21.75" customHeight="1" thickBot="1" x14ac:dyDescent="0.25">
      <c r="A445" s="51"/>
      <c r="B445" s="431" t="str">
        <f>+'11+'!B624:M624</f>
        <v>Расходы на выплаты персоналу государственных (муниципальных) органов</v>
      </c>
      <c r="C445" s="432"/>
      <c r="D445" s="432"/>
      <c r="E445" s="432"/>
      <c r="F445" s="432"/>
      <c r="G445" s="432"/>
      <c r="H445" s="432"/>
      <c r="I445" s="432"/>
      <c r="J445" s="432"/>
      <c r="K445" s="432"/>
      <c r="L445" s="433"/>
      <c r="M445" s="364">
        <f>+'11+'!O624</f>
        <v>7</v>
      </c>
      <c r="N445" s="364">
        <f>+'11+'!P624</f>
        <v>9</v>
      </c>
      <c r="O445" s="364" t="str">
        <f>+'11+'!Q624</f>
        <v>9900076100</v>
      </c>
      <c r="P445" s="364" t="str">
        <f>+'11+'!R624</f>
        <v>120</v>
      </c>
      <c r="Q445" s="442"/>
      <c r="R445" s="443"/>
      <c r="S445" s="300">
        <f>+'11+'!U624</f>
        <v>352.71800000000002</v>
      </c>
      <c r="T445" s="300">
        <f>+'11+'!V624</f>
        <v>249.93755999999999</v>
      </c>
      <c r="U445" s="396">
        <f t="shared" si="6"/>
        <v>70.860449424185887</v>
      </c>
      <c r="V445" s="444"/>
      <c r="W445" s="445"/>
      <c r="X445" s="445"/>
      <c r="Y445" s="445"/>
      <c r="Z445" s="445"/>
      <c r="AA445" s="445"/>
      <c r="AB445" s="446"/>
      <c r="AC445" s="52"/>
    </row>
    <row r="446" spans="1:29" ht="12.75" customHeight="1" thickBot="1" x14ac:dyDescent="0.25">
      <c r="A446" s="51"/>
      <c r="B446" s="431" t="str">
        <f>+'11+'!B625:M625</f>
        <v>Фонд оплаты труда государственных (муниципальных) органов</v>
      </c>
      <c r="C446" s="432"/>
      <c r="D446" s="432"/>
      <c r="E446" s="432"/>
      <c r="F446" s="432"/>
      <c r="G446" s="432"/>
      <c r="H446" s="432"/>
      <c r="I446" s="432"/>
      <c r="J446" s="432"/>
      <c r="K446" s="432"/>
      <c r="L446" s="433"/>
      <c r="M446" s="364">
        <f>+'11+'!O625</f>
        <v>7</v>
      </c>
      <c r="N446" s="364">
        <f>+'11+'!P625</f>
        <v>9</v>
      </c>
      <c r="O446" s="364" t="str">
        <f>+'11+'!Q625</f>
        <v>9900076100</v>
      </c>
      <c r="P446" s="364" t="str">
        <f>+'11+'!R625</f>
        <v>121</v>
      </c>
      <c r="Q446" s="442"/>
      <c r="R446" s="443"/>
      <c r="S446" s="300">
        <f>+'11+'!U625</f>
        <v>257.08</v>
      </c>
      <c r="T446" s="300">
        <f>+'11+'!V625</f>
        <v>191.96433999999999</v>
      </c>
      <c r="U446" s="396">
        <f t="shared" si="6"/>
        <v>74.671051812665326</v>
      </c>
      <c r="V446" s="444"/>
      <c r="W446" s="445"/>
      <c r="X446" s="445"/>
      <c r="Y446" s="445"/>
      <c r="Z446" s="445"/>
      <c r="AA446" s="445"/>
      <c r="AB446" s="446"/>
      <c r="AC446" s="52"/>
    </row>
    <row r="447" spans="1:29" ht="42.75" customHeight="1" thickBot="1" x14ac:dyDescent="0.25">
      <c r="A447" s="51"/>
      <c r="B447" s="431" t="str">
        <f>+'11+'!B626:M626</f>
        <v>Иные выплаты персоналу государственных (муниципальных) органов, за исключением фонда оплаты труда</v>
      </c>
      <c r="C447" s="432"/>
      <c r="D447" s="432"/>
      <c r="E447" s="432"/>
      <c r="F447" s="432"/>
      <c r="G447" s="432"/>
      <c r="H447" s="432"/>
      <c r="I447" s="432"/>
      <c r="J447" s="432"/>
      <c r="K447" s="432"/>
      <c r="L447" s="433"/>
      <c r="M447" s="364">
        <f>+'11+'!O626</f>
        <v>7</v>
      </c>
      <c r="N447" s="364">
        <f>+'11+'!P626</f>
        <v>9</v>
      </c>
      <c r="O447" s="364" t="str">
        <f>+'11+'!Q626</f>
        <v>9900076100</v>
      </c>
      <c r="P447" s="364" t="str">
        <f>+'11+'!R626</f>
        <v>122</v>
      </c>
      <c r="Q447" s="442"/>
      <c r="R447" s="443"/>
      <c r="S447" s="300">
        <f>+'11+'!U626</f>
        <v>18</v>
      </c>
      <c r="T447" s="300">
        <f>+'11+'!V626</f>
        <v>0</v>
      </c>
      <c r="U447" s="396">
        <f t="shared" si="6"/>
        <v>0</v>
      </c>
      <c r="V447" s="444"/>
      <c r="W447" s="445"/>
      <c r="X447" s="445"/>
      <c r="Y447" s="445"/>
      <c r="Z447" s="445"/>
      <c r="AA447" s="445"/>
      <c r="AB447" s="446"/>
      <c r="AC447" s="52"/>
    </row>
    <row r="448" spans="1:29" ht="12.75" customHeight="1" thickBot="1" x14ac:dyDescent="0.3">
      <c r="A448" s="51"/>
      <c r="B448" s="431" t="str">
        <f>+'11+'!B627:M627</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448" s="432"/>
      <c r="D448" s="432"/>
      <c r="E448" s="432"/>
      <c r="F448" s="432"/>
      <c r="G448" s="432"/>
      <c r="H448" s="432"/>
      <c r="I448" s="432"/>
      <c r="J448" s="432"/>
      <c r="K448" s="432"/>
      <c r="L448" s="433"/>
      <c r="M448" s="364">
        <f>+'11+'!O627</f>
        <v>7</v>
      </c>
      <c r="N448" s="364">
        <f>+'11+'!P627</f>
        <v>9</v>
      </c>
      <c r="O448" s="364" t="str">
        <f>+'11+'!Q627</f>
        <v>9900076100</v>
      </c>
      <c r="P448" s="364" t="str">
        <f>+'11+'!R627</f>
        <v>129</v>
      </c>
      <c r="Q448" s="450"/>
      <c r="R448" s="451"/>
      <c r="S448" s="300">
        <f>+'11+'!U627</f>
        <v>77.638000000000005</v>
      </c>
      <c r="T448" s="300">
        <f>+'11+'!V627</f>
        <v>57.973219999999998</v>
      </c>
      <c r="U448" s="396">
        <f t="shared" si="6"/>
        <v>74.671191942090203</v>
      </c>
      <c r="V448" s="452"/>
      <c r="W448" s="453"/>
      <c r="X448" s="453"/>
      <c r="Y448" s="453"/>
      <c r="Z448" s="453"/>
      <c r="AA448" s="453"/>
      <c r="AB448" s="454"/>
      <c r="AC448" s="52"/>
    </row>
    <row r="449" spans="1:29" ht="21.75" customHeight="1" thickBot="1" x14ac:dyDescent="0.25">
      <c r="A449" s="51"/>
      <c r="B449" s="431" t="str">
        <f>+'11+'!B628:M628</f>
        <v>Закупка товаров, работ и услуг для обеспечения государственных (муниципальных) нужд</v>
      </c>
      <c r="C449" s="432"/>
      <c r="D449" s="432"/>
      <c r="E449" s="432"/>
      <c r="F449" s="432"/>
      <c r="G449" s="432"/>
      <c r="H449" s="432"/>
      <c r="I449" s="432"/>
      <c r="J449" s="432"/>
      <c r="K449" s="432"/>
      <c r="L449" s="433"/>
      <c r="M449" s="364">
        <f>+'11+'!O628</f>
        <v>7</v>
      </c>
      <c r="N449" s="364">
        <f>+'11+'!P628</f>
        <v>9</v>
      </c>
      <c r="O449" s="364" t="str">
        <f>+'11+'!Q628</f>
        <v>9900076100</v>
      </c>
      <c r="P449" s="364" t="str">
        <f>+'11+'!R628</f>
        <v>200</v>
      </c>
      <c r="Q449" s="442"/>
      <c r="R449" s="443"/>
      <c r="S449" s="300">
        <f>+'11+'!U628</f>
        <v>138.68199999999999</v>
      </c>
      <c r="T449" s="300">
        <f>+'11+'!V628</f>
        <v>2.03572</v>
      </c>
      <c r="U449" s="396">
        <f t="shared" si="6"/>
        <v>1.4679049912750033</v>
      </c>
      <c r="V449" s="444"/>
      <c r="W449" s="445"/>
      <c r="X449" s="445"/>
      <c r="Y449" s="445"/>
      <c r="Z449" s="445"/>
      <c r="AA449" s="445"/>
      <c r="AB449" s="446"/>
      <c r="AC449" s="52"/>
    </row>
    <row r="450" spans="1:29" ht="21.75" customHeight="1" thickBot="1" x14ac:dyDescent="0.25">
      <c r="A450" s="51"/>
      <c r="B450" s="431" t="str">
        <f>+'11+'!B629:M629</f>
        <v>Иные закупки товаров, работ и услуг для обеспечения государственных (муниципальных) нужд</v>
      </c>
      <c r="C450" s="432"/>
      <c r="D450" s="432"/>
      <c r="E450" s="432"/>
      <c r="F450" s="432"/>
      <c r="G450" s="432"/>
      <c r="H450" s="432"/>
      <c r="I450" s="432"/>
      <c r="J450" s="432"/>
      <c r="K450" s="432"/>
      <c r="L450" s="433"/>
      <c r="M450" s="364">
        <f>+'11+'!O629</f>
        <v>7</v>
      </c>
      <c r="N450" s="364">
        <f>+'11+'!P629</f>
        <v>9</v>
      </c>
      <c r="O450" s="364" t="str">
        <f>+'11+'!Q629</f>
        <v>9900076100</v>
      </c>
      <c r="P450" s="364" t="str">
        <f>+'11+'!R629</f>
        <v>240</v>
      </c>
      <c r="Q450" s="442"/>
      <c r="R450" s="443"/>
      <c r="S450" s="300">
        <f>+'11+'!U629</f>
        <v>138.68199999999999</v>
      </c>
      <c r="T450" s="300">
        <f>+'11+'!V629</f>
        <v>2.03572</v>
      </c>
      <c r="U450" s="396">
        <f t="shared" si="6"/>
        <v>1.4679049912750033</v>
      </c>
      <c r="V450" s="444"/>
      <c r="W450" s="445"/>
      <c r="X450" s="445"/>
      <c r="Y450" s="445"/>
      <c r="Z450" s="445"/>
      <c r="AA450" s="445"/>
      <c r="AB450" s="446"/>
      <c r="AC450" s="52"/>
    </row>
    <row r="451" spans="1:29" ht="32.25" customHeight="1" thickBot="1" x14ac:dyDescent="0.25">
      <c r="A451" s="51"/>
      <c r="B451" s="431" t="str">
        <f>+'11+'!B630:M630</f>
        <v>Прочая закупка товаров, работ и услуг</v>
      </c>
      <c r="C451" s="432"/>
      <c r="D451" s="432"/>
      <c r="E451" s="432"/>
      <c r="F451" s="432"/>
      <c r="G451" s="432"/>
      <c r="H451" s="432"/>
      <c r="I451" s="432"/>
      <c r="J451" s="432"/>
      <c r="K451" s="432"/>
      <c r="L451" s="433"/>
      <c r="M451" s="364">
        <f>+'11+'!O630</f>
        <v>7</v>
      </c>
      <c r="N451" s="364">
        <f>+'11+'!P630</f>
        <v>9</v>
      </c>
      <c r="O451" s="364" t="str">
        <f>+'11+'!Q630</f>
        <v>9900076100</v>
      </c>
      <c r="P451" s="364" t="str">
        <f>+'11+'!R630</f>
        <v>244</v>
      </c>
      <c r="Q451" s="442"/>
      <c r="R451" s="443"/>
      <c r="S451" s="300">
        <f>+'11+'!U630</f>
        <v>138.68199999999999</v>
      </c>
      <c r="T451" s="300">
        <f>+'11+'!V630</f>
        <v>2.03572</v>
      </c>
      <c r="U451" s="396">
        <f t="shared" si="6"/>
        <v>1.4679049912750033</v>
      </c>
      <c r="V451" s="444"/>
      <c r="W451" s="445"/>
      <c r="X451" s="445"/>
      <c r="Y451" s="445"/>
      <c r="Z451" s="445"/>
      <c r="AA451" s="445"/>
      <c r="AB451" s="446"/>
      <c r="AC451" s="52"/>
    </row>
    <row r="452" spans="1:29" ht="20.25" customHeight="1" thickBot="1" x14ac:dyDescent="0.25">
      <c r="A452" s="51"/>
      <c r="B452" s="431" t="str">
        <f>+'11+'!B27:M27</f>
        <v>КУЛЬТУРА, КИНЕМАТОГРАФИЯ</v>
      </c>
      <c r="C452" s="432"/>
      <c r="D452" s="432"/>
      <c r="E452" s="432"/>
      <c r="F452" s="432"/>
      <c r="G452" s="432"/>
      <c r="H452" s="432"/>
      <c r="I452" s="432"/>
      <c r="J452" s="432"/>
      <c r="K452" s="432"/>
      <c r="L452" s="433"/>
      <c r="M452" s="364">
        <f>+'11+'!O27</f>
        <v>8</v>
      </c>
      <c r="N452" s="364">
        <f>+'11+'!P27</f>
        <v>0</v>
      </c>
      <c r="O452" s="364">
        <f>+'11+'!Q27</f>
        <v>0</v>
      </c>
      <c r="P452" s="364">
        <f>+'11+'!R27</f>
        <v>0</v>
      </c>
      <c r="Q452" s="442"/>
      <c r="R452" s="443"/>
      <c r="S452" s="300">
        <f>+'11+'!U27</f>
        <v>60251.895810000002</v>
      </c>
      <c r="T452" s="300">
        <f>+'11+'!V27</f>
        <v>29496.993129999995</v>
      </c>
      <c r="U452" s="396">
        <f t="shared" si="6"/>
        <v>48.956124506051445</v>
      </c>
      <c r="V452" s="444"/>
      <c r="W452" s="445"/>
      <c r="X452" s="445"/>
      <c r="Y452" s="445"/>
      <c r="Z452" s="445"/>
      <c r="AA452" s="445"/>
      <c r="AB452" s="446"/>
      <c r="AC452" s="52"/>
    </row>
    <row r="453" spans="1:29" ht="21.75" customHeight="1" thickBot="1" x14ac:dyDescent="0.25">
      <c r="A453" s="51"/>
      <c r="B453" s="431" t="str">
        <f>+'11+'!B28:M28</f>
        <v>Культура</v>
      </c>
      <c r="C453" s="432"/>
      <c r="D453" s="432"/>
      <c r="E453" s="432"/>
      <c r="F453" s="432"/>
      <c r="G453" s="432"/>
      <c r="H453" s="432"/>
      <c r="I453" s="432"/>
      <c r="J453" s="432"/>
      <c r="K453" s="432"/>
      <c r="L453" s="433"/>
      <c r="M453" s="364">
        <f>+'11+'!O28</f>
        <v>8</v>
      </c>
      <c r="N453" s="364">
        <f>+'11+'!P28</f>
        <v>1</v>
      </c>
      <c r="O453" s="364">
        <f>+'11+'!Q28</f>
        <v>0</v>
      </c>
      <c r="P453" s="364">
        <f>+'11+'!R28</f>
        <v>0</v>
      </c>
      <c r="Q453" s="442"/>
      <c r="R453" s="443"/>
      <c r="S453" s="300">
        <f>+'11+'!U28</f>
        <v>35141.443000000007</v>
      </c>
      <c r="T453" s="300">
        <f>+'11+'!V28</f>
        <v>15878.005699999998</v>
      </c>
      <c r="U453" s="396">
        <f t="shared" si="6"/>
        <v>45.183135194533683</v>
      </c>
      <c r="V453" s="444"/>
      <c r="W453" s="445"/>
      <c r="X453" s="445"/>
      <c r="Y453" s="445"/>
      <c r="Z453" s="445"/>
      <c r="AA453" s="445"/>
      <c r="AB453" s="446"/>
      <c r="AC453" s="52"/>
    </row>
    <row r="454" spans="1:29" ht="21.75" customHeight="1" thickBot="1" x14ac:dyDescent="0.25">
      <c r="A454" s="51"/>
      <c r="B454" s="431" t="str">
        <f>+'11+'!B29:M29</f>
        <v>Муниципальная программа "Развитие культуры Овюрского кожууна</v>
      </c>
      <c r="C454" s="432"/>
      <c r="D454" s="432"/>
      <c r="E454" s="432"/>
      <c r="F454" s="432"/>
      <c r="G454" s="432"/>
      <c r="H454" s="432"/>
      <c r="I454" s="432"/>
      <c r="J454" s="432"/>
      <c r="K454" s="432"/>
      <c r="L454" s="433"/>
      <c r="M454" s="364">
        <f>+'11+'!O29</f>
        <v>8</v>
      </c>
      <c r="N454" s="364">
        <f>+'11+'!P29</f>
        <v>1</v>
      </c>
      <c r="O454" s="364" t="str">
        <f>+'11+'!Q29</f>
        <v>0800000000</v>
      </c>
      <c r="P454" s="364">
        <f>+'11+'!R29</f>
        <v>0</v>
      </c>
      <c r="Q454" s="442"/>
      <c r="R454" s="443"/>
      <c r="S454" s="300">
        <f>+'11+'!U29</f>
        <v>12106.37</v>
      </c>
      <c r="T454" s="300">
        <f>+'11+'!V29</f>
        <v>6042.7284399999999</v>
      </c>
      <c r="U454" s="396">
        <f t="shared" si="6"/>
        <v>49.913627619178989</v>
      </c>
      <c r="V454" s="444"/>
      <c r="W454" s="445"/>
      <c r="X454" s="445"/>
      <c r="Y454" s="445"/>
      <c r="Z454" s="445"/>
      <c r="AA454" s="445"/>
      <c r="AB454" s="446"/>
      <c r="AC454" s="52"/>
    </row>
    <row r="455" spans="1:29" ht="32.25" customHeight="1" thickBot="1" x14ac:dyDescent="0.25">
      <c r="A455" s="51"/>
      <c r="B455" s="431" t="str">
        <f>+'11+'!B30:M30</f>
        <v>подпрограмма "Библиотечное обслуживание населения"</v>
      </c>
      <c r="C455" s="432"/>
      <c r="D455" s="432"/>
      <c r="E455" s="432"/>
      <c r="F455" s="432"/>
      <c r="G455" s="432"/>
      <c r="H455" s="432"/>
      <c r="I455" s="432"/>
      <c r="J455" s="432"/>
      <c r="K455" s="432"/>
      <c r="L455" s="433"/>
      <c r="M455" s="364">
        <f>+'11+'!O30</f>
        <v>8</v>
      </c>
      <c r="N455" s="364">
        <f>+'11+'!P30</f>
        <v>1</v>
      </c>
      <c r="O455" s="364" t="str">
        <f>+'11+'!Q30</f>
        <v>0810000000</v>
      </c>
      <c r="P455" s="364">
        <f>+'11+'!R30</f>
        <v>0</v>
      </c>
      <c r="Q455" s="442"/>
      <c r="R455" s="443"/>
      <c r="S455" s="300">
        <f>+'11+'!U30</f>
        <v>12106.37</v>
      </c>
      <c r="T455" s="300">
        <f>+'11+'!V30</f>
        <v>6042.7284399999999</v>
      </c>
      <c r="U455" s="396">
        <f t="shared" si="6"/>
        <v>49.913627619178989</v>
      </c>
      <c r="V455" s="444"/>
      <c r="W455" s="445"/>
      <c r="X455" s="445"/>
      <c r="Y455" s="445"/>
      <c r="Z455" s="445"/>
      <c r="AA455" s="445"/>
      <c r="AB455" s="446"/>
      <c r="AC455" s="52"/>
    </row>
    <row r="456" spans="1:29" ht="21.75" customHeight="1" thickBot="1" x14ac:dyDescent="0.25">
      <c r="A456" s="51"/>
      <c r="B456" s="431" t="str">
        <f>+'11+'!B31:M31</f>
        <v>Обеспечение деятельности муниципальных учреждений (оказание услуг) - средства местного бджета</v>
      </c>
      <c r="C456" s="432"/>
      <c r="D456" s="432"/>
      <c r="E456" s="432"/>
      <c r="F456" s="432"/>
      <c r="G456" s="432"/>
      <c r="H456" s="432"/>
      <c r="I456" s="432"/>
      <c r="J456" s="432"/>
      <c r="K456" s="432"/>
      <c r="L456" s="433"/>
      <c r="M456" s="364">
        <f>+'11+'!O31</f>
        <v>8</v>
      </c>
      <c r="N456" s="364">
        <f>+'11+'!P31</f>
        <v>1</v>
      </c>
      <c r="O456" s="364" t="str">
        <f>+'11+'!Q31</f>
        <v>0810100059</v>
      </c>
      <c r="P456" s="364">
        <f>+'11+'!R31</f>
        <v>0</v>
      </c>
      <c r="Q456" s="442"/>
      <c r="R456" s="443"/>
      <c r="S456" s="300">
        <f>+'11+'!U31</f>
        <v>12106.37</v>
      </c>
      <c r="T456" s="300">
        <f>+'11+'!V31</f>
        <v>6042.7284399999999</v>
      </c>
      <c r="U456" s="396">
        <f t="shared" si="6"/>
        <v>49.913627619178989</v>
      </c>
      <c r="V456" s="444"/>
      <c r="W456" s="445"/>
      <c r="X456" s="445"/>
      <c r="Y456" s="445"/>
      <c r="Z456" s="445"/>
      <c r="AA456" s="445"/>
      <c r="AB456" s="446"/>
      <c r="AC456" s="52"/>
    </row>
    <row r="457" spans="1:29" ht="21.75" customHeight="1" thickBot="1" x14ac:dyDescent="0.25">
      <c r="A457" s="51"/>
      <c r="B457" s="431" t="str">
        <f>+'11+'!B32:M32</f>
        <v>Предоставление субсидий бюджетным, автономным учреждениям и иным некоммерческим организациям</v>
      </c>
      <c r="C457" s="432"/>
      <c r="D457" s="432"/>
      <c r="E457" s="432"/>
      <c r="F457" s="432"/>
      <c r="G457" s="432"/>
      <c r="H457" s="432"/>
      <c r="I457" s="432"/>
      <c r="J457" s="432"/>
      <c r="K457" s="432"/>
      <c r="L457" s="433"/>
      <c r="M457" s="364">
        <f>+'11+'!O32</f>
        <v>8</v>
      </c>
      <c r="N457" s="364">
        <f>+'11+'!P32</f>
        <v>1</v>
      </c>
      <c r="O457" s="364" t="str">
        <f>+'11+'!Q32</f>
        <v>0810100059</v>
      </c>
      <c r="P457" s="364" t="str">
        <f>+'11+'!R32</f>
        <v>600</v>
      </c>
      <c r="Q457" s="442"/>
      <c r="R457" s="443"/>
      <c r="S457" s="300">
        <f>+'11+'!U32</f>
        <v>12106.37</v>
      </c>
      <c r="T457" s="300">
        <f>+'11+'!V32</f>
        <v>6042.7284399999999</v>
      </c>
      <c r="U457" s="396">
        <f t="shared" si="6"/>
        <v>49.913627619178989</v>
      </c>
      <c r="V457" s="444"/>
      <c r="W457" s="445"/>
      <c r="X457" s="445"/>
      <c r="Y457" s="445"/>
      <c r="Z457" s="445"/>
      <c r="AA457" s="445"/>
      <c r="AB457" s="446"/>
      <c r="AC457" s="52"/>
    </row>
    <row r="458" spans="1:29" ht="21.75" customHeight="1" thickBot="1" x14ac:dyDescent="0.25">
      <c r="A458" s="51"/>
      <c r="B458" s="431" t="str">
        <f>+'11+'!B33:M33</f>
        <v>Субсидии бюджетным учреждениям</v>
      </c>
      <c r="C458" s="432"/>
      <c r="D458" s="432"/>
      <c r="E458" s="432"/>
      <c r="F458" s="432"/>
      <c r="G458" s="432"/>
      <c r="H458" s="432"/>
      <c r="I458" s="432"/>
      <c r="J458" s="432"/>
      <c r="K458" s="432"/>
      <c r="L458" s="433"/>
      <c r="M458" s="364">
        <f>+'11+'!O33</f>
        <v>8</v>
      </c>
      <c r="N458" s="364">
        <f>+'11+'!P33</f>
        <v>1</v>
      </c>
      <c r="O458" s="364" t="str">
        <f>+'11+'!Q33</f>
        <v>0810100059</v>
      </c>
      <c r="P458" s="364" t="str">
        <f>+'11+'!R33</f>
        <v>610</v>
      </c>
      <c r="Q458" s="442"/>
      <c r="R458" s="443"/>
      <c r="S458" s="300">
        <f>+'11+'!U33</f>
        <v>12106.37</v>
      </c>
      <c r="T458" s="300">
        <f>+'11+'!V33</f>
        <v>6042.7284399999999</v>
      </c>
      <c r="U458" s="396">
        <f t="shared" si="6"/>
        <v>49.913627619178989</v>
      </c>
      <c r="V458" s="444"/>
      <c r="W458" s="445"/>
      <c r="X458" s="445"/>
      <c r="Y458" s="445"/>
      <c r="Z458" s="445"/>
      <c r="AA458" s="445"/>
      <c r="AB458" s="446"/>
      <c r="AC458" s="52"/>
    </row>
    <row r="459" spans="1:29" ht="53.25" customHeight="1" thickBot="1" x14ac:dyDescent="0.25">
      <c r="A459" s="51"/>
      <c r="B459" s="431" t="str">
        <f>+'11+'!B34:M34</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459" s="432"/>
      <c r="D459" s="432"/>
      <c r="E459" s="432"/>
      <c r="F459" s="432"/>
      <c r="G459" s="432"/>
      <c r="H459" s="432"/>
      <c r="I459" s="432"/>
      <c r="J459" s="432"/>
      <c r="K459" s="432"/>
      <c r="L459" s="433"/>
      <c r="M459" s="364">
        <f>+'11+'!O34</f>
        <v>8</v>
      </c>
      <c r="N459" s="364">
        <f>+'11+'!P34</f>
        <v>1</v>
      </c>
      <c r="O459" s="364" t="str">
        <f>+'11+'!Q34</f>
        <v>0810100059</v>
      </c>
      <c r="P459" s="364" t="str">
        <f>+'11+'!R34</f>
        <v>611</v>
      </c>
      <c r="Q459" s="442"/>
      <c r="R459" s="443"/>
      <c r="S459" s="300">
        <f>+'11+'!U34</f>
        <v>12106.37</v>
      </c>
      <c r="T459" s="300">
        <f>+'11+'!V34</f>
        <v>6042.7284399999999</v>
      </c>
      <c r="U459" s="396">
        <f t="shared" si="6"/>
        <v>49.913627619178989</v>
      </c>
      <c r="V459" s="444"/>
      <c r="W459" s="445"/>
      <c r="X459" s="445"/>
      <c r="Y459" s="445"/>
      <c r="Z459" s="445"/>
      <c r="AA459" s="445"/>
      <c r="AB459" s="446"/>
      <c r="AC459" s="52"/>
    </row>
    <row r="460" spans="1:29" ht="12.75" customHeight="1" thickBot="1" x14ac:dyDescent="0.25">
      <c r="A460" s="51"/>
      <c r="B460" s="431" t="str">
        <f>+'11+'!B35:M35</f>
        <v>Муниципальная программа "Развитие культуры Овюрского кожууна</v>
      </c>
      <c r="C460" s="432"/>
      <c r="D460" s="432"/>
      <c r="E460" s="432"/>
      <c r="F460" s="432"/>
      <c r="G460" s="432"/>
      <c r="H460" s="432"/>
      <c r="I460" s="432"/>
      <c r="J460" s="432"/>
      <c r="K460" s="432"/>
      <c r="L460" s="433"/>
      <c r="M460" s="364">
        <f>+'11+'!O35</f>
        <v>8</v>
      </c>
      <c r="N460" s="364">
        <f>+'11+'!P35</f>
        <v>1</v>
      </c>
      <c r="O460" s="364" t="str">
        <f>+'11+'!Q35</f>
        <v>0800000000</v>
      </c>
      <c r="P460" s="364">
        <f>+'11+'!R35</f>
        <v>0</v>
      </c>
      <c r="Q460" s="442"/>
      <c r="R460" s="443"/>
      <c r="S460" s="300">
        <f>+'11+'!U35</f>
        <v>17246.423999999999</v>
      </c>
      <c r="T460" s="300">
        <f>+'11+'!V35</f>
        <v>6623.7815499999997</v>
      </c>
      <c r="U460" s="396">
        <f t="shared" si="6"/>
        <v>38.406695498150803</v>
      </c>
      <c r="V460" s="444"/>
      <c r="W460" s="445"/>
      <c r="X460" s="445"/>
      <c r="Y460" s="445"/>
      <c r="Z460" s="445"/>
      <c r="AA460" s="445"/>
      <c r="AB460" s="446"/>
      <c r="AC460" s="52"/>
    </row>
    <row r="461" spans="1:29" ht="12.75" customHeight="1" thickBot="1" x14ac:dyDescent="0.25">
      <c r="A461" s="51"/>
      <c r="B461" s="431" t="str">
        <f>+'11+'!B36:M36</f>
        <v>подпрограмма "Организация досуга и предоставление услуг организаций культуры"</v>
      </c>
      <c r="C461" s="432"/>
      <c r="D461" s="432"/>
      <c r="E461" s="432"/>
      <c r="F461" s="432"/>
      <c r="G461" s="432"/>
      <c r="H461" s="432"/>
      <c r="I461" s="432"/>
      <c r="J461" s="432"/>
      <c r="K461" s="432"/>
      <c r="L461" s="433"/>
      <c r="M461" s="364">
        <f>+'11+'!O36</f>
        <v>8</v>
      </c>
      <c r="N461" s="364">
        <f>+'11+'!P36</f>
        <v>1</v>
      </c>
      <c r="O461" s="364" t="str">
        <f>+'11+'!Q36</f>
        <v>0820000000</v>
      </c>
      <c r="P461" s="364">
        <f>+'11+'!R36</f>
        <v>0</v>
      </c>
      <c r="Q461" s="442"/>
      <c r="R461" s="443"/>
      <c r="S461" s="300">
        <f>+'11+'!U36</f>
        <v>17246.423999999999</v>
      </c>
      <c r="T461" s="300">
        <f>+'11+'!V36</f>
        <v>6623.7815499999997</v>
      </c>
      <c r="U461" s="396">
        <f t="shared" si="6"/>
        <v>38.406695498150803</v>
      </c>
      <c r="V461" s="444"/>
      <c r="W461" s="445"/>
      <c r="X461" s="445"/>
      <c r="Y461" s="445"/>
      <c r="Z461" s="445"/>
      <c r="AA461" s="445"/>
      <c r="AB461" s="446"/>
      <c r="AC461" s="52"/>
    </row>
    <row r="462" spans="1:29" ht="32.25" customHeight="1" thickBot="1" x14ac:dyDescent="0.25">
      <c r="A462" s="51"/>
      <c r="B462" s="431" t="str">
        <f>+'11+'!B37:M37</f>
        <v>Обеспечение деятельности муниципальных учреждений (оказание услуг)</v>
      </c>
      <c r="C462" s="432"/>
      <c r="D462" s="432"/>
      <c r="E462" s="432"/>
      <c r="F462" s="432"/>
      <c r="G462" s="432"/>
      <c r="H462" s="432"/>
      <c r="I462" s="432"/>
      <c r="J462" s="432"/>
      <c r="K462" s="432"/>
      <c r="L462" s="433"/>
      <c r="M462" s="364">
        <f>+'11+'!O37</f>
        <v>8</v>
      </c>
      <c r="N462" s="364">
        <f>+'11+'!P37</f>
        <v>1</v>
      </c>
      <c r="O462" s="364" t="str">
        <f>+'11+'!Q37</f>
        <v>0820100059</v>
      </c>
      <c r="P462" s="364">
        <f>+'11+'!R37</f>
        <v>0</v>
      </c>
      <c r="Q462" s="442"/>
      <c r="R462" s="443"/>
      <c r="S462" s="300">
        <f>+'11+'!U37</f>
        <v>17246.423999999999</v>
      </c>
      <c r="T462" s="300">
        <f>+'11+'!V37</f>
        <v>6623.7815499999997</v>
      </c>
      <c r="U462" s="396">
        <f t="shared" si="6"/>
        <v>38.406695498150803</v>
      </c>
      <c r="V462" s="444"/>
      <c r="W462" s="445"/>
      <c r="X462" s="445"/>
      <c r="Y462" s="445"/>
      <c r="Z462" s="445"/>
      <c r="AA462" s="445"/>
      <c r="AB462" s="446"/>
      <c r="AC462" s="52"/>
    </row>
    <row r="463" spans="1:29" ht="21.75" customHeight="1" thickBot="1" x14ac:dyDescent="0.25">
      <c r="A463" s="51"/>
      <c r="B463" s="431" t="str">
        <f>+'11+'!B38:M38</f>
        <v>Предоставление субсидий бюджетным, автономным учреждениям и иным некоммерческим организациям</v>
      </c>
      <c r="C463" s="432"/>
      <c r="D463" s="432"/>
      <c r="E463" s="432"/>
      <c r="F463" s="432"/>
      <c r="G463" s="432"/>
      <c r="H463" s="432"/>
      <c r="I463" s="432"/>
      <c r="J463" s="432"/>
      <c r="K463" s="432"/>
      <c r="L463" s="433"/>
      <c r="M463" s="364">
        <f>+'11+'!O38</f>
        <v>8</v>
      </c>
      <c r="N463" s="364">
        <f>+'11+'!P38</f>
        <v>1</v>
      </c>
      <c r="O463" s="364" t="str">
        <f>+'11+'!Q38</f>
        <v>0820100059</v>
      </c>
      <c r="P463" s="364" t="str">
        <f>+'11+'!R38</f>
        <v>600</v>
      </c>
      <c r="Q463" s="442"/>
      <c r="R463" s="443"/>
      <c r="S463" s="300">
        <f>+'11+'!U38</f>
        <v>17246.423999999999</v>
      </c>
      <c r="T463" s="300">
        <f>+'11+'!V38</f>
        <v>6623.7815499999997</v>
      </c>
      <c r="U463" s="396">
        <f t="shared" si="6"/>
        <v>38.406695498150803</v>
      </c>
      <c r="V463" s="444"/>
      <c r="W463" s="445"/>
      <c r="X463" s="445"/>
      <c r="Y463" s="445"/>
      <c r="Z463" s="445"/>
      <c r="AA463" s="445"/>
      <c r="AB463" s="446"/>
      <c r="AC463" s="52"/>
    </row>
    <row r="464" spans="1:29" ht="21.75" customHeight="1" thickBot="1" x14ac:dyDescent="0.25">
      <c r="A464" s="51"/>
      <c r="B464" s="431" t="str">
        <f>+'11+'!B39:M39</f>
        <v>Субсидии бюджетным учреждениям</v>
      </c>
      <c r="C464" s="432"/>
      <c r="D464" s="432"/>
      <c r="E464" s="432"/>
      <c r="F464" s="432"/>
      <c r="G464" s="432"/>
      <c r="H464" s="432"/>
      <c r="I464" s="432"/>
      <c r="J464" s="432"/>
      <c r="K464" s="432"/>
      <c r="L464" s="433"/>
      <c r="M464" s="364">
        <f>+'11+'!O39</f>
        <v>8</v>
      </c>
      <c r="N464" s="364">
        <f>+'11+'!P39</f>
        <v>1</v>
      </c>
      <c r="O464" s="364" t="str">
        <f>+'11+'!Q39</f>
        <v>0820100059</v>
      </c>
      <c r="P464" s="364" t="str">
        <f>+'11+'!R39</f>
        <v>610</v>
      </c>
      <c r="Q464" s="442"/>
      <c r="R464" s="443"/>
      <c r="S464" s="300">
        <f>+'11+'!U39</f>
        <v>17246.423999999999</v>
      </c>
      <c r="T464" s="300">
        <f>+'11+'!V39</f>
        <v>6623.7815499999997</v>
      </c>
      <c r="U464" s="396">
        <f t="shared" si="6"/>
        <v>38.406695498150803</v>
      </c>
      <c r="V464" s="444"/>
      <c r="W464" s="445"/>
      <c r="X464" s="445"/>
      <c r="Y464" s="445"/>
      <c r="Z464" s="445"/>
      <c r="AA464" s="445"/>
      <c r="AB464" s="446"/>
      <c r="AC464" s="52"/>
    </row>
    <row r="465" spans="1:29" ht="21.75" customHeight="1" thickBot="1" x14ac:dyDescent="0.25">
      <c r="A465" s="51"/>
      <c r="B465" s="431" t="str">
        <f>+'11+'!B40:M40</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465" s="432"/>
      <c r="D465" s="432"/>
      <c r="E465" s="432"/>
      <c r="F465" s="432"/>
      <c r="G465" s="432"/>
      <c r="H465" s="432"/>
      <c r="I465" s="432"/>
      <c r="J465" s="432"/>
      <c r="K465" s="432"/>
      <c r="L465" s="433"/>
      <c r="M465" s="364">
        <f>+'11+'!O40</f>
        <v>8</v>
      </c>
      <c r="N465" s="364">
        <f>+'11+'!P40</f>
        <v>1</v>
      </c>
      <c r="O465" s="364" t="str">
        <f>+'11+'!Q40</f>
        <v>0820100059</v>
      </c>
      <c r="P465" s="364" t="str">
        <f>+'11+'!R40</f>
        <v>611</v>
      </c>
      <c r="Q465" s="442"/>
      <c r="R465" s="443"/>
      <c r="S465" s="300">
        <f>+'11+'!U40</f>
        <v>17246.423999999999</v>
      </c>
      <c r="T465" s="300">
        <f>+'11+'!V40</f>
        <v>6623.7815499999997</v>
      </c>
      <c r="U465" s="396">
        <f t="shared" si="6"/>
        <v>38.406695498150803</v>
      </c>
      <c r="V465" s="444"/>
      <c r="W465" s="445"/>
      <c r="X465" s="445"/>
      <c r="Y465" s="445"/>
      <c r="Z465" s="445"/>
      <c r="AA465" s="445"/>
      <c r="AB465" s="446"/>
      <c r="AC465" s="52"/>
    </row>
    <row r="466" spans="1:29" ht="12.75" customHeight="1" thickBot="1" x14ac:dyDescent="0.25">
      <c r="A466" s="51"/>
      <c r="B466" s="431" t="str">
        <f>+'11+'!B41:M41</f>
        <v>Муниципальная программа "Развитие культуры Овюрского кожууна</v>
      </c>
      <c r="C466" s="432"/>
      <c r="D466" s="432"/>
      <c r="E466" s="432"/>
      <c r="F466" s="432"/>
      <c r="G466" s="432"/>
      <c r="H466" s="432"/>
      <c r="I466" s="432"/>
      <c r="J466" s="432"/>
      <c r="K466" s="432"/>
      <c r="L466" s="433"/>
      <c r="M466" s="364">
        <f>+'11+'!O41</f>
        <v>8</v>
      </c>
      <c r="N466" s="364">
        <f>+'11+'!P41</f>
        <v>1</v>
      </c>
      <c r="O466" s="364" t="str">
        <f>+'11+'!Q41</f>
        <v>0800000000</v>
      </c>
      <c r="P466" s="364">
        <f>+'11+'!R41</f>
        <v>0</v>
      </c>
      <c r="Q466" s="442"/>
      <c r="R466" s="443"/>
      <c r="S466" s="300">
        <f>+'11+'!U41</f>
        <v>3588.15</v>
      </c>
      <c r="T466" s="300">
        <f>+'11+'!V41</f>
        <v>1928</v>
      </c>
      <c r="U466" s="396">
        <f t="shared" si="6"/>
        <v>53.732424787146584</v>
      </c>
      <c r="V466" s="444"/>
      <c r="W466" s="445"/>
      <c r="X466" s="445"/>
      <c r="Y466" s="445"/>
      <c r="Z466" s="445"/>
      <c r="AA466" s="445"/>
      <c r="AB466" s="446"/>
      <c r="AC466" s="52"/>
    </row>
    <row r="467" spans="1:29" ht="12.75" customHeight="1" thickBot="1" x14ac:dyDescent="0.25">
      <c r="A467" s="51"/>
      <c r="B467" s="431" t="str">
        <f>+'11+'!B42:M42</f>
        <v>подпрограмма "Организация досуга и предоставление услуг организаций культуры"</v>
      </c>
      <c r="C467" s="432"/>
      <c r="D467" s="432"/>
      <c r="E467" s="432"/>
      <c r="F467" s="432"/>
      <c r="G467" s="432"/>
      <c r="H467" s="432"/>
      <c r="I467" s="432"/>
      <c r="J467" s="432"/>
      <c r="K467" s="432"/>
      <c r="L467" s="433"/>
      <c r="M467" s="364">
        <f>+'11+'!O42</f>
        <v>8</v>
      </c>
      <c r="N467" s="364">
        <f>+'11+'!P42</f>
        <v>1</v>
      </c>
      <c r="O467" s="364" t="str">
        <f>+'11+'!Q42</f>
        <v>0820000000</v>
      </c>
      <c r="P467" s="364">
        <f>+'11+'!R42</f>
        <v>0</v>
      </c>
      <c r="Q467" s="442"/>
      <c r="R467" s="443"/>
      <c r="S467" s="300">
        <f>+'11+'!U42</f>
        <v>3588.15</v>
      </c>
      <c r="T467" s="300">
        <f>+'11+'!V42</f>
        <v>1928</v>
      </c>
      <c r="U467" s="396">
        <f t="shared" ref="U467:U530" si="7">T467/S467*100</f>
        <v>53.732424787146584</v>
      </c>
      <c r="V467" s="444"/>
      <c r="W467" s="445"/>
      <c r="X467" s="445"/>
      <c r="Y467" s="445"/>
      <c r="Z467" s="445"/>
      <c r="AA467" s="445"/>
      <c r="AB467" s="446"/>
      <c r="AC467" s="52"/>
    </row>
    <row r="468" spans="1:29" ht="12.75" customHeight="1" thickBot="1" x14ac:dyDescent="0.25">
      <c r="A468" s="51"/>
      <c r="B468" s="431" t="str">
        <f>+'11+'!B43:M43</f>
        <v>Субсидии на реализацию губернаторского проекта "Сорунза" (Притяжение)</v>
      </c>
      <c r="C468" s="432"/>
      <c r="D468" s="432"/>
      <c r="E468" s="432"/>
      <c r="F468" s="432"/>
      <c r="G468" s="432"/>
      <c r="H468" s="432"/>
      <c r="I468" s="432"/>
      <c r="J468" s="432"/>
      <c r="K468" s="432"/>
      <c r="L468" s="433"/>
      <c r="M468" s="364">
        <f>+'11+'!O43</f>
        <v>8</v>
      </c>
      <c r="N468" s="364">
        <f>+'11+'!P43</f>
        <v>1</v>
      </c>
      <c r="O468" s="364" t="str">
        <f>+'11+'!Q43</f>
        <v>0820173450</v>
      </c>
      <c r="P468" s="364">
        <f>+'11+'!R43</f>
        <v>0</v>
      </c>
      <c r="Q468" s="442"/>
      <c r="R468" s="443"/>
      <c r="S468" s="300">
        <f>+'11+'!U43</f>
        <v>3588.15</v>
      </c>
      <c r="T468" s="300">
        <f>+'11+'!V43</f>
        <v>1928</v>
      </c>
      <c r="U468" s="396">
        <f t="shared" si="7"/>
        <v>53.732424787146584</v>
      </c>
      <c r="V468" s="444"/>
      <c r="W468" s="445"/>
      <c r="X468" s="445"/>
      <c r="Y468" s="445"/>
      <c r="Z468" s="445"/>
      <c r="AA468" s="445"/>
      <c r="AB468" s="446"/>
      <c r="AC468" s="52"/>
    </row>
    <row r="469" spans="1:29" ht="12.75" customHeight="1" thickBot="1" x14ac:dyDescent="0.25">
      <c r="A469" s="51"/>
      <c r="B469" s="431" t="str">
        <f>+'11+'!B44:M44</f>
        <v>Предоставление субсидий бюджетным, автономным учреждениям и иным некоммерческим организациям</v>
      </c>
      <c r="C469" s="432"/>
      <c r="D469" s="432"/>
      <c r="E469" s="432"/>
      <c r="F469" s="432"/>
      <c r="G469" s="432"/>
      <c r="H469" s="432"/>
      <c r="I469" s="432"/>
      <c r="J469" s="432"/>
      <c r="K469" s="432"/>
      <c r="L469" s="433"/>
      <c r="M469" s="364">
        <f>+'11+'!O44</f>
        <v>8</v>
      </c>
      <c r="N469" s="364">
        <f>+'11+'!P44</f>
        <v>1</v>
      </c>
      <c r="O469" s="364" t="str">
        <f>+'11+'!Q44</f>
        <v>0820173450</v>
      </c>
      <c r="P469" s="364" t="str">
        <f>+'11+'!R44</f>
        <v>600</v>
      </c>
      <c r="Q469" s="442"/>
      <c r="R469" s="443"/>
      <c r="S469" s="300">
        <f>+'11+'!U44</f>
        <v>3588.15</v>
      </c>
      <c r="T469" s="300">
        <f>+'11+'!V44</f>
        <v>1928</v>
      </c>
      <c r="U469" s="396">
        <f t="shared" si="7"/>
        <v>53.732424787146584</v>
      </c>
      <c r="V469" s="444"/>
      <c r="W469" s="445"/>
      <c r="X469" s="445"/>
      <c r="Y469" s="445"/>
      <c r="Z469" s="445"/>
      <c r="AA469" s="445"/>
      <c r="AB469" s="446"/>
      <c r="AC469" s="52"/>
    </row>
    <row r="470" spans="1:29" ht="21.75" customHeight="1" thickBot="1" x14ac:dyDescent="0.25">
      <c r="A470" s="51"/>
      <c r="B470" s="431" t="str">
        <f>+'11+'!B45:M45</f>
        <v>Субсидии бюджетным учреждениям</v>
      </c>
      <c r="C470" s="432"/>
      <c r="D470" s="432"/>
      <c r="E470" s="432"/>
      <c r="F470" s="432"/>
      <c r="G470" s="432"/>
      <c r="H470" s="432"/>
      <c r="I470" s="432"/>
      <c r="J470" s="432"/>
      <c r="K470" s="432"/>
      <c r="L470" s="433"/>
      <c r="M470" s="364">
        <f>+'11+'!O45</f>
        <v>8</v>
      </c>
      <c r="N470" s="364">
        <f>+'11+'!P45</f>
        <v>1</v>
      </c>
      <c r="O470" s="364" t="str">
        <f>+'11+'!Q45</f>
        <v>0820173450</v>
      </c>
      <c r="P470" s="364" t="str">
        <f>+'11+'!R45</f>
        <v>610</v>
      </c>
      <c r="Q470" s="442"/>
      <c r="R470" s="443"/>
      <c r="S470" s="300">
        <f>+'11+'!U45</f>
        <v>3588.15</v>
      </c>
      <c r="T470" s="300">
        <f>+'11+'!V45</f>
        <v>1928</v>
      </c>
      <c r="U470" s="396">
        <f t="shared" si="7"/>
        <v>53.732424787146584</v>
      </c>
      <c r="V470" s="444"/>
      <c r="W470" s="445"/>
      <c r="X470" s="445"/>
      <c r="Y470" s="445"/>
      <c r="Z470" s="445"/>
      <c r="AA470" s="445"/>
      <c r="AB470" s="446"/>
      <c r="AC470" s="52"/>
    </row>
    <row r="471" spans="1:29" ht="12.75" customHeight="1" thickBot="1" x14ac:dyDescent="0.25">
      <c r="A471" s="51"/>
      <c r="B471" s="431" t="str">
        <f>+'11+'!B46:M46</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471" s="432"/>
      <c r="D471" s="432"/>
      <c r="E471" s="432"/>
      <c r="F471" s="432"/>
      <c r="G471" s="432"/>
      <c r="H471" s="432"/>
      <c r="I471" s="432"/>
      <c r="J471" s="432"/>
      <c r="K471" s="432"/>
      <c r="L471" s="433"/>
      <c r="M471" s="364">
        <f>+'11+'!O46</f>
        <v>8</v>
      </c>
      <c r="N471" s="364">
        <f>+'11+'!P46</f>
        <v>1</v>
      </c>
      <c r="O471" s="364">
        <f>+'11+'!Q46</f>
        <v>820173450</v>
      </c>
      <c r="P471" s="364" t="str">
        <f>+'11+'!R46</f>
        <v>611</v>
      </c>
      <c r="Q471" s="442"/>
      <c r="R471" s="443"/>
      <c r="S471" s="300">
        <f>+'11+'!U46</f>
        <v>3588.15</v>
      </c>
      <c r="T471" s="300">
        <f>+'11+'!V46</f>
        <v>1928</v>
      </c>
      <c r="U471" s="396">
        <f t="shared" si="7"/>
        <v>53.732424787146584</v>
      </c>
      <c r="V471" s="444"/>
      <c r="W471" s="445"/>
      <c r="X471" s="445"/>
      <c r="Y471" s="445"/>
      <c r="Z471" s="445"/>
      <c r="AA471" s="445"/>
      <c r="AB471" s="446"/>
      <c r="AC471" s="52"/>
    </row>
    <row r="472" spans="1:29" ht="12.75" customHeight="1" thickBot="1" x14ac:dyDescent="0.25">
      <c r="A472" s="51"/>
      <c r="B472" s="431" t="str">
        <f>+'11+'!B47:M47</f>
        <v>Муниципальная программа "Развитие культуры Овюрского кожууна</v>
      </c>
      <c r="C472" s="432"/>
      <c r="D472" s="432"/>
      <c r="E472" s="432"/>
      <c r="F472" s="432"/>
      <c r="G472" s="432"/>
      <c r="H472" s="432"/>
      <c r="I472" s="432"/>
      <c r="J472" s="432"/>
      <c r="K472" s="432"/>
      <c r="L472" s="433"/>
      <c r="M472" s="364">
        <f>+'11+'!O47</f>
        <v>8</v>
      </c>
      <c r="N472" s="364">
        <f>+'11+'!P47</f>
        <v>1</v>
      </c>
      <c r="O472" s="364" t="str">
        <f>+'11+'!Q47</f>
        <v>0800000000</v>
      </c>
      <c r="P472" s="364">
        <f>+'11+'!R47</f>
        <v>0</v>
      </c>
      <c r="Q472" s="442"/>
      <c r="R472" s="443"/>
      <c r="S472" s="300">
        <f>+'11+'!U47</f>
        <v>500</v>
      </c>
      <c r="T472" s="300">
        <f>+'11+'!V47</f>
        <v>500</v>
      </c>
      <c r="U472" s="396">
        <f t="shared" si="7"/>
        <v>100</v>
      </c>
      <c r="V472" s="444"/>
      <c r="W472" s="445"/>
      <c r="X472" s="445"/>
      <c r="Y472" s="445"/>
      <c r="Z472" s="445"/>
      <c r="AA472" s="445"/>
      <c r="AB472" s="446"/>
      <c r="AC472" s="52"/>
    </row>
    <row r="473" spans="1:29" ht="32.25" customHeight="1" thickBot="1" x14ac:dyDescent="0.25">
      <c r="A473" s="51"/>
      <c r="B473" s="431" t="str">
        <f>+'11+'!B48:M48</f>
        <v>подпрограмма "Организация досуга и предоставление услуг организаций культуры"</v>
      </c>
      <c r="C473" s="432"/>
      <c r="D473" s="432"/>
      <c r="E473" s="432"/>
      <c r="F473" s="432"/>
      <c r="G473" s="432"/>
      <c r="H473" s="432"/>
      <c r="I473" s="432"/>
      <c r="J473" s="432"/>
      <c r="K473" s="432"/>
      <c r="L473" s="433"/>
      <c r="M473" s="364">
        <f>+'11+'!O48</f>
        <v>8</v>
      </c>
      <c r="N473" s="364">
        <f>+'11+'!P48</f>
        <v>1</v>
      </c>
      <c r="O473" s="364" t="str">
        <f>+'11+'!Q48</f>
        <v>0820000000</v>
      </c>
      <c r="P473" s="364">
        <f>+'11+'!R48</f>
        <v>0</v>
      </c>
      <c r="Q473" s="442"/>
      <c r="R473" s="443"/>
      <c r="S473" s="300">
        <f>+'11+'!U48</f>
        <v>500</v>
      </c>
      <c r="T473" s="300">
        <f>+'11+'!V48</f>
        <v>500</v>
      </c>
      <c r="U473" s="396">
        <f t="shared" si="7"/>
        <v>100</v>
      </c>
      <c r="V473" s="444"/>
      <c r="W473" s="445"/>
      <c r="X473" s="445"/>
      <c r="Y473" s="445"/>
      <c r="Z473" s="445"/>
      <c r="AA473" s="445"/>
      <c r="AB473" s="446"/>
      <c r="AC473" s="52"/>
    </row>
    <row r="474" spans="1:29" ht="32.25" customHeight="1" thickBot="1" x14ac:dyDescent="0.25">
      <c r="A474" s="51"/>
      <c r="B474" s="431" t="str">
        <f>+'11+'!B49:M49</f>
        <v>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v>
      </c>
      <c r="C474" s="432"/>
      <c r="D474" s="432"/>
      <c r="E474" s="432"/>
      <c r="F474" s="432"/>
      <c r="G474" s="432"/>
      <c r="H474" s="432"/>
      <c r="I474" s="432"/>
      <c r="J474" s="432"/>
      <c r="K474" s="432"/>
      <c r="L474" s="433"/>
      <c r="M474" s="364">
        <f>+'11+'!O49</f>
        <v>8</v>
      </c>
      <c r="N474" s="364">
        <f>+'11+'!P49</f>
        <v>1</v>
      </c>
      <c r="O474" s="364" t="str">
        <f>+'11+'!Q49</f>
        <v>08201L4660</v>
      </c>
      <c r="P474" s="364">
        <f>+'11+'!R49</f>
        <v>0</v>
      </c>
      <c r="Q474" s="442"/>
      <c r="R474" s="443"/>
      <c r="S474" s="300">
        <f>+'11+'!U49</f>
        <v>500</v>
      </c>
      <c r="T474" s="300">
        <f>+'11+'!V49</f>
        <v>500</v>
      </c>
      <c r="U474" s="396">
        <f t="shared" si="7"/>
        <v>100</v>
      </c>
      <c r="V474" s="444"/>
      <c r="W474" s="445"/>
      <c r="X474" s="445"/>
      <c r="Y474" s="445"/>
      <c r="Z474" s="445"/>
      <c r="AA474" s="445"/>
      <c r="AB474" s="446"/>
      <c r="AC474" s="52"/>
    </row>
    <row r="475" spans="1:29" ht="21.75" customHeight="1" thickBot="1" x14ac:dyDescent="0.25">
      <c r="A475" s="51"/>
      <c r="B475" s="431" t="str">
        <f>+'11+'!B50:M50</f>
        <v>Предоставление субсидий бюджетным, автономным учреждениям и иным некоммерческим организациям</v>
      </c>
      <c r="C475" s="432"/>
      <c r="D475" s="432"/>
      <c r="E475" s="432"/>
      <c r="F475" s="432"/>
      <c r="G475" s="432"/>
      <c r="H475" s="432"/>
      <c r="I475" s="432"/>
      <c r="J475" s="432"/>
      <c r="K475" s="432"/>
      <c r="L475" s="433"/>
      <c r="M475" s="364">
        <f>+'11+'!O50</f>
        <v>8</v>
      </c>
      <c r="N475" s="364">
        <f>+'11+'!P50</f>
        <v>1</v>
      </c>
      <c r="O475" s="364" t="str">
        <f>+'11+'!Q50</f>
        <v>08201L4660</v>
      </c>
      <c r="P475" s="364" t="str">
        <f>+'11+'!R50</f>
        <v>600</v>
      </c>
      <c r="Q475" s="442"/>
      <c r="R475" s="443"/>
      <c r="S475" s="300">
        <f>+'11+'!U50</f>
        <v>500</v>
      </c>
      <c r="T475" s="300">
        <f>+'11+'!V50</f>
        <v>500</v>
      </c>
      <c r="U475" s="396">
        <f t="shared" si="7"/>
        <v>100</v>
      </c>
      <c r="V475" s="444"/>
      <c r="W475" s="445"/>
      <c r="X475" s="445"/>
      <c r="Y475" s="445"/>
      <c r="Z475" s="445"/>
      <c r="AA475" s="445"/>
      <c r="AB475" s="446"/>
      <c r="AC475" s="52"/>
    </row>
    <row r="476" spans="1:29" ht="21.75" customHeight="1" thickBot="1" x14ac:dyDescent="0.25">
      <c r="A476" s="51"/>
      <c r="B476" s="431" t="str">
        <f>+'11+'!B51:M51</f>
        <v>Субсидии бюджетным учреждениям</v>
      </c>
      <c r="C476" s="432"/>
      <c r="D476" s="432"/>
      <c r="E476" s="432"/>
      <c r="F476" s="432"/>
      <c r="G476" s="432"/>
      <c r="H476" s="432"/>
      <c r="I476" s="432"/>
      <c r="J476" s="432"/>
      <c r="K476" s="432"/>
      <c r="L476" s="433"/>
      <c r="M476" s="364">
        <f>+'11+'!O51</f>
        <v>8</v>
      </c>
      <c r="N476" s="364">
        <f>+'11+'!P51</f>
        <v>1</v>
      </c>
      <c r="O476" s="364" t="str">
        <f>+'11+'!Q51</f>
        <v>08201L4660</v>
      </c>
      <c r="P476" s="364" t="str">
        <f>+'11+'!R51</f>
        <v>610</v>
      </c>
      <c r="Q476" s="442"/>
      <c r="R476" s="443"/>
      <c r="S476" s="300">
        <f>+'11+'!U51</f>
        <v>500</v>
      </c>
      <c r="T476" s="300">
        <f>+'11+'!V51</f>
        <v>500</v>
      </c>
      <c r="U476" s="396">
        <f t="shared" si="7"/>
        <v>100</v>
      </c>
      <c r="V476" s="444"/>
      <c r="W476" s="445"/>
      <c r="X476" s="445"/>
      <c r="Y476" s="445"/>
      <c r="Z476" s="445"/>
      <c r="AA476" s="445"/>
      <c r="AB476" s="446"/>
      <c r="AC476" s="52"/>
    </row>
    <row r="477" spans="1:29" ht="12.75" customHeight="1" thickBot="1" x14ac:dyDescent="0.25">
      <c r="A477" s="51"/>
      <c r="B477" s="431" t="str">
        <f>+'11+'!B52:M52</f>
        <v>Субсидии бюджетным учреждениям на иные цели</v>
      </c>
      <c r="C477" s="432"/>
      <c r="D477" s="432"/>
      <c r="E477" s="432"/>
      <c r="F477" s="432"/>
      <c r="G477" s="432"/>
      <c r="H477" s="432"/>
      <c r="I477" s="432"/>
      <c r="J477" s="432"/>
      <c r="K477" s="432"/>
      <c r="L477" s="433"/>
      <c r="M477" s="364">
        <f>+'11+'!O52</f>
        <v>8</v>
      </c>
      <c r="N477" s="364">
        <f>+'11+'!P52</f>
        <v>1</v>
      </c>
      <c r="O477" s="364" t="str">
        <f>+'11+'!Q52</f>
        <v>08201L4660</v>
      </c>
      <c r="P477" s="364" t="str">
        <f>+'11+'!R52</f>
        <v>612</v>
      </c>
      <c r="Q477" s="442"/>
      <c r="R477" s="443"/>
      <c r="S477" s="300">
        <f>+'11+'!U52</f>
        <v>500</v>
      </c>
      <c r="T477" s="300">
        <f>+'11+'!V52</f>
        <v>500</v>
      </c>
      <c r="U477" s="396">
        <f t="shared" si="7"/>
        <v>100</v>
      </c>
      <c r="V477" s="444"/>
      <c r="W477" s="445"/>
      <c r="X477" s="445"/>
      <c r="Y477" s="445"/>
      <c r="Z477" s="445"/>
      <c r="AA477" s="445"/>
      <c r="AB477" s="446"/>
      <c r="AC477" s="52"/>
    </row>
    <row r="478" spans="1:29" ht="32.25" customHeight="1" thickBot="1" x14ac:dyDescent="0.25">
      <c r="A478" s="51"/>
      <c r="B478" s="431" t="str">
        <f>+'11+'!B53:M53</f>
        <v>Муниципальная программа "Развитие культуры Овюрского кожууна</v>
      </c>
      <c r="C478" s="432"/>
      <c r="D478" s="432"/>
      <c r="E478" s="432"/>
      <c r="F478" s="432"/>
      <c r="G478" s="432"/>
      <c r="H478" s="432"/>
      <c r="I478" s="432"/>
      <c r="J478" s="432"/>
      <c r="K478" s="432"/>
      <c r="L478" s="433"/>
      <c r="M478" s="364">
        <f>+'11+'!O53</f>
        <v>8</v>
      </c>
      <c r="N478" s="364">
        <f>+'11+'!P53</f>
        <v>1</v>
      </c>
      <c r="O478" s="364" t="str">
        <f>+'11+'!Q53</f>
        <v>0800000000</v>
      </c>
      <c r="P478" s="364">
        <f>+'11+'!R53</f>
        <v>0</v>
      </c>
      <c r="Q478" s="442"/>
      <c r="R478" s="443"/>
      <c r="S478" s="300">
        <f>+'11+'!U53</f>
        <v>1700.499</v>
      </c>
      <c r="T478" s="300">
        <f>+'11+'!V53</f>
        <v>783.49571000000003</v>
      </c>
      <c r="U478" s="396">
        <f t="shared" si="7"/>
        <v>46.074458732407372</v>
      </c>
      <c r="V478" s="444"/>
      <c r="W478" s="445"/>
      <c r="X478" s="445"/>
      <c r="Y478" s="445"/>
      <c r="Z478" s="445"/>
      <c r="AA478" s="445"/>
      <c r="AB478" s="446"/>
      <c r="AC478" s="52"/>
    </row>
    <row r="479" spans="1:29" ht="21.75" customHeight="1" thickBot="1" x14ac:dyDescent="0.25">
      <c r="A479" s="51"/>
      <c r="B479" s="431" t="str">
        <f>+'11+'!B54:M54</f>
        <v>подпрограмма "Народный театр" Овюрского кожууна</v>
      </c>
      <c r="C479" s="432"/>
      <c r="D479" s="432"/>
      <c r="E479" s="432"/>
      <c r="F479" s="432"/>
      <c r="G479" s="432"/>
      <c r="H479" s="432"/>
      <c r="I479" s="432"/>
      <c r="J479" s="432"/>
      <c r="K479" s="432"/>
      <c r="L479" s="433"/>
      <c r="M479" s="364">
        <f>+'11+'!O54</f>
        <v>8</v>
      </c>
      <c r="N479" s="364">
        <f>+'11+'!P54</f>
        <v>1</v>
      </c>
      <c r="O479" s="364" t="str">
        <f>+'11+'!Q54</f>
        <v>0850000000</v>
      </c>
      <c r="P479" s="364">
        <f>+'11+'!R54</f>
        <v>0</v>
      </c>
      <c r="Q479" s="442"/>
      <c r="R479" s="443"/>
      <c r="S479" s="300">
        <f>+'11+'!U54</f>
        <v>1700.499</v>
      </c>
      <c r="T479" s="300">
        <f>+'11+'!V54</f>
        <v>783.49571000000003</v>
      </c>
      <c r="U479" s="396">
        <f t="shared" si="7"/>
        <v>46.074458732407372</v>
      </c>
      <c r="V479" s="444"/>
      <c r="W479" s="445"/>
      <c r="X479" s="445"/>
      <c r="Y479" s="445"/>
      <c r="Z479" s="445"/>
      <c r="AA479" s="445"/>
      <c r="AB479" s="446"/>
      <c r="AC479" s="52"/>
    </row>
    <row r="480" spans="1:29" ht="21.75" customHeight="1" thickBot="1" x14ac:dyDescent="0.25">
      <c r="A480" s="51"/>
      <c r="B480" s="431" t="str">
        <f>+'11+'!B55:M55</f>
        <v>Обеспечение деятельности муниципальных учреждений (оказание услуг) - средства местного бджета</v>
      </c>
      <c r="C480" s="432"/>
      <c r="D480" s="432"/>
      <c r="E480" s="432"/>
      <c r="F480" s="432"/>
      <c r="G480" s="432"/>
      <c r="H480" s="432"/>
      <c r="I480" s="432"/>
      <c r="J480" s="432"/>
      <c r="K480" s="432"/>
      <c r="L480" s="433"/>
      <c r="M480" s="364">
        <f>+'11+'!O55</f>
        <v>8</v>
      </c>
      <c r="N480" s="364">
        <f>+'11+'!P55</f>
        <v>1</v>
      </c>
      <c r="O480" s="364" t="str">
        <f>+'11+'!Q55</f>
        <v>0850000110</v>
      </c>
      <c r="P480" s="364">
        <f>+'11+'!R55</f>
        <v>0</v>
      </c>
      <c r="Q480" s="442"/>
      <c r="R480" s="443"/>
      <c r="S480" s="300">
        <f>+'11+'!U55</f>
        <v>1700.499</v>
      </c>
      <c r="T480" s="300">
        <f>+'11+'!V55</f>
        <v>783.49571000000003</v>
      </c>
      <c r="U480" s="396">
        <f t="shared" si="7"/>
        <v>46.074458732407372</v>
      </c>
      <c r="V480" s="444"/>
      <c r="W480" s="445"/>
      <c r="X480" s="445"/>
      <c r="Y480" s="445"/>
      <c r="Z480" s="445"/>
      <c r="AA480" s="445"/>
      <c r="AB480" s="446"/>
      <c r="AC480" s="52"/>
    </row>
    <row r="481" spans="1:29" ht="21.75" customHeight="1" thickBot="1" x14ac:dyDescent="0.25">
      <c r="A481" s="51"/>
      <c r="B481" s="431" t="str">
        <f>+'11+'!B56:M56</f>
        <v>Предоставление субсидий бюджетным, автономным учреждениям и иным некоммерческим организациям</v>
      </c>
      <c r="C481" s="432"/>
      <c r="D481" s="432"/>
      <c r="E481" s="432"/>
      <c r="F481" s="432"/>
      <c r="G481" s="432"/>
      <c r="H481" s="432"/>
      <c r="I481" s="432"/>
      <c r="J481" s="432"/>
      <c r="K481" s="432"/>
      <c r="L481" s="433"/>
      <c r="M481" s="364">
        <f>+'11+'!O56</f>
        <v>8</v>
      </c>
      <c r="N481" s="364">
        <f>+'11+'!P56</f>
        <v>1</v>
      </c>
      <c r="O481" s="364" t="str">
        <f>+'11+'!Q56</f>
        <v>0850000110</v>
      </c>
      <c r="P481" s="364" t="str">
        <f>+'11+'!R56</f>
        <v>600</v>
      </c>
      <c r="Q481" s="442"/>
      <c r="R481" s="443"/>
      <c r="S481" s="300">
        <f>+'11+'!U56</f>
        <v>1700.499</v>
      </c>
      <c r="T481" s="300">
        <f>+'11+'!V56</f>
        <v>783.49571000000003</v>
      </c>
      <c r="U481" s="396">
        <f t="shared" si="7"/>
        <v>46.074458732407372</v>
      </c>
      <c r="V481" s="444"/>
      <c r="W481" s="445"/>
      <c r="X481" s="445"/>
      <c r="Y481" s="445"/>
      <c r="Z481" s="445"/>
      <c r="AA481" s="445"/>
      <c r="AB481" s="446"/>
      <c r="AC481" s="52"/>
    </row>
    <row r="482" spans="1:29" ht="12.75" customHeight="1" thickBot="1" x14ac:dyDescent="0.25">
      <c r="A482" s="51"/>
      <c r="B482" s="431" t="str">
        <f>+'11+'!B57:M57</f>
        <v>Субсидии бюджетным учреждениям</v>
      </c>
      <c r="C482" s="432"/>
      <c r="D482" s="432"/>
      <c r="E482" s="432"/>
      <c r="F482" s="432"/>
      <c r="G482" s="432"/>
      <c r="H482" s="432"/>
      <c r="I482" s="432"/>
      <c r="J482" s="432"/>
      <c r="K482" s="432"/>
      <c r="L482" s="433"/>
      <c r="M482" s="364">
        <f>+'11+'!O57</f>
        <v>8</v>
      </c>
      <c r="N482" s="364">
        <f>+'11+'!P57</f>
        <v>1</v>
      </c>
      <c r="O482" s="364" t="str">
        <f>+'11+'!Q57</f>
        <v>0850000110</v>
      </c>
      <c r="P482" s="364" t="str">
        <f>+'11+'!R57</f>
        <v>610</v>
      </c>
      <c r="Q482" s="442"/>
      <c r="R482" s="443"/>
      <c r="S482" s="300">
        <f>+'11+'!U57</f>
        <v>1700.499</v>
      </c>
      <c r="T482" s="300">
        <f>+'11+'!V57</f>
        <v>783.49571000000003</v>
      </c>
      <c r="U482" s="396">
        <f t="shared" si="7"/>
        <v>46.074458732407372</v>
      </c>
      <c r="V482" s="444"/>
      <c r="W482" s="445"/>
      <c r="X482" s="445"/>
      <c r="Y482" s="445"/>
      <c r="Z482" s="445"/>
      <c r="AA482" s="445"/>
      <c r="AB482" s="446"/>
      <c r="AC482" s="52"/>
    </row>
    <row r="483" spans="1:29" ht="32.25" customHeight="1" thickBot="1" x14ac:dyDescent="0.25">
      <c r="A483" s="51"/>
      <c r="B483" s="431" t="str">
        <f>+'11+'!B58:M58</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483" s="432"/>
      <c r="D483" s="432"/>
      <c r="E483" s="432"/>
      <c r="F483" s="432"/>
      <c r="G483" s="432"/>
      <c r="H483" s="432"/>
      <c r="I483" s="432"/>
      <c r="J483" s="432"/>
      <c r="K483" s="432"/>
      <c r="L483" s="433"/>
      <c r="M483" s="364">
        <f>+'11+'!O58</f>
        <v>8</v>
      </c>
      <c r="N483" s="364">
        <f>+'11+'!P58</f>
        <v>1</v>
      </c>
      <c r="O483" s="364" t="str">
        <f>+'11+'!Q58</f>
        <v>0850000110</v>
      </c>
      <c r="P483" s="364" t="str">
        <f>+'11+'!R58</f>
        <v>611</v>
      </c>
      <c r="Q483" s="442"/>
      <c r="R483" s="443"/>
      <c r="S483" s="300">
        <f>+'11+'!U58</f>
        <v>1700.499</v>
      </c>
      <c r="T483" s="300">
        <f>+'11+'!V58</f>
        <v>783.49571000000003</v>
      </c>
      <c r="U483" s="396">
        <f t="shared" si="7"/>
        <v>46.074458732407372</v>
      </c>
      <c r="V483" s="444"/>
      <c r="W483" s="445"/>
      <c r="X483" s="445"/>
      <c r="Y483" s="445"/>
      <c r="Z483" s="445"/>
      <c r="AA483" s="445"/>
      <c r="AB483" s="446"/>
      <c r="AC483" s="52"/>
    </row>
    <row r="484" spans="1:29" ht="32.25" customHeight="1" thickBot="1" x14ac:dyDescent="0.25">
      <c r="A484" s="51"/>
      <c r="B484" s="431" t="str">
        <f>+'11+'!B59:M59</f>
        <v>Другие вопросы в области культуры, кинематографии</v>
      </c>
      <c r="C484" s="432"/>
      <c r="D484" s="432"/>
      <c r="E484" s="432"/>
      <c r="F484" s="432"/>
      <c r="G484" s="432"/>
      <c r="H484" s="432"/>
      <c r="I484" s="432"/>
      <c r="J484" s="432"/>
      <c r="K484" s="432"/>
      <c r="L484" s="433"/>
      <c r="M484" s="364">
        <f>+'11+'!O59</f>
        <v>8</v>
      </c>
      <c r="N484" s="364">
        <f>+'11+'!P59</f>
        <v>4</v>
      </c>
      <c r="O484" s="364">
        <f>+'11+'!Q59</f>
        <v>0</v>
      </c>
      <c r="P484" s="364">
        <f>+'11+'!R59</f>
        <v>0</v>
      </c>
      <c r="Q484" s="442"/>
      <c r="R484" s="443"/>
      <c r="S484" s="300">
        <f>+'11+'!U59</f>
        <v>25110.452809999999</v>
      </c>
      <c r="T484" s="300">
        <f>+'11+'!V59</f>
        <v>13618.987429999999</v>
      </c>
      <c r="U484" s="396">
        <f t="shared" si="7"/>
        <v>54.236327528814485</v>
      </c>
      <c r="V484" s="444"/>
      <c r="W484" s="445"/>
      <c r="X484" s="445"/>
      <c r="Y484" s="445"/>
      <c r="Z484" s="445"/>
      <c r="AA484" s="445"/>
      <c r="AB484" s="446"/>
      <c r="AC484" s="52"/>
    </row>
    <row r="485" spans="1:29" ht="53.25" customHeight="1" thickBot="1" x14ac:dyDescent="0.25">
      <c r="A485" s="51"/>
      <c r="B485" s="431" t="str">
        <f>+'11+'!B60:M60</f>
        <v>Муниципальная программа "Развитие культуры Овюрского кожууна</v>
      </c>
      <c r="C485" s="432"/>
      <c r="D485" s="432"/>
      <c r="E485" s="432"/>
      <c r="F485" s="432"/>
      <c r="G485" s="432"/>
      <c r="H485" s="432"/>
      <c r="I485" s="432"/>
      <c r="J485" s="432"/>
      <c r="K485" s="432"/>
      <c r="L485" s="433"/>
      <c r="M485" s="364">
        <f>+'11+'!O60</f>
        <v>8</v>
      </c>
      <c r="N485" s="364">
        <f>+'11+'!P60</f>
        <v>4</v>
      </c>
      <c r="O485" s="364" t="str">
        <f>+'11+'!Q60</f>
        <v>0800000000</v>
      </c>
      <c r="P485" s="364">
        <f>+'11+'!R60</f>
        <v>0</v>
      </c>
      <c r="Q485" s="442"/>
      <c r="R485" s="443"/>
      <c r="S485" s="300">
        <f>+'11+'!U60</f>
        <v>22142.232</v>
      </c>
      <c r="T485" s="300">
        <f>+'11+'!V60</f>
        <v>12186.508309999999</v>
      </c>
      <c r="U485" s="396">
        <f t="shared" si="7"/>
        <v>55.03739781066335</v>
      </c>
      <c r="V485" s="444"/>
      <c r="W485" s="445"/>
      <c r="X485" s="445"/>
      <c r="Y485" s="445"/>
      <c r="Z485" s="445"/>
      <c r="AA485" s="445"/>
      <c r="AB485" s="446"/>
      <c r="AC485" s="52"/>
    </row>
    <row r="486" spans="1:29" ht="21.75" customHeight="1" thickBot="1" x14ac:dyDescent="0.25">
      <c r="A486" s="51"/>
      <c r="B486" s="431" t="str">
        <f>+'11+'!B61:M61</f>
        <v>подпрограмма "Организация досуга и предоставление услуг организаций культуры"</v>
      </c>
      <c r="C486" s="432"/>
      <c r="D486" s="432"/>
      <c r="E486" s="432"/>
      <c r="F486" s="432"/>
      <c r="G486" s="432"/>
      <c r="H486" s="432"/>
      <c r="I486" s="432"/>
      <c r="J486" s="432"/>
      <c r="K486" s="432"/>
      <c r="L486" s="433"/>
      <c r="M486" s="364">
        <f>+'11+'!O61</f>
        <v>8</v>
      </c>
      <c r="N486" s="364">
        <f>+'11+'!P61</f>
        <v>4</v>
      </c>
      <c r="O486" s="364" t="str">
        <f>+'11+'!Q61</f>
        <v>0820000000</v>
      </c>
      <c r="P486" s="364">
        <f>+'11+'!R61</f>
        <v>0</v>
      </c>
      <c r="Q486" s="442"/>
      <c r="R486" s="443"/>
      <c r="S486" s="300">
        <f>+'11+'!U61</f>
        <v>22142.232</v>
      </c>
      <c r="T486" s="300">
        <f>+'11+'!V61</f>
        <v>12186.508309999999</v>
      </c>
      <c r="U486" s="396">
        <f t="shared" si="7"/>
        <v>55.03739781066335</v>
      </c>
      <c r="V486" s="444"/>
      <c r="W486" s="445"/>
      <c r="X486" s="445"/>
      <c r="Y486" s="445"/>
      <c r="Z486" s="445"/>
      <c r="AA486" s="445"/>
      <c r="AB486" s="446"/>
      <c r="AC486" s="52"/>
    </row>
    <row r="487" spans="1:29" ht="21.75" customHeight="1" thickBot="1" x14ac:dyDescent="0.25">
      <c r="A487" s="51"/>
      <c r="B487" s="431" t="str">
        <f>+'11+'!B62:M62</f>
        <v>Обеспечение деятельности подведомственных учреждений</v>
      </c>
      <c r="C487" s="432"/>
      <c r="D487" s="432"/>
      <c r="E487" s="432"/>
      <c r="F487" s="432"/>
      <c r="G487" s="432"/>
      <c r="H487" s="432"/>
      <c r="I487" s="432"/>
      <c r="J487" s="432"/>
      <c r="K487" s="432"/>
      <c r="L487" s="433"/>
      <c r="M487" s="364">
        <f>+'11+'!O62</f>
        <v>8</v>
      </c>
      <c r="N487" s="364">
        <f>+'11+'!P62</f>
        <v>4</v>
      </c>
      <c r="O487" s="364" t="str">
        <f>+'11+'!Q62</f>
        <v>0820299190</v>
      </c>
      <c r="P487" s="364">
        <f>+'11+'!R62</f>
        <v>0</v>
      </c>
      <c r="Q487" s="442"/>
      <c r="R487" s="443"/>
      <c r="S487" s="300">
        <f>+'11+'!U62</f>
        <v>22142.232</v>
      </c>
      <c r="T487" s="300">
        <f>+'11+'!V62</f>
        <v>12186.508309999999</v>
      </c>
      <c r="U487" s="396">
        <f t="shared" si="7"/>
        <v>55.03739781066335</v>
      </c>
      <c r="V487" s="444"/>
      <c r="W487" s="445"/>
      <c r="X487" s="445"/>
      <c r="Y487" s="445"/>
      <c r="Z487" s="445"/>
      <c r="AA487" s="445"/>
      <c r="AB487" s="446"/>
      <c r="AC487" s="52"/>
    </row>
    <row r="488" spans="1:29" ht="32.25" customHeight="1" thickBot="1" x14ac:dyDescent="0.25">
      <c r="A488" s="51"/>
      <c r="B488" s="431" t="str">
        <f>+'11+'!B63:M63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488" s="432"/>
      <c r="D488" s="432"/>
      <c r="E488" s="432"/>
      <c r="F488" s="432"/>
      <c r="G488" s="432"/>
      <c r="H488" s="432"/>
      <c r="I488" s="432"/>
      <c r="J488" s="432"/>
      <c r="K488" s="432"/>
      <c r="L488" s="433"/>
      <c r="M488" s="364">
        <f>+'11+'!O63</f>
        <v>8</v>
      </c>
      <c r="N488" s="364">
        <f>+'11+'!P63</f>
        <v>4</v>
      </c>
      <c r="O488" s="364" t="str">
        <f>+'11+'!Q63</f>
        <v>0820299190</v>
      </c>
      <c r="P488" s="364" t="str">
        <f>+'11+'!R63</f>
        <v>100</v>
      </c>
      <c r="Q488" s="442"/>
      <c r="R488" s="443"/>
      <c r="S488" s="300">
        <f>+'11+'!U63</f>
        <v>21842.732</v>
      </c>
      <c r="T488" s="300">
        <f>+'11+'!V63</f>
        <v>12051.763859999999</v>
      </c>
      <c r="U488" s="396">
        <f t="shared" si="7"/>
        <v>55.175167007497038</v>
      </c>
      <c r="V488" s="444"/>
      <c r="W488" s="445"/>
      <c r="X488" s="445"/>
      <c r="Y488" s="445"/>
      <c r="Z488" s="445"/>
      <c r="AA488" s="445"/>
      <c r="AB488" s="446"/>
      <c r="AC488" s="52"/>
    </row>
    <row r="489" spans="1:29" ht="32.25" customHeight="1" thickBot="1" x14ac:dyDescent="0.25">
      <c r="A489" s="51"/>
      <c r="B489" s="431" t="str">
        <f>+'11+'!B64:M64</f>
        <v>Расходы на выплаты персоналу казенных учреждений</v>
      </c>
      <c r="C489" s="432"/>
      <c r="D489" s="432"/>
      <c r="E489" s="432"/>
      <c r="F489" s="432"/>
      <c r="G489" s="432"/>
      <c r="H489" s="432"/>
      <c r="I489" s="432"/>
      <c r="J489" s="432"/>
      <c r="K489" s="432"/>
      <c r="L489" s="433"/>
      <c r="M489" s="364">
        <f>+'11+'!O64</f>
        <v>8</v>
      </c>
      <c r="N489" s="364">
        <f>+'11+'!P64</f>
        <v>4</v>
      </c>
      <c r="O489" s="364" t="str">
        <f>+'11+'!Q64</f>
        <v>0820299190</v>
      </c>
      <c r="P489" s="364" t="str">
        <f>+'11+'!R64</f>
        <v>110</v>
      </c>
      <c r="Q489" s="442"/>
      <c r="R489" s="443"/>
      <c r="S489" s="300">
        <f>+'11+'!U64</f>
        <v>21842.732</v>
      </c>
      <c r="T489" s="300">
        <f>+'11+'!V64</f>
        <v>12051.763859999999</v>
      </c>
      <c r="U489" s="396">
        <f t="shared" si="7"/>
        <v>55.175167007497038</v>
      </c>
      <c r="V489" s="444"/>
      <c r="W489" s="445"/>
      <c r="X489" s="445"/>
      <c r="Y489" s="445"/>
      <c r="Z489" s="445"/>
      <c r="AA489" s="445"/>
      <c r="AB489" s="446"/>
      <c r="AC489" s="52"/>
    </row>
    <row r="490" spans="1:29" ht="21.75" customHeight="1" thickBot="1" x14ac:dyDescent="0.25">
      <c r="A490" s="51"/>
      <c r="B490" s="431" t="str">
        <f>+'11+'!B65:M65</f>
        <v>Фонд оплаты труда учреждений</v>
      </c>
      <c r="C490" s="432"/>
      <c r="D490" s="432"/>
      <c r="E490" s="432"/>
      <c r="F490" s="432"/>
      <c r="G490" s="432"/>
      <c r="H490" s="432"/>
      <c r="I490" s="432"/>
      <c r="J490" s="432"/>
      <c r="K490" s="432"/>
      <c r="L490" s="433"/>
      <c r="M490" s="364">
        <f>+'11+'!O65</f>
        <v>8</v>
      </c>
      <c r="N490" s="364">
        <f>+'11+'!P65</f>
        <v>4</v>
      </c>
      <c r="O490" s="364" t="str">
        <f>+'11+'!Q65</f>
        <v>0820299190</v>
      </c>
      <c r="P490" s="364" t="str">
        <f>+'11+'!R65</f>
        <v>111</v>
      </c>
      <c r="Q490" s="442"/>
      <c r="R490" s="443"/>
      <c r="S490" s="300">
        <f>+'11+'!U65</f>
        <v>16776.292000000001</v>
      </c>
      <c r="T490" s="300">
        <f>+'11+'!V65</f>
        <v>9528.3019999999997</v>
      </c>
      <c r="U490" s="396">
        <f t="shared" si="7"/>
        <v>56.796233637325813</v>
      </c>
      <c r="V490" s="444"/>
      <c r="W490" s="445"/>
      <c r="X490" s="445"/>
      <c r="Y490" s="445"/>
      <c r="Z490" s="445"/>
      <c r="AA490" s="445"/>
      <c r="AB490" s="446"/>
      <c r="AC490" s="52"/>
    </row>
    <row r="491" spans="1:29" ht="21.75" customHeight="1" thickBot="1" x14ac:dyDescent="0.25">
      <c r="A491" s="51"/>
      <c r="B491" s="431" t="str">
        <f>+'11+'!B66:M66</f>
        <v>Взносы по обязательному социальному страхованию на выплаты по оплате труда работников и иные выплаты работникам учреждений</v>
      </c>
      <c r="C491" s="432"/>
      <c r="D491" s="432"/>
      <c r="E491" s="432"/>
      <c r="F491" s="432"/>
      <c r="G491" s="432"/>
      <c r="H491" s="432"/>
      <c r="I491" s="432"/>
      <c r="J491" s="432"/>
      <c r="K491" s="432"/>
      <c r="L491" s="433"/>
      <c r="M491" s="364">
        <f>+'11+'!O66</f>
        <v>8</v>
      </c>
      <c r="N491" s="364">
        <f>+'11+'!P66</f>
        <v>4</v>
      </c>
      <c r="O491" s="364" t="str">
        <f>+'11+'!Q66</f>
        <v>0820299190</v>
      </c>
      <c r="P491" s="364" t="str">
        <f>+'11+'!R66</f>
        <v>119</v>
      </c>
      <c r="Q491" s="442"/>
      <c r="R491" s="443"/>
      <c r="S491" s="300">
        <f>+'11+'!U66</f>
        <v>5066.4399999999996</v>
      </c>
      <c r="T491" s="300">
        <f>+'11+'!V66</f>
        <v>2523.4618599999999</v>
      </c>
      <c r="U491" s="396">
        <f t="shared" si="7"/>
        <v>49.807396515107257</v>
      </c>
      <c r="V491" s="444"/>
      <c r="W491" s="445"/>
      <c r="X491" s="445"/>
      <c r="Y491" s="445"/>
      <c r="Z491" s="445"/>
      <c r="AA491" s="445"/>
      <c r="AB491" s="446"/>
      <c r="AC491" s="52"/>
    </row>
    <row r="492" spans="1:29" ht="12.75" customHeight="1" thickBot="1" x14ac:dyDescent="0.25">
      <c r="A492" s="51"/>
      <c r="B492" s="431" t="str">
        <f>+'11+'!B67:M67</f>
        <v>Закупка товаров, работ и услуг для обеспечения государственных (муниципальных) нужд</v>
      </c>
      <c r="C492" s="432"/>
      <c r="D492" s="432"/>
      <c r="E492" s="432"/>
      <c r="F492" s="432"/>
      <c r="G492" s="432"/>
      <c r="H492" s="432"/>
      <c r="I492" s="432"/>
      <c r="J492" s="432"/>
      <c r="K492" s="432"/>
      <c r="L492" s="433"/>
      <c r="M492" s="364">
        <f>+'11+'!O67</f>
        <v>8</v>
      </c>
      <c r="N492" s="364">
        <f>+'11+'!P67</f>
        <v>4</v>
      </c>
      <c r="O492" s="364" t="str">
        <f>+'11+'!Q67</f>
        <v>0820299190</v>
      </c>
      <c r="P492" s="364" t="str">
        <f>+'11+'!R67</f>
        <v>200</v>
      </c>
      <c r="Q492" s="442"/>
      <c r="R492" s="443"/>
      <c r="S492" s="300">
        <f>+'11+'!U67</f>
        <v>293.5</v>
      </c>
      <c r="T492" s="300">
        <f>+'11+'!V67</f>
        <v>128.74445</v>
      </c>
      <c r="U492" s="396">
        <f t="shared" si="7"/>
        <v>43.865229982964223</v>
      </c>
      <c r="V492" s="444"/>
      <c r="W492" s="445"/>
      <c r="X492" s="445"/>
      <c r="Y492" s="445"/>
      <c r="Z492" s="445"/>
      <c r="AA492" s="445"/>
      <c r="AB492" s="446"/>
      <c r="AC492" s="52"/>
    </row>
    <row r="493" spans="1:29" ht="12.75" customHeight="1" thickBot="1" x14ac:dyDescent="0.25">
      <c r="A493" s="51"/>
      <c r="B493" s="431" t="str">
        <f>+'11+'!B68:M68</f>
        <v>Иные закупки товаров, работ и услуг для обеспечения государственных (муниципальных) нужд</v>
      </c>
      <c r="C493" s="432"/>
      <c r="D493" s="432"/>
      <c r="E493" s="432"/>
      <c r="F493" s="432"/>
      <c r="G493" s="432"/>
      <c r="H493" s="432"/>
      <c r="I493" s="432"/>
      <c r="J493" s="432"/>
      <c r="K493" s="432"/>
      <c r="L493" s="433"/>
      <c r="M493" s="364">
        <f>+'11+'!O68</f>
        <v>8</v>
      </c>
      <c r="N493" s="364">
        <f>+'11+'!P68</f>
        <v>4</v>
      </c>
      <c r="O493" s="364" t="str">
        <f>+'11+'!Q68</f>
        <v>0820299190</v>
      </c>
      <c r="P493" s="364" t="str">
        <f>+'11+'!R68</f>
        <v>240</v>
      </c>
      <c r="Q493" s="458"/>
      <c r="R493" s="459"/>
      <c r="S493" s="300">
        <f>+'11+'!U68</f>
        <v>293.5</v>
      </c>
      <c r="T493" s="300">
        <f>+'11+'!V68</f>
        <v>128.74445</v>
      </c>
      <c r="U493" s="396">
        <f t="shared" si="7"/>
        <v>43.865229982964223</v>
      </c>
      <c r="V493" s="460"/>
      <c r="W493" s="461"/>
      <c r="X493" s="461"/>
      <c r="Y493" s="461"/>
      <c r="Z493" s="461"/>
      <c r="AA493" s="461"/>
      <c r="AB493" s="462"/>
      <c r="AC493" s="52"/>
    </row>
    <row r="494" spans="1:29" ht="12.75" customHeight="1" thickBot="1" x14ac:dyDescent="0.3">
      <c r="A494" s="51"/>
      <c r="B494" s="431" t="str">
        <f>+'11+'!B69:M69</f>
        <v>Закупка товаров, работ, услуг в сфере информационно-коммуникационных технологий</v>
      </c>
      <c r="C494" s="432"/>
      <c r="D494" s="432"/>
      <c r="E494" s="432"/>
      <c r="F494" s="432"/>
      <c r="G494" s="432"/>
      <c r="H494" s="432"/>
      <c r="I494" s="432"/>
      <c r="J494" s="432"/>
      <c r="K494" s="432"/>
      <c r="L494" s="433"/>
      <c r="M494" s="364">
        <f>+'11+'!O69</f>
        <v>8</v>
      </c>
      <c r="N494" s="364">
        <f>+'11+'!P69</f>
        <v>4</v>
      </c>
      <c r="O494" s="364" t="str">
        <f>+'11+'!Q69</f>
        <v>0820299190</v>
      </c>
      <c r="P494" s="364" t="str">
        <f>+'11+'!R69</f>
        <v>242</v>
      </c>
      <c r="Q494" s="450"/>
      <c r="R494" s="451"/>
      <c r="S494" s="300">
        <f>+'11+'!U69</f>
        <v>42.4</v>
      </c>
      <c r="T494" s="300">
        <f>+'11+'!V69</f>
        <v>8.7444500000000005</v>
      </c>
      <c r="U494" s="396">
        <f t="shared" si="7"/>
        <v>20.62370283018868</v>
      </c>
      <c r="V494" s="452"/>
      <c r="W494" s="453"/>
      <c r="X494" s="453"/>
      <c r="Y494" s="453"/>
      <c r="Z494" s="453"/>
      <c r="AA494" s="453"/>
      <c r="AB494" s="454"/>
      <c r="AC494" s="52"/>
    </row>
    <row r="495" spans="1:29" ht="21.75" customHeight="1" thickBot="1" x14ac:dyDescent="0.25">
      <c r="A495" s="51"/>
      <c r="B495" s="431" t="str">
        <f>+'11+'!B70:M70</f>
        <v>Прочая закупка товаров, работ и услуг</v>
      </c>
      <c r="C495" s="432"/>
      <c r="D495" s="432"/>
      <c r="E495" s="432"/>
      <c r="F495" s="432"/>
      <c r="G495" s="432"/>
      <c r="H495" s="432"/>
      <c r="I495" s="432"/>
      <c r="J495" s="432"/>
      <c r="K495" s="432"/>
      <c r="L495" s="433"/>
      <c r="M495" s="364">
        <f>+'11+'!O70</f>
        <v>8</v>
      </c>
      <c r="N495" s="364">
        <f>+'11+'!P70</f>
        <v>4</v>
      </c>
      <c r="O495" s="364" t="str">
        <f>+'11+'!Q70</f>
        <v>0820299190</v>
      </c>
      <c r="P495" s="364" t="str">
        <f>+'11+'!R70</f>
        <v>244</v>
      </c>
      <c r="Q495" s="442"/>
      <c r="R495" s="443"/>
      <c r="S495" s="300">
        <f>+'11+'!U70</f>
        <v>251.1</v>
      </c>
      <c r="T495" s="300">
        <f>+'11+'!V70</f>
        <v>120</v>
      </c>
      <c r="U495" s="396">
        <f t="shared" si="7"/>
        <v>47.789725209080046</v>
      </c>
      <c r="V495" s="444"/>
      <c r="W495" s="445"/>
      <c r="X495" s="445"/>
      <c r="Y495" s="445"/>
      <c r="Z495" s="445"/>
      <c r="AA495" s="445"/>
      <c r="AB495" s="446"/>
      <c r="AC495" s="52"/>
    </row>
    <row r="496" spans="1:29" ht="12.75" customHeight="1" thickBot="1" x14ac:dyDescent="0.25">
      <c r="A496" s="51"/>
      <c r="B496" s="431" t="str">
        <f>+'11+'!B71:M71</f>
        <v>Иные бюджетные ассигнования</v>
      </c>
      <c r="C496" s="432"/>
      <c r="D496" s="432"/>
      <c r="E496" s="432"/>
      <c r="F496" s="432"/>
      <c r="G496" s="432"/>
      <c r="H496" s="432"/>
      <c r="I496" s="432"/>
      <c r="J496" s="432"/>
      <c r="K496" s="432"/>
      <c r="L496" s="433"/>
      <c r="M496" s="364">
        <f>+'11+'!O71</f>
        <v>8</v>
      </c>
      <c r="N496" s="364">
        <f>+'11+'!P71</f>
        <v>4</v>
      </c>
      <c r="O496" s="364" t="str">
        <f>+'11+'!Q71</f>
        <v>0820299190</v>
      </c>
      <c r="P496" s="364" t="str">
        <f>+'11+'!R71</f>
        <v>800</v>
      </c>
      <c r="Q496" s="442"/>
      <c r="R496" s="443"/>
      <c r="S496" s="300">
        <f>+'11+'!U71</f>
        <v>6</v>
      </c>
      <c r="T496" s="300">
        <f>+'11+'!V71</f>
        <v>6</v>
      </c>
      <c r="U496" s="396">
        <f t="shared" si="7"/>
        <v>100</v>
      </c>
      <c r="V496" s="444"/>
      <c r="W496" s="445"/>
      <c r="X496" s="445"/>
      <c r="Y496" s="445"/>
      <c r="Z496" s="445"/>
      <c r="AA496" s="445"/>
      <c r="AB496" s="446"/>
      <c r="AC496" s="52"/>
    </row>
    <row r="497" spans="1:29" ht="21.75" customHeight="1" thickBot="1" x14ac:dyDescent="0.25">
      <c r="A497" s="51"/>
      <c r="B497" s="431" t="str">
        <f>+'11+'!B72:M72</f>
        <v>Уплата налогов, сборов и иных платежей</v>
      </c>
      <c r="C497" s="432"/>
      <c r="D497" s="432"/>
      <c r="E497" s="432"/>
      <c r="F497" s="432"/>
      <c r="G497" s="432"/>
      <c r="H497" s="432"/>
      <c r="I497" s="432"/>
      <c r="J497" s="432"/>
      <c r="K497" s="432"/>
      <c r="L497" s="433"/>
      <c r="M497" s="364">
        <f>+'11+'!O72</f>
        <v>8</v>
      </c>
      <c r="N497" s="364">
        <f>+'11+'!P72</f>
        <v>4</v>
      </c>
      <c r="O497" s="364" t="str">
        <f>+'11+'!Q72</f>
        <v>0820299190</v>
      </c>
      <c r="P497" s="364" t="str">
        <f>+'11+'!R72</f>
        <v>850</v>
      </c>
      <c r="Q497" s="442"/>
      <c r="R497" s="443"/>
      <c r="S497" s="300">
        <f>+'11+'!U72</f>
        <v>6</v>
      </c>
      <c r="T497" s="300">
        <f>+'11+'!V72</f>
        <v>6</v>
      </c>
      <c r="U497" s="396">
        <f t="shared" si="7"/>
        <v>100</v>
      </c>
      <c r="V497" s="444"/>
      <c r="W497" s="445"/>
      <c r="X497" s="445"/>
      <c r="Y497" s="445"/>
      <c r="Z497" s="445"/>
      <c r="AA497" s="445"/>
      <c r="AB497" s="446"/>
      <c r="AC497" s="52"/>
    </row>
    <row r="498" spans="1:29" ht="21.75" customHeight="1" thickBot="1" x14ac:dyDescent="0.25">
      <c r="A498" s="51"/>
      <c r="B498" s="431" t="str">
        <f>+'11+'!B73:M73</f>
        <v>Уплата налога на имущество организаций и земельного налога</v>
      </c>
      <c r="C498" s="432"/>
      <c r="D498" s="432"/>
      <c r="E498" s="432"/>
      <c r="F498" s="432"/>
      <c r="G498" s="432"/>
      <c r="H498" s="432"/>
      <c r="I498" s="432"/>
      <c r="J498" s="432"/>
      <c r="K498" s="432"/>
      <c r="L498" s="433"/>
      <c r="M498" s="364">
        <f>+'11+'!O73</f>
        <v>8</v>
      </c>
      <c r="N498" s="364">
        <f>+'11+'!P73</f>
        <v>4</v>
      </c>
      <c r="O498" s="364" t="str">
        <f>+'11+'!Q73</f>
        <v>0820299190</v>
      </c>
      <c r="P498" s="364" t="str">
        <f>+'11+'!R73</f>
        <v>851</v>
      </c>
      <c r="Q498" s="442"/>
      <c r="R498" s="443"/>
      <c r="S498" s="300">
        <f>+'11+'!U73</f>
        <v>6</v>
      </c>
      <c r="T498" s="300">
        <f>+'11+'!V73</f>
        <v>6</v>
      </c>
      <c r="U498" s="396">
        <f t="shared" si="7"/>
        <v>100</v>
      </c>
      <c r="V498" s="444"/>
      <c r="W498" s="445"/>
      <c r="X498" s="445"/>
      <c r="Y498" s="445"/>
      <c r="Z498" s="445"/>
      <c r="AA498" s="445"/>
      <c r="AB498" s="446"/>
      <c r="AC498" s="52"/>
    </row>
    <row r="499" spans="1:29" ht="12.75" customHeight="1" thickBot="1" x14ac:dyDescent="0.25">
      <c r="A499" s="51"/>
      <c r="B499" s="431" t="str">
        <f>+'11+'!B74:M74</f>
        <v>Муниципальная программа "Развитие культуры Овюрского кожууна</v>
      </c>
      <c r="C499" s="432"/>
      <c r="D499" s="432"/>
      <c r="E499" s="432"/>
      <c r="F499" s="432"/>
      <c r="G499" s="432"/>
      <c r="H499" s="432"/>
      <c r="I499" s="432"/>
      <c r="J499" s="432"/>
      <c r="K499" s="432"/>
      <c r="L499" s="433"/>
      <c r="M499" s="364">
        <f>+'11+'!O74</f>
        <v>8</v>
      </c>
      <c r="N499" s="364">
        <f>+'11+'!P74</f>
        <v>4</v>
      </c>
      <c r="O499" s="364" t="str">
        <f>+'11+'!Q74</f>
        <v>0800000000</v>
      </c>
      <c r="P499" s="364">
        <f>+'11+'!R74</f>
        <v>0</v>
      </c>
      <c r="Q499" s="442"/>
      <c r="R499" s="443"/>
      <c r="S499" s="300">
        <f>+'11+'!U74</f>
        <v>869.88180999999997</v>
      </c>
      <c r="T499" s="300">
        <f>+'11+'!V74</f>
        <v>524.45574999999997</v>
      </c>
      <c r="U499" s="396">
        <f t="shared" si="7"/>
        <v>60.29046060866591</v>
      </c>
      <c r="V499" s="444"/>
      <c r="W499" s="445"/>
      <c r="X499" s="445"/>
      <c r="Y499" s="445"/>
      <c r="Z499" s="445"/>
      <c r="AA499" s="445"/>
      <c r="AB499" s="446"/>
      <c r="AC499" s="52"/>
    </row>
    <row r="500" spans="1:29" ht="42.75" customHeight="1" thickBot="1" x14ac:dyDescent="0.25">
      <c r="A500" s="51"/>
      <c r="B500" s="431" t="str">
        <f>+'11+'!B75:M75</f>
        <v>подпрограмма "Обеспечение реализации муниципальной программы и прочие мероприятия в сфере культуры"</v>
      </c>
      <c r="C500" s="432"/>
      <c r="D500" s="432"/>
      <c r="E500" s="432"/>
      <c r="F500" s="432"/>
      <c r="G500" s="432"/>
      <c r="H500" s="432"/>
      <c r="I500" s="432"/>
      <c r="J500" s="432"/>
      <c r="K500" s="432"/>
      <c r="L500" s="433"/>
      <c r="M500" s="364">
        <f>+'11+'!O75</f>
        <v>8</v>
      </c>
      <c r="N500" s="364">
        <f>+'11+'!P75</f>
        <v>4</v>
      </c>
      <c r="O500" s="364" t="str">
        <f>+'11+'!Q75</f>
        <v>0830000000</v>
      </c>
      <c r="P500" s="364">
        <f>+'11+'!R75</f>
        <v>0</v>
      </c>
      <c r="Q500" s="442"/>
      <c r="R500" s="443"/>
      <c r="S500" s="300">
        <f>+'11+'!U75</f>
        <v>869.88180999999997</v>
      </c>
      <c r="T500" s="300">
        <f>+'11+'!V75</f>
        <v>524.45574999999997</v>
      </c>
      <c r="U500" s="396">
        <f t="shared" si="7"/>
        <v>60.29046060866591</v>
      </c>
      <c r="V500" s="444"/>
      <c r="W500" s="445"/>
      <c r="X500" s="445"/>
      <c r="Y500" s="445"/>
      <c r="Z500" s="445"/>
      <c r="AA500" s="445"/>
      <c r="AB500" s="446"/>
      <c r="AC500" s="52"/>
    </row>
    <row r="501" spans="1:29" ht="21.75" customHeight="1" thickBot="1" x14ac:dyDescent="0.25">
      <c r="A501" s="51"/>
      <c r="B501" s="431" t="str">
        <f>+'11+'!B76:M76</f>
        <v>Разработка нормативно-правовых, методических и иных документов, направленных на эффективное решение задач</v>
      </c>
      <c r="C501" s="432"/>
      <c r="D501" s="432"/>
      <c r="E501" s="432"/>
      <c r="F501" s="432"/>
      <c r="G501" s="432"/>
      <c r="H501" s="432"/>
      <c r="I501" s="432"/>
      <c r="J501" s="432"/>
      <c r="K501" s="432"/>
      <c r="L501" s="433"/>
      <c r="M501" s="364">
        <f>+'11+'!O76</f>
        <v>8</v>
      </c>
      <c r="N501" s="364">
        <f>+'11+'!P76</f>
        <v>4</v>
      </c>
      <c r="O501" s="364" t="str">
        <f>+'11+'!Q76</f>
        <v>0830120419</v>
      </c>
      <c r="P501" s="364">
        <f>+'11+'!R76</f>
        <v>0</v>
      </c>
      <c r="Q501" s="442"/>
      <c r="R501" s="443"/>
      <c r="S501" s="300">
        <f>+'11+'!U76</f>
        <v>869.88180999999997</v>
      </c>
      <c r="T501" s="300">
        <f>+'11+'!V76</f>
        <v>524.45574999999997</v>
      </c>
      <c r="U501" s="396">
        <f t="shared" si="7"/>
        <v>60.29046060866591</v>
      </c>
      <c r="V501" s="444"/>
      <c r="W501" s="445"/>
      <c r="X501" s="445"/>
      <c r="Y501" s="445"/>
      <c r="Z501" s="445"/>
      <c r="AA501" s="445"/>
      <c r="AB501" s="446"/>
      <c r="AC501" s="52"/>
    </row>
    <row r="502" spans="1:29" ht="21.75" customHeight="1" thickBot="1" x14ac:dyDescent="0.25">
      <c r="A502" s="51"/>
      <c r="B502" s="431" t="str">
        <f>+'11+'!B77:M77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502" s="432"/>
      <c r="D502" s="432"/>
      <c r="E502" s="432"/>
      <c r="F502" s="432"/>
      <c r="G502" s="432"/>
      <c r="H502" s="432"/>
      <c r="I502" s="432"/>
      <c r="J502" s="432"/>
      <c r="K502" s="432"/>
      <c r="L502" s="433"/>
      <c r="M502" s="364">
        <f>+'11+'!O77</f>
        <v>8</v>
      </c>
      <c r="N502" s="364">
        <f>+'11+'!P77</f>
        <v>4</v>
      </c>
      <c r="O502" s="364" t="str">
        <f>+'11+'!Q77</f>
        <v>0830120419</v>
      </c>
      <c r="P502" s="364" t="str">
        <f>+'11+'!R77</f>
        <v>100</v>
      </c>
      <c r="Q502" s="442"/>
      <c r="R502" s="443"/>
      <c r="S502" s="300">
        <f>+'11+'!U77</f>
        <v>869.88180999999997</v>
      </c>
      <c r="T502" s="300">
        <f>+'11+'!V77</f>
        <v>524.45574999999997</v>
      </c>
      <c r="U502" s="396">
        <f t="shared" si="7"/>
        <v>60.29046060866591</v>
      </c>
      <c r="V502" s="444"/>
      <c r="W502" s="445"/>
      <c r="X502" s="445"/>
      <c r="Y502" s="445"/>
      <c r="Z502" s="445"/>
      <c r="AA502" s="445"/>
      <c r="AB502" s="446"/>
      <c r="AC502" s="52"/>
    </row>
    <row r="503" spans="1:29" ht="21.75" customHeight="1" thickBot="1" x14ac:dyDescent="0.25">
      <c r="A503" s="51"/>
      <c r="B503" s="431" t="str">
        <f>+'11+'!B78:M78</f>
        <v>Расходы на выплаты персоналу государственных (муниципальных) органов</v>
      </c>
      <c r="C503" s="432"/>
      <c r="D503" s="432"/>
      <c r="E503" s="432"/>
      <c r="F503" s="432"/>
      <c r="G503" s="432"/>
      <c r="H503" s="432"/>
      <c r="I503" s="432"/>
      <c r="J503" s="432"/>
      <c r="K503" s="432"/>
      <c r="L503" s="433"/>
      <c r="M503" s="364">
        <f>+'11+'!O78</f>
        <v>8</v>
      </c>
      <c r="N503" s="364">
        <f>+'11+'!P78</f>
        <v>4</v>
      </c>
      <c r="O503" s="364" t="str">
        <f>+'11+'!Q78</f>
        <v>0830120419</v>
      </c>
      <c r="P503" s="364" t="str">
        <f>+'11+'!R78</f>
        <v>120</v>
      </c>
      <c r="Q503" s="442"/>
      <c r="R503" s="443"/>
      <c r="S503" s="300">
        <f>+'11+'!U78</f>
        <v>869.88180999999997</v>
      </c>
      <c r="T503" s="300">
        <f>+'11+'!V78</f>
        <v>524.45574999999997</v>
      </c>
      <c r="U503" s="396">
        <f t="shared" si="7"/>
        <v>60.29046060866591</v>
      </c>
      <c r="V503" s="444"/>
      <c r="W503" s="445"/>
      <c r="X503" s="445"/>
      <c r="Y503" s="445"/>
      <c r="Z503" s="445"/>
      <c r="AA503" s="445"/>
      <c r="AB503" s="446"/>
      <c r="AC503" s="52"/>
    </row>
    <row r="504" spans="1:29" ht="21.75" customHeight="1" thickBot="1" x14ac:dyDescent="0.25">
      <c r="A504" s="51"/>
      <c r="B504" s="431" t="str">
        <f>+'11+'!B79:M79</f>
        <v>Фонд оплаты труда государственных (муниципальных) органов</v>
      </c>
      <c r="C504" s="432"/>
      <c r="D504" s="432"/>
      <c r="E504" s="432"/>
      <c r="F504" s="432"/>
      <c r="G504" s="432"/>
      <c r="H504" s="432"/>
      <c r="I504" s="432"/>
      <c r="J504" s="432"/>
      <c r="K504" s="432"/>
      <c r="L504" s="433"/>
      <c r="M504" s="364">
        <f>+'11+'!O79</f>
        <v>8</v>
      </c>
      <c r="N504" s="364">
        <f>+'11+'!P79</f>
        <v>4</v>
      </c>
      <c r="O504" s="364" t="str">
        <f>+'11+'!Q79</f>
        <v>0830120419</v>
      </c>
      <c r="P504" s="364" t="str">
        <f>+'11+'!R79</f>
        <v>121</v>
      </c>
      <c r="Q504" s="442"/>
      <c r="R504" s="443"/>
      <c r="S504" s="300">
        <f>+'11+'!U79</f>
        <v>668.11198999999999</v>
      </c>
      <c r="T504" s="300">
        <f>+'11+'!V79</f>
        <v>407.37108999999998</v>
      </c>
      <c r="U504" s="396">
        <f t="shared" si="7"/>
        <v>60.973473923136744</v>
      </c>
      <c r="V504" s="444"/>
      <c r="W504" s="445"/>
      <c r="X504" s="445"/>
      <c r="Y504" s="445"/>
      <c r="Z504" s="445"/>
      <c r="AA504" s="445"/>
      <c r="AB504" s="446"/>
      <c r="AC504" s="52"/>
    </row>
    <row r="505" spans="1:29" ht="12.75" customHeight="1" thickBot="1" x14ac:dyDescent="0.25">
      <c r="A505" s="51"/>
      <c r="B505" s="431" t="str">
        <f>+'11+'!B80:M80</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505" s="432"/>
      <c r="D505" s="432"/>
      <c r="E505" s="432"/>
      <c r="F505" s="432"/>
      <c r="G505" s="432"/>
      <c r="H505" s="432"/>
      <c r="I505" s="432"/>
      <c r="J505" s="432"/>
      <c r="K505" s="432"/>
      <c r="L505" s="433"/>
      <c r="M505" s="364">
        <f>+'11+'!O80</f>
        <v>8</v>
      </c>
      <c r="N505" s="364">
        <f>+'11+'!P80</f>
        <v>4</v>
      </c>
      <c r="O505" s="364" t="str">
        <f>+'11+'!Q80</f>
        <v>0830120419</v>
      </c>
      <c r="P505" s="364" t="str">
        <f>+'11+'!R80</f>
        <v>129</v>
      </c>
      <c r="Q505" s="442"/>
      <c r="R505" s="443"/>
      <c r="S505" s="300">
        <f>+'11+'!U80</f>
        <v>201.76982000000001</v>
      </c>
      <c r="T505" s="300">
        <f>+'11+'!V80</f>
        <v>117.08466</v>
      </c>
      <c r="U505" s="396">
        <f t="shared" si="7"/>
        <v>58.0288271060558</v>
      </c>
      <c r="V505" s="444"/>
      <c r="W505" s="445"/>
      <c r="X505" s="445"/>
      <c r="Y505" s="445"/>
      <c r="Z505" s="445"/>
      <c r="AA505" s="445"/>
      <c r="AB505" s="446"/>
      <c r="AC505" s="52"/>
    </row>
    <row r="506" spans="1:29" ht="42.75" customHeight="1" thickBot="1" x14ac:dyDescent="0.25">
      <c r="A506" s="51"/>
      <c r="B506" s="431" t="str">
        <f>+'11+'!B81:M81</f>
        <v>Муниципальная программа "Развитие культуры Овюрского кожууна</v>
      </c>
      <c r="C506" s="432"/>
      <c r="D506" s="432"/>
      <c r="E506" s="432"/>
      <c r="F506" s="432"/>
      <c r="G506" s="432"/>
      <c r="H506" s="432"/>
      <c r="I506" s="432"/>
      <c r="J506" s="432"/>
      <c r="K506" s="432"/>
      <c r="L506" s="433"/>
      <c r="M506" s="364">
        <f>+'11+'!O81</f>
        <v>8</v>
      </c>
      <c r="N506" s="364">
        <f>+'11+'!P81</f>
        <v>4</v>
      </c>
      <c r="O506" s="364" t="str">
        <f>+'11+'!Q81</f>
        <v>0800000000</v>
      </c>
      <c r="P506" s="364">
        <f>+'11+'!R81</f>
        <v>0</v>
      </c>
      <c r="Q506" s="442"/>
      <c r="R506" s="443"/>
      <c r="S506" s="300">
        <f>+'11+'!U81</f>
        <v>1955.3389999999999</v>
      </c>
      <c r="T506" s="300">
        <f>+'11+'!V81</f>
        <v>908.02337</v>
      </c>
      <c r="U506" s="396">
        <f t="shared" si="7"/>
        <v>46.438155736677885</v>
      </c>
      <c r="V506" s="444"/>
      <c r="W506" s="445"/>
      <c r="X506" s="445"/>
      <c r="Y506" s="445"/>
      <c r="Z506" s="445"/>
      <c r="AA506" s="445"/>
      <c r="AB506" s="446"/>
      <c r="AC506" s="52"/>
    </row>
    <row r="507" spans="1:29" ht="21.75" customHeight="1" thickBot="1" x14ac:dyDescent="0.25">
      <c r="A507" s="51"/>
      <c r="B507" s="431" t="str">
        <f>+'11+'!B82:M82</f>
        <v>подпрограмма "Обеспечение реализации муниципальной программы и прочие мероприятия в сфере культуры"</v>
      </c>
      <c r="C507" s="432"/>
      <c r="D507" s="432"/>
      <c r="E507" s="432"/>
      <c r="F507" s="432"/>
      <c r="G507" s="432"/>
      <c r="H507" s="432"/>
      <c r="I507" s="432"/>
      <c r="J507" s="432"/>
      <c r="K507" s="432"/>
      <c r="L507" s="433"/>
      <c r="M507" s="364">
        <f>+'11+'!O82</f>
        <v>8</v>
      </c>
      <c r="N507" s="364">
        <f>+'11+'!P82</f>
        <v>4</v>
      </c>
      <c r="O507" s="364" t="str">
        <f>+'11+'!Q82</f>
        <v>0830000000</v>
      </c>
      <c r="P507" s="364">
        <f>+'11+'!R82</f>
        <v>0</v>
      </c>
      <c r="Q507" s="442"/>
      <c r="R507" s="443"/>
      <c r="S507" s="300">
        <f>+'11+'!U82</f>
        <v>1955.3389999999999</v>
      </c>
      <c r="T507" s="300">
        <f>+'11+'!V82</f>
        <v>908.02337</v>
      </c>
      <c r="U507" s="396">
        <f t="shared" si="7"/>
        <v>46.438155736677885</v>
      </c>
      <c r="V507" s="444"/>
      <c r="W507" s="445"/>
      <c r="X507" s="445"/>
      <c r="Y507" s="445"/>
      <c r="Z507" s="445"/>
      <c r="AA507" s="445"/>
      <c r="AB507" s="446"/>
      <c r="AC507" s="52"/>
    </row>
    <row r="508" spans="1:29" ht="21.75" customHeight="1" thickBot="1" x14ac:dyDescent="0.25">
      <c r="A508" s="51"/>
      <c r="B508" s="431" t="str">
        <f>+'11+'!B83:M83</f>
        <v xml:space="preserve">Обеспечение организационных, информационных и методических условий </v>
      </c>
      <c r="C508" s="432"/>
      <c r="D508" s="432"/>
      <c r="E508" s="432"/>
      <c r="F508" s="432"/>
      <c r="G508" s="432"/>
      <c r="H508" s="432"/>
      <c r="I508" s="432"/>
      <c r="J508" s="432"/>
      <c r="K508" s="432"/>
      <c r="L508" s="433"/>
      <c r="M508" s="364">
        <f>+'11+'!O83</f>
        <v>8</v>
      </c>
      <c r="N508" s="364">
        <f>+'11+'!P83</f>
        <v>4</v>
      </c>
      <c r="O508" s="364" t="str">
        <f>+'11+'!Q83</f>
        <v>0830200019</v>
      </c>
      <c r="P508" s="364">
        <f>+'11+'!R83</f>
        <v>0</v>
      </c>
      <c r="Q508" s="442"/>
      <c r="R508" s="443"/>
      <c r="S508" s="300">
        <f>+'11+'!U83</f>
        <v>1955.3389999999999</v>
      </c>
      <c r="T508" s="300">
        <f>+'11+'!V83</f>
        <v>908.02337</v>
      </c>
      <c r="U508" s="396">
        <f t="shared" si="7"/>
        <v>46.438155736677885</v>
      </c>
      <c r="V508" s="444"/>
      <c r="W508" s="445"/>
      <c r="X508" s="445"/>
      <c r="Y508" s="445"/>
      <c r="Z508" s="445"/>
      <c r="AA508" s="445"/>
      <c r="AB508" s="446"/>
      <c r="AC508" s="52"/>
    </row>
    <row r="509" spans="1:29" ht="21.75" customHeight="1" thickBot="1" x14ac:dyDescent="0.25">
      <c r="A509" s="51"/>
      <c r="B509" s="431" t="str">
        <f>+'11+'!B84:M84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509" s="432"/>
      <c r="D509" s="432"/>
      <c r="E509" s="432"/>
      <c r="F509" s="432"/>
      <c r="G509" s="432"/>
      <c r="H509" s="432"/>
      <c r="I509" s="432"/>
      <c r="J509" s="432"/>
      <c r="K509" s="432"/>
      <c r="L509" s="433"/>
      <c r="M509" s="364">
        <f>+'11+'!O84</f>
        <v>8</v>
      </c>
      <c r="N509" s="364">
        <f>+'11+'!P84</f>
        <v>4</v>
      </c>
      <c r="O509" s="364" t="str">
        <f>+'11+'!Q84</f>
        <v>0830200019</v>
      </c>
      <c r="P509" s="364" t="str">
        <f>+'11+'!R84</f>
        <v>100</v>
      </c>
      <c r="Q509" s="442"/>
      <c r="R509" s="443"/>
      <c r="S509" s="300">
        <f>+'11+'!U84</f>
        <v>1700.4390000000001</v>
      </c>
      <c r="T509" s="300">
        <f>+'11+'!V84</f>
        <v>814.61869000000002</v>
      </c>
      <c r="U509" s="396">
        <f t="shared" si="7"/>
        <v>47.906375353658667</v>
      </c>
      <c r="V509" s="444"/>
      <c r="W509" s="445"/>
      <c r="X509" s="445"/>
      <c r="Y509" s="445"/>
      <c r="Z509" s="445"/>
      <c r="AA509" s="445"/>
      <c r="AB509" s="446"/>
      <c r="AC509" s="52"/>
    </row>
    <row r="510" spans="1:29" ht="21.75" customHeight="1" thickBot="1" x14ac:dyDescent="0.25">
      <c r="A510" s="51"/>
      <c r="B510" s="431" t="str">
        <f>+'11+'!B85:M85</f>
        <v>Расходы на выплаты персоналу казенных учреждений</v>
      </c>
      <c r="C510" s="432"/>
      <c r="D510" s="432"/>
      <c r="E510" s="432"/>
      <c r="F510" s="432"/>
      <c r="G510" s="432"/>
      <c r="H510" s="432"/>
      <c r="I510" s="432"/>
      <c r="J510" s="432"/>
      <c r="K510" s="432"/>
      <c r="L510" s="433"/>
      <c r="M510" s="364">
        <f>+'11+'!O85</f>
        <v>8</v>
      </c>
      <c r="N510" s="364">
        <f>+'11+'!P85</f>
        <v>4</v>
      </c>
      <c r="O510" s="364" t="str">
        <f>+'11+'!Q85</f>
        <v>0830200019</v>
      </c>
      <c r="P510" s="364" t="str">
        <f>+'11+'!R85</f>
        <v>110</v>
      </c>
      <c r="Q510" s="442"/>
      <c r="R510" s="443"/>
      <c r="S510" s="300">
        <f>+'11+'!U85</f>
        <v>1700.4390000000001</v>
      </c>
      <c r="T510" s="300">
        <f>+'11+'!V85</f>
        <v>814.61869000000002</v>
      </c>
      <c r="U510" s="396">
        <f t="shared" si="7"/>
        <v>47.906375353658667</v>
      </c>
      <c r="V510" s="444"/>
      <c r="W510" s="445"/>
      <c r="X510" s="445"/>
      <c r="Y510" s="445"/>
      <c r="Z510" s="445"/>
      <c r="AA510" s="445"/>
      <c r="AB510" s="446"/>
      <c r="AC510" s="52"/>
    </row>
    <row r="511" spans="1:29" ht="12.75" customHeight="1" thickBot="1" x14ac:dyDescent="0.25">
      <c r="A511" s="51"/>
      <c r="B511" s="431" t="str">
        <f>+'11+'!B86:M86</f>
        <v>Фонд оплаты труда учреждений</v>
      </c>
      <c r="C511" s="432"/>
      <c r="D511" s="432"/>
      <c r="E511" s="432"/>
      <c r="F511" s="432"/>
      <c r="G511" s="432"/>
      <c r="H511" s="432"/>
      <c r="I511" s="432"/>
      <c r="J511" s="432"/>
      <c r="K511" s="432"/>
      <c r="L511" s="433"/>
      <c r="M511" s="364">
        <f>+'11+'!O86</f>
        <v>8</v>
      </c>
      <c r="N511" s="364">
        <f>+'11+'!P86</f>
        <v>4</v>
      </c>
      <c r="O511" s="364" t="str">
        <f>+'11+'!Q86</f>
        <v>0830200019</v>
      </c>
      <c r="P511" s="364" t="str">
        <f>+'11+'!R86</f>
        <v>111</v>
      </c>
      <c r="Q511" s="442"/>
      <c r="R511" s="443"/>
      <c r="S511" s="300">
        <f>+'11+'!U86</f>
        <v>1306.021</v>
      </c>
      <c r="T511" s="300">
        <f>+'11+'!V86</f>
        <v>661.32500000000005</v>
      </c>
      <c r="U511" s="396">
        <f t="shared" si="7"/>
        <v>50.636628354367964</v>
      </c>
      <c r="V511" s="444"/>
      <c r="W511" s="445"/>
      <c r="X511" s="445"/>
      <c r="Y511" s="445"/>
      <c r="Z511" s="445"/>
      <c r="AA511" s="445"/>
      <c r="AB511" s="446"/>
      <c r="AC511" s="52"/>
    </row>
    <row r="512" spans="1:29" ht="42.75" customHeight="1" thickBot="1" x14ac:dyDescent="0.25">
      <c r="A512" s="51"/>
      <c r="B512" s="431" t="str">
        <f>+'11+'!B87:M87</f>
        <v>Взносы по обязательному социальному страхованию на выплаты по оплате труда работников и иные выплаты работникам учреждений</v>
      </c>
      <c r="C512" s="432"/>
      <c r="D512" s="432"/>
      <c r="E512" s="432"/>
      <c r="F512" s="432"/>
      <c r="G512" s="432"/>
      <c r="H512" s="432"/>
      <c r="I512" s="432"/>
      <c r="J512" s="432"/>
      <c r="K512" s="432"/>
      <c r="L512" s="433"/>
      <c r="M512" s="364">
        <f>+'11+'!O87</f>
        <v>8</v>
      </c>
      <c r="N512" s="364">
        <f>+'11+'!P87</f>
        <v>4</v>
      </c>
      <c r="O512" s="364" t="str">
        <f>+'11+'!Q87</f>
        <v>0830200019</v>
      </c>
      <c r="P512" s="364" t="str">
        <f>+'11+'!R87</f>
        <v>119</v>
      </c>
      <c r="Q512" s="442"/>
      <c r="R512" s="443"/>
      <c r="S512" s="300">
        <f>+'11+'!U87</f>
        <v>394.41800000000001</v>
      </c>
      <c r="T512" s="300">
        <f>+'11+'!V87</f>
        <v>153.29369</v>
      </c>
      <c r="U512" s="396">
        <f t="shared" si="7"/>
        <v>38.865794664543706</v>
      </c>
      <c r="V512" s="444"/>
      <c r="W512" s="445"/>
      <c r="X512" s="445"/>
      <c r="Y512" s="445"/>
      <c r="Z512" s="445"/>
      <c r="AA512" s="445"/>
      <c r="AB512" s="446"/>
      <c r="AC512" s="52"/>
    </row>
    <row r="513" spans="1:29" ht="21.75" customHeight="1" thickBot="1" x14ac:dyDescent="0.25">
      <c r="A513" s="51"/>
      <c r="B513" s="431" t="str">
        <f>+'11+'!B88:M88</f>
        <v>Закупка товаров, работ и услуг для обеспечения государственных (муниципальных) нужд</v>
      </c>
      <c r="C513" s="432"/>
      <c r="D513" s="432"/>
      <c r="E513" s="432"/>
      <c r="F513" s="432"/>
      <c r="G513" s="432"/>
      <c r="H513" s="432"/>
      <c r="I513" s="432"/>
      <c r="J513" s="432"/>
      <c r="K513" s="432"/>
      <c r="L513" s="433"/>
      <c r="M513" s="364">
        <f>+'11+'!O88</f>
        <v>8</v>
      </c>
      <c r="N513" s="364">
        <f>+'11+'!P88</f>
        <v>4</v>
      </c>
      <c r="O513" s="364" t="str">
        <f>+'11+'!Q88</f>
        <v>0830200019</v>
      </c>
      <c r="P513" s="364" t="str">
        <f>+'11+'!R88</f>
        <v>200</v>
      </c>
      <c r="Q513" s="442"/>
      <c r="R513" s="443"/>
      <c r="S513" s="300">
        <f>+'11+'!U88</f>
        <v>254.9</v>
      </c>
      <c r="T513" s="300">
        <f>+'11+'!V88</f>
        <v>93.404679999999999</v>
      </c>
      <c r="U513" s="396">
        <f t="shared" si="7"/>
        <v>36.643656335817965</v>
      </c>
      <c r="V513" s="444"/>
      <c r="W513" s="445"/>
      <c r="X513" s="445"/>
      <c r="Y513" s="445"/>
      <c r="Z513" s="445"/>
      <c r="AA513" s="445"/>
      <c r="AB513" s="446"/>
      <c r="AC513" s="52"/>
    </row>
    <row r="514" spans="1:29" ht="21.75" customHeight="1" thickBot="1" x14ac:dyDescent="0.25">
      <c r="A514" s="51"/>
      <c r="B514" s="431" t="str">
        <f>+'11+'!B89:M89</f>
        <v>Иные закупки товаров, работ и услуг для обеспечения государственных (муниципальных) нужд</v>
      </c>
      <c r="C514" s="432"/>
      <c r="D514" s="432"/>
      <c r="E514" s="432"/>
      <c r="F514" s="432"/>
      <c r="G514" s="432"/>
      <c r="H514" s="432"/>
      <c r="I514" s="432"/>
      <c r="J514" s="432"/>
      <c r="K514" s="432"/>
      <c r="L514" s="433"/>
      <c r="M514" s="364">
        <f>+'11+'!O89</f>
        <v>8</v>
      </c>
      <c r="N514" s="364">
        <f>+'11+'!P89</f>
        <v>4</v>
      </c>
      <c r="O514" s="364" t="str">
        <f>+'11+'!Q89</f>
        <v>0830200019</v>
      </c>
      <c r="P514" s="364" t="str">
        <f>+'11+'!R89</f>
        <v>240</v>
      </c>
      <c r="Q514" s="442"/>
      <c r="R514" s="443"/>
      <c r="S514" s="300">
        <f>+'11+'!U89</f>
        <v>254.9</v>
      </c>
      <c r="T514" s="300">
        <f>+'11+'!V89</f>
        <v>93.404679999999999</v>
      </c>
      <c r="U514" s="396">
        <f t="shared" si="7"/>
        <v>36.643656335817965</v>
      </c>
      <c r="V514" s="444"/>
      <c r="W514" s="445"/>
      <c r="X514" s="445"/>
      <c r="Y514" s="445"/>
      <c r="Z514" s="445"/>
      <c r="AA514" s="445"/>
      <c r="AB514" s="446"/>
      <c r="AC514" s="52"/>
    </row>
    <row r="515" spans="1:29" ht="42.75" customHeight="1" thickBot="1" x14ac:dyDescent="0.25">
      <c r="A515" s="51"/>
      <c r="B515" s="431" t="str">
        <f>+'11+'!B90:M90</f>
        <v>Закупка товаров, работ, услуг в сфере информационно-коммуникационных технологий</v>
      </c>
      <c r="C515" s="432"/>
      <c r="D515" s="432"/>
      <c r="E515" s="432"/>
      <c r="F515" s="432"/>
      <c r="G515" s="432"/>
      <c r="H515" s="432"/>
      <c r="I515" s="432"/>
      <c r="J515" s="432"/>
      <c r="K515" s="432"/>
      <c r="L515" s="433"/>
      <c r="M515" s="364">
        <f>+'11+'!O90</f>
        <v>8</v>
      </c>
      <c r="N515" s="364">
        <f>+'11+'!P90</f>
        <v>4</v>
      </c>
      <c r="O515" s="364" t="str">
        <f>+'11+'!Q90</f>
        <v>0830200019</v>
      </c>
      <c r="P515" s="364" t="str">
        <f>+'11+'!R90</f>
        <v>242</v>
      </c>
      <c r="Q515" s="442"/>
      <c r="R515" s="443"/>
      <c r="S515" s="300">
        <f>+'11+'!U90</f>
        <v>122.3</v>
      </c>
      <c r="T515" s="300">
        <f>+'11+'!V90</f>
        <v>85.404679999999999</v>
      </c>
      <c r="U515" s="396">
        <f t="shared" si="7"/>
        <v>69.832117743254301</v>
      </c>
      <c r="V515" s="444"/>
      <c r="W515" s="445"/>
      <c r="X515" s="445"/>
      <c r="Y515" s="445"/>
      <c r="Z515" s="445"/>
      <c r="AA515" s="445"/>
      <c r="AB515" s="446"/>
      <c r="AC515" s="52"/>
    </row>
    <row r="516" spans="1:29" ht="21.75" customHeight="1" thickBot="1" x14ac:dyDescent="0.25">
      <c r="A516" s="51"/>
      <c r="B516" s="431" t="str">
        <f>+'11+'!B91:M91</f>
        <v>Прочая закупка товаров, работ и услуг</v>
      </c>
      <c r="C516" s="432"/>
      <c r="D516" s="432"/>
      <c r="E516" s="432"/>
      <c r="F516" s="432"/>
      <c r="G516" s="432"/>
      <c r="H516" s="432"/>
      <c r="I516" s="432"/>
      <c r="J516" s="432"/>
      <c r="K516" s="432"/>
      <c r="L516" s="433"/>
      <c r="M516" s="364">
        <f>+'11+'!O91</f>
        <v>8</v>
      </c>
      <c r="N516" s="364">
        <f>+'11+'!P91</f>
        <v>4</v>
      </c>
      <c r="O516" s="364" t="str">
        <f>+'11+'!Q91</f>
        <v>0830200019</v>
      </c>
      <c r="P516" s="364" t="str">
        <f>+'11+'!R91</f>
        <v>244</v>
      </c>
      <c r="Q516" s="442"/>
      <c r="R516" s="443"/>
      <c r="S516" s="300">
        <f>+'11+'!U91</f>
        <v>132.6</v>
      </c>
      <c r="T516" s="300">
        <f>+'11+'!V91</f>
        <v>8</v>
      </c>
      <c r="U516" s="396">
        <f t="shared" si="7"/>
        <v>6.0331825037707389</v>
      </c>
      <c r="V516" s="444"/>
      <c r="W516" s="445"/>
      <c r="X516" s="445"/>
      <c r="Y516" s="445"/>
      <c r="Z516" s="445"/>
      <c r="AA516" s="445"/>
      <c r="AB516" s="446"/>
      <c r="AC516" s="52"/>
    </row>
    <row r="517" spans="1:29" ht="12.75" customHeight="1" thickBot="1" x14ac:dyDescent="0.25">
      <c r="A517" s="51"/>
      <c r="B517" s="431" t="str">
        <f>+'11+'!B92:M92</f>
        <v>Муниципальная программа "Развитие культуры Овюрского кожууна</v>
      </c>
      <c r="C517" s="432"/>
      <c r="D517" s="432"/>
      <c r="E517" s="432"/>
      <c r="F517" s="432"/>
      <c r="G517" s="432"/>
      <c r="H517" s="432"/>
      <c r="I517" s="432"/>
      <c r="J517" s="432"/>
      <c r="K517" s="432"/>
      <c r="L517" s="433"/>
      <c r="M517" s="364">
        <f>+'11+'!O92</f>
        <v>8</v>
      </c>
      <c r="N517" s="364">
        <f>+'11+'!P92</f>
        <v>4</v>
      </c>
      <c r="O517" s="364" t="str">
        <f>+'11+'!Q92</f>
        <v>0800000000</v>
      </c>
      <c r="P517" s="364">
        <f>+'11+'!R92</f>
        <v>0</v>
      </c>
      <c r="Q517" s="442"/>
      <c r="R517" s="443"/>
      <c r="S517" s="300">
        <f>+'11+'!U92</f>
        <v>143</v>
      </c>
      <c r="T517" s="300">
        <f>+'11+'!V92</f>
        <v>0</v>
      </c>
      <c r="U517" s="396">
        <f t="shared" si="7"/>
        <v>0</v>
      </c>
      <c r="V517" s="444"/>
      <c r="W517" s="445"/>
      <c r="X517" s="445"/>
      <c r="Y517" s="445"/>
      <c r="Z517" s="445"/>
      <c r="AA517" s="445"/>
      <c r="AB517" s="446"/>
      <c r="AC517" s="52"/>
    </row>
    <row r="518" spans="1:29" ht="12.75" customHeight="1" thickBot="1" x14ac:dyDescent="0.25">
      <c r="A518" s="51"/>
      <c r="B518" s="431" t="str">
        <f>+'11+'!B93:M93</f>
        <v>Подпрограмма "Развитие туризма на территории Овюрского кожууна"</v>
      </c>
      <c r="C518" s="432"/>
      <c r="D518" s="432"/>
      <c r="E518" s="432"/>
      <c r="F518" s="432"/>
      <c r="G518" s="432"/>
      <c r="H518" s="432"/>
      <c r="I518" s="432"/>
      <c r="J518" s="432"/>
      <c r="K518" s="432"/>
      <c r="L518" s="433"/>
      <c r="M518" s="364">
        <f>+'11+'!O93</f>
        <v>8</v>
      </c>
      <c r="N518" s="364">
        <f>+'11+'!P93</f>
        <v>4</v>
      </c>
      <c r="O518" s="364" t="str">
        <f>+'11+'!Q93</f>
        <v>0840000000</v>
      </c>
      <c r="P518" s="364">
        <f>+'11+'!R93</f>
        <v>0</v>
      </c>
      <c r="Q518" s="442"/>
      <c r="R518" s="443"/>
      <c r="S518" s="300">
        <f>+'11+'!U93</f>
        <v>143</v>
      </c>
      <c r="T518" s="300">
        <f>+'11+'!V93</f>
        <v>0</v>
      </c>
      <c r="U518" s="396">
        <f t="shared" si="7"/>
        <v>0</v>
      </c>
      <c r="V518" s="444"/>
      <c r="W518" s="445"/>
      <c r="X518" s="445"/>
      <c r="Y518" s="445"/>
      <c r="Z518" s="445"/>
      <c r="AA518" s="445"/>
      <c r="AB518" s="446"/>
      <c r="AC518" s="52"/>
    </row>
    <row r="519" spans="1:29" ht="21.75" customHeight="1" thickBot="1" x14ac:dyDescent="0.25">
      <c r="A519" s="51"/>
      <c r="B519" s="431" t="str">
        <f>+'11+'!B94:M94</f>
        <v>Реализация мер по развитию турризма на ерритории Овюрского кожууна РТ</v>
      </c>
      <c r="C519" s="432"/>
      <c r="D519" s="432"/>
      <c r="E519" s="432"/>
      <c r="F519" s="432"/>
      <c r="G519" s="432"/>
      <c r="H519" s="432"/>
      <c r="I519" s="432"/>
      <c r="J519" s="432"/>
      <c r="K519" s="432"/>
      <c r="L519" s="433"/>
      <c r="M519" s="364">
        <f>+'11+'!O94</f>
        <v>8</v>
      </c>
      <c r="N519" s="364">
        <f>+'11+'!P94</f>
        <v>4</v>
      </c>
      <c r="O519" s="364" t="str">
        <f>+'11+'!Q94</f>
        <v>0840047000</v>
      </c>
      <c r="P519" s="364">
        <f>+'11+'!R94</f>
        <v>0</v>
      </c>
      <c r="Q519" s="442"/>
      <c r="R519" s="443"/>
      <c r="S519" s="300">
        <f>+'11+'!U94</f>
        <v>143</v>
      </c>
      <c r="T519" s="300">
        <f>+'11+'!V94</f>
        <v>0</v>
      </c>
      <c r="U519" s="396">
        <f t="shared" si="7"/>
        <v>0</v>
      </c>
      <c r="V519" s="444"/>
      <c r="W519" s="445"/>
      <c r="X519" s="445"/>
      <c r="Y519" s="445"/>
      <c r="Z519" s="445"/>
      <c r="AA519" s="445"/>
      <c r="AB519" s="446"/>
      <c r="AC519" s="52"/>
    </row>
    <row r="520" spans="1:29" ht="21.75" customHeight="1" thickBot="1" x14ac:dyDescent="0.25">
      <c r="A520" s="51"/>
      <c r="B520" s="431" t="str">
        <f>+'11+'!B95:M95</f>
        <v>Закупка товаров, работ и услуг для обеспечения государственных (муниципальных) нужд</v>
      </c>
      <c r="C520" s="432"/>
      <c r="D520" s="432"/>
      <c r="E520" s="432"/>
      <c r="F520" s="432"/>
      <c r="G520" s="432"/>
      <c r="H520" s="432"/>
      <c r="I520" s="432"/>
      <c r="J520" s="432"/>
      <c r="K520" s="432"/>
      <c r="L520" s="433"/>
      <c r="M520" s="364">
        <f>+'11+'!O95</f>
        <v>8</v>
      </c>
      <c r="N520" s="364">
        <f>+'11+'!P95</f>
        <v>4</v>
      </c>
      <c r="O520" s="364" t="str">
        <f>+'11+'!Q95</f>
        <v>0840047000</v>
      </c>
      <c r="P520" s="364" t="str">
        <f>+'11+'!R95</f>
        <v>200</v>
      </c>
      <c r="Q520" s="442"/>
      <c r="R520" s="443"/>
      <c r="S520" s="300">
        <f>+'11+'!U95</f>
        <v>143</v>
      </c>
      <c r="T520" s="300">
        <f>+'11+'!V95</f>
        <v>0</v>
      </c>
      <c r="U520" s="396">
        <f t="shared" si="7"/>
        <v>0</v>
      </c>
      <c r="V520" s="444"/>
      <c r="W520" s="445"/>
      <c r="X520" s="445"/>
      <c r="Y520" s="445"/>
      <c r="Z520" s="445"/>
      <c r="AA520" s="445"/>
      <c r="AB520" s="446"/>
      <c r="AC520" s="52"/>
    </row>
    <row r="521" spans="1:29" ht="21.75" customHeight="1" thickBot="1" x14ac:dyDescent="0.25">
      <c r="A521" s="51"/>
      <c r="B521" s="431" t="str">
        <f>+'11+'!B96:M96</f>
        <v>Иные закупки товаров, работ и услуг для обеспечения государственных (муниципальных) нужд</v>
      </c>
      <c r="C521" s="432"/>
      <c r="D521" s="432"/>
      <c r="E521" s="432"/>
      <c r="F521" s="432"/>
      <c r="G521" s="432"/>
      <c r="H521" s="432"/>
      <c r="I521" s="432"/>
      <c r="J521" s="432"/>
      <c r="K521" s="432"/>
      <c r="L521" s="433"/>
      <c r="M521" s="364">
        <f>+'11+'!O96</f>
        <v>8</v>
      </c>
      <c r="N521" s="364">
        <f>+'11+'!P96</f>
        <v>4</v>
      </c>
      <c r="O521" s="364" t="str">
        <f>+'11+'!Q96</f>
        <v>0840047000</v>
      </c>
      <c r="P521" s="364" t="str">
        <f>+'11+'!R96</f>
        <v>240</v>
      </c>
      <c r="Q521" s="442"/>
      <c r="R521" s="443"/>
      <c r="S521" s="300">
        <f>+'11+'!U96</f>
        <v>143</v>
      </c>
      <c r="T521" s="300">
        <f>+'11+'!V96</f>
        <v>0</v>
      </c>
      <c r="U521" s="396">
        <f t="shared" si="7"/>
        <v>0</v>
      </c>
      <c r="V521" s="444"/>
      <c r="W521" s="445"/>
      <c r="X521" s="445"/>
      <c r="Y521" s="445"/>
      <c r="Z521" s="445"/>
      <c r="AA521" s="445"/>
      <c r="AB521" s="446"/>
      <c r="AC521" s="52"/>
    </row>
    <row r="522" spans="1:29" ht="21.75" customHeight="1" thickBot="1" x14ac:dyDescent="0.25">
      <c r="A522" s="51"/>
      <c r="B522" s="431" t="str">
        <f>+'11+'!B97:M97</f>
        <v>Прочая закупка товаров, работ и услуг</v>
      </c>
      <c r="C522" s="432"/>
      <c r="D522" s="432"/>
      <c r="E522" s="432"/>
      <c r="F522" s="432"/>
      <c r="G522" s="432"/>
      <c r="H522" s="432"/>
      <c r="I522" s="432"/>
      <c r="J522" s="432"/>
      <c r="K522" s="432"/>
      <c r="L522" s="433"/>
      <c r="M522" s="364">
        <f>+'11+'!O97</f>
        <v>8</v>
      </c>
      <c r="N522" s="364">
        <f>+'11+'!P97</f>
        <v>4</v>
      </c>
      <c r="O522" s="364" t="str">
        <f>+'11+'!Q97</f>
        <v>0840047000</v>
      </c>
      <c r="P522" s="364" t="str">
        <f>+'11+'!R97</f>
        <v>244</v>
      </c>
      <c r="Q522" s="442"/>
      <c r="R522" s="443"/>
      <c r="S522" s="300">
        <f>+'11+'!U97</f>
        <v>143</v>
      </c>
      <c r="T522" s="300">
        <f>+'11+'!V97</f>
        <v>0</v>
      </c>
      <c r="U522" s="396">
        <f t="shared" si="7"/>
        <v>0</v>
      </c>
      <c r="V522" s="444"/>
      <c r="W522" s="445"/>
      <c r="X522" s="445"/>
      <c r="Y522" s="445"/>
      <c r="Z522" s="445"/>
      <c r="AA522" s="445"/>
      <c r="AB522" s="446"/>
      <c r="AC522" s="52"/>
    </row>
    <row r="523" spans="1:29" ht="21.75" customHeight="1" thickBot="1" x14ac:dyDescent="0.25">
      <c r="A523" s="51"/>
      <c r="B523" s="431" t="str">
        <f>+'11+'!B631:M631</f>
        <v>ЗДРАВООХРАНЕНИЕ</v>
      </c>
      <c r="C523" s="432"/>
      <c r="D523" s="432"/>
      <c r="E523" s="432"/>
      <c r="F523" s="432"/>
      <c r="G523" s="432"/>
      <c r="H523" s="432"/>
      <c r="I523" s="432"/>
      <c r="J523" s="432"/>
      <c r="K523" s="432"/>
      <c r="L523" s="433"/>
      <c r="M523" s="364">
        <f>+'11+'!O631</f>
        <v>9</v>
      </c>
      <c r="N523" s="364">
        <f>+'11+'!P631</f>
        <v>0</v>
      </c>
      <c r="O523" s="364">
        <f>+'11+'!Q631</f>
        <v>0</v>
      </c>
      <c r="P523" s="364">
        <f>+'11+'!R631</f>
        <v>0</v>
      </c>
      <c r="Q523" s="442"/>
      <c r="R523" s="443"/>
      <c r="S523" s="300">
        <f>+'11+'!U631</f>
        <v>344.87</v>
      </c>
      <c r="T523" s="300">
        <f>+'11+'!V631</f>
        <v>33.122</v>
      </c>
      <c r="U523" s="396">
        <f t="shared" si="7"/>
        <v>9.604198683561922</v>
      </c>
      <c r="V523" s="444"/>
      <c r="W523" s="445"/>
      <c r="X523" s="445"/>
      <c r="Y523" s="445"/>
      <c r="Z523" s="445"/>
      <c r="AA523" s="445"/>
      <c r="AB523" s="446"/>
      <c r="AC523" s="52"/>
    </row>
    <row r="524" spans="1:29" ht="21.75" customHeight="1" thickBot="1" x14ac:dyDescent="0.25">
      <c r="A524" s="51"/>
      <c r="B524" s="431" t="str">
        <f>+'11+'!B632:M632</f>
        <v>Другие вопросы в области здравоохранения</v>
      </c>
      <c r="C524" s="432"/>
      <c r="D524" s="432"/>
      <c r="E524" s="432"/>
      <c r="F524" s="432"/>
      <c r="G524" s="432"/>
      <c r="H524" s="432"/>
      <c r="I524" s="432"/>
      <c r="J524" s="432"/>
      <c r="K524" s="432"/>
      <c r="L524" s="433"/>
      <c r="M524" s="364">
        <f>+'11+'!O632</f>
        <v>9</v>
      </c>
      <c r="N524" s="364">
        <f>+'11+'!P632</f>
        <v>9</v>
      </c>
      <c r="O524" s="364">
        <f>+'11+'!Q632</f>
        <v>0</v>
      </c>
      <c r="P524" s="364">
        <f>+'11+'!R632</f>
        <v>0</v>
      </c>
      <c r="Q524" s="442"/>
      <c r="R524" s="443"/>
      <c r="S524" s="300">
        <f>+'11+'!U632</f>
        <v>344.87</v>
      </c>
      <c r="T524" s="300">
        <f>+'11+'!V632</f>
        <v>33.122</v>
      </c>
      <c r="U524" s="396">
        <f t="shared" si="7"/>
        <v>9.604198683561922</v>
      </c>
      <c r="V524" s="444"/>
      <c r="W524" s="445"/>
      <c r="X524" s="445"/>
      <c r="Y524" s="445"/>
      <c r="Z524" s="445"/>
      <c r="AA524" s="445"/>
      <c r="AB524" s="446"/>
      <c r="AC524" s="52"/>
    </row>
    <row r="525" spans="1:29" ht="12.75" customHeight="1" thickBot="1" x14ac:dyDescent="0.25">
      <c r="A525" s="51"/>
      <c r="B525" s="431" t="str">
        <f>+'11+'!B633:M633</f>
        <v>Муниципальная программа "Профилактика социально-значимых заболеваний, вакцинопрофилактика в Овюрском кожууне на 2016-2018 годы"</v>
      </c>
      <c r="C525" s="432"/>
      <c r="D525" s="432"/>
      <c r="E525" s="432"/>
      <c r="F525" s="432"/>
      <c r="G525" s="432"/>
      <c r="H525" s="432"/>
      <c r="I525" s="432"/>
      <c r="J525" s="432"/>
      <c r="K525" s="432"/>
      <c r="L525" s="433"/>
      <c r="M525" s="364">
        <f>+'11+'!O633</f>
        <v>9</v>
      </c>
      <c r="N525" s="364">
        <f>+'11+'!P633</f>
        <v>9</v>
      </c>
      <c r="O525" s="364" t="str">
        <f>+'11+'!Q633</f>
        <v>0600000000</v>
      </c>
      <c r="P525" s="364">
        <f>+'11+'!R633</f>
        <v>0</v>
      </c>
      <c r="Q525" s="442"/>
      <c r="R525" s="443"/>
      <c r="S525" s="300">
        <f>+'11+'!U633</f>
        <v>344.87</v>
      </c>
      <c r="T525" s="300">
        <f>+'11+'!V633</f>
        <v>33.122</v>
      </c>
      <c r="U525" s="396">
        <f t="shared" si="7"/>
        <v>9.604198683561922</v>
      </c>
      <c r="V525" s="444"/>
      <c r="W525" s="445"/>
      <c r="X525" s="445"/>
      <c r="Y525" s="445"/>
      <c r="Z525" s="445"/>
      <c r="AA525" s="445"/>
      <c r="AB525" s="446"/>
      <c r="AC525" s="52"/>
    </row>
    <row r="526" spans="1:29" ht="12.75" customHeight="1" thickBot="1" x14ac:dyDescent="0.25">
      <c r="A526" s="51"/>
      <c r="B526" s="431" t="str">
        <f>+'11+'!B634:M634</f>
        <v>Реализация мероприятий направленных на создание условий для оказания медицинской помощи населению, профилактика заболеваний и формирование здорового образа жизни</v>
      </c>
      <c r="C526" s="432"/>
      <c r="D526" s="432"/>
      <c r="E526" s="432"/>
      <c r="F526" s="432"/>
      <c r="G526" s="432"/>
      <c r="H526" s="432"/>
      <c r="I526" s="432"/>
      <c r="J526" s="432"/>
      <c r="K526" s="432"/>
      <c r="L526" s="433"/>
      <c r="M526" s="364">
        <f>+'11+'!O634</f>
        <v>9</v>
      </c>
      <c r="N526" s="364">
        <f>+'11+'!P634</f>
        <v>9</v>
      </c>
      <c r="O526" s="364" t="str">
        <f>+'11+'!Q634</f>
        <v>0600104008</v>
      </c>
      <c r="P526" s="364">
        <f>+'11+'!R634</f>
        <v>0</v>
      </c>
      <c r="Q526" s="442"/>
      <c r="R526" s="443"/>
      <c r="S526" s="300">
        <f>+'11+'!U634</f>
        <v>344.87</v>
      </c>
      <c r="T526" s="300">
        <f>+'11+'!V634</f>
        <v>33.122</v>
      </c>
      <c r="U526" s="396">
        <f t="shared" si="7"/>
        <v>9.604198683561922</v>
      </c>
      <c r="V526" s="444"/>
      <c r="W526" s="445"/>
      <c r="X526" s="445"/>
      <c r="Y526" s="445"/>
      <c r="Z526" s="445"/>
      <c r="AA526" s="445"/>
      <c r="AB526" s="446"/>
      <c r="AC526" s="52"/>
    </row>
    <row r="527" spans="1:29" ht="12.75" customHeight="1" thickBot="1" x14ac:dyDescent="0.25">
      <c r="A527" s="51"/>
      <c r="B527" s="431" t="str">
        <f>+'11+'!B635:M635</f>
        <v>Закупка товаров, работ и услуг для обеспечения государственных (муниципальных) нужд</v>
      </c>
      <c r="C527" s="432"/>
      <c r="D527" s="432"/>
      <c r="E527" s="432"/>
      <c r="F527" s="432"/>
      <c r="G527" s="432"/>
      <c r="H527" s="432"/>
      <c r="I527" s="432"/>
      <c r="J527" s="432"/>
      <c r="K527" s="432"/>
      <c r="L527" s="433"/>
      <c r="M527" s="364">
        <f>+'11+'!O635</f>
        <v>9</v>
      </c>
      <c r="N527" s="364">
        <f>+'11+'!P635</f>
        <v>9</v>
      </c>
      <c r="O527" s="364" t="str">
        <f>+'11+'!Q635</f>
        <v>0600104008</v>
      </c>
      <c r="P527" s="364" t="str">
        <f>+'11+'!R635</f>
        <v>200</v>
      </c>
      <c r="Q527" s="442"/>
      <c r="R527" s="443"/>
      <c r="S527" s="300">
        <f>+'11+'!U635</f>
        <v>344.87</v>
      </c>
      <c r="T527" s="300">
        <f>+'11+'!V635</f>
        <v>33.122</v>
      </c>
      <c r="U527" s="396">
        <f t="shared" si="7"/>
        <v>9.604198683561922</v>
      </c>
      <c r="V527" s="444"/>
      <c r="W527" s="445"/>
      <c r="X527" s="445"/>
      <c r="Y527" s="445"/>
      <c r="Z527" s="445"/>
      <c r="AA527" s="445"/>
      <c r="AB527" s="446"/>
      <c r="AC527" s="52"/>
    </row>
    <row r="528" spans="1:29" ht="21.75" customHeight="1" thickBot="1" x14ac:dyDescent="0.25">
      <c r="A528" s="51"/>
      <c r="B528" s="431" t="str">
        <f>+'11+'!B636:M636</f>
        <v>Иные закупки товаров, работ и услуг для обеспечения государственных (муниципальных) нужд</v>
      </c>
      <c r="C528" s="432"/>
      <c r="D528" s="432"/>
      <c r="E528" s="432"/>
      <c r="F528" s="432"/>
      <c r="G528" s="432"/>
      <c r="H528" s="432"/>
      <c r="I528" s="432"/>
      <c r="J528" s="432"/>
      <c r="K528" s="432"/>
      <c r="L528" s="433"/>
      <c r="M528" s="364">
        <f>+'11+'!O636</f>
        <v>9</v>
      </c>
      <c r="N528" s="364">
        <f>+'11+'!P636</f>
        <v>9</v>
      </c>
      <c r="O528" s="364" t="str">
        <f>+'11+'!Q636</f>
        <v>0600104008</v>
      </c>
      <c r="P528" s="364" t="str">
        <f>+'11+'!R636</f>
        <v>240</v>
      </c>
      <c r="Q528" s="442"/>
      <c r="R528" s="443"/>
      <c r="S528" s="300">
        <f>+'11+'!U636</f>
        <v>344.87</v>
      </c>
      <c r="T528" s="300">
        <f>+'11+'!V636</f>
        <v>33.122</v>
      </c>
      <c r="U528" s="396">
        <f t="shared" si="7"/>
        <v>9.604198683561922</v>
      </c>
      <c r="V528" s="444"/>
      <c r="W528" s="445"/>
      <c r="X528" s="445"/>
      <c r="Y528" s="445"/>
      <c r="Z528" s="445"/>
      <c r="AA528" s="445"/>
      <c r="AB528" s="446"/>
      <c r="AC528" s="52"/>
    </row>
    <row r="529" spans="1:29" ht="21.75" customHeight="1" thickBot="1" x14ac:dyDescent="0.25">
      <c r="A529" s="51"/>
      <c r="B529" s="431" t="str">
        <f>+'11+'!B637:M637</f>
        <v>Прочая закупка товаров, работ и услуг</v>
      </c>
      <c r="C529" s="432"/>
      <c r="D529" s="432"/>
      <c r="E529" s="432"/>
      <c r="F529" s="432"/>
      <c r="G529" s="432"/>
      <c r="H529" s="432"/>
      <c r="I529" s="432"/>
      <c r="J529" s="432"/>
      <c r="K529" s="432"/>
      <c r="L529" s="433"/>
      <c r="M529" s="364">
        <f>+'11+'!O637</f>
        <v>9</v>
      </c>
      <c r="N529" s="364">
        <f>+'11+'!P637</f>
        <v>9</v>
      </c>
      <c r="O529" s="364" t="str">
        <f>+'11+'!Q637</f>
        <v>0600104008</v>
      </c>
      <c r="P529" s="364" t="str">
        <f>+'11+'!R637</f>
        <v>244</v>
      </c>
      <c r="Q529" s="442"/>
      <c r="R529" s="443"/>
      <c r="S529" s="300">
        <f>+'11+'!U637</f>
        <v>344.87</v>
      </c>
      <c r="T529" s="300">
        <f>+'11+'!V637</f>
        <v>33.122</v>
      </c>
      <c r="U529" s="396">
        <f t="shared" si="7"/>
        <v>9.604198683561922</v>
      </c>
      <c r="V529" s="444"/>
      <c r="W529" s="445"/>
      <c r="X529" s="445"/>
      <c r="Y529" s="445"/>
      <c r="Z529" s="445"/>
      <c r="AA529" s="445"/>
      <c r="AB529" s="446"/>
      <c r="AC529" s="52"/>
    </row>
    <row r="530" spans="1:29" ht="12.75" customHeight="1" thickBot="1" x14ac:dyDescent="0.25">
      <c r="A530" s="51"/>
      <c r="B530" s="431" t="str">
        <f>+'11+'!B98:M98</f>
        <v>СОЦИАЛЬНАЯ ПОЛИТИКА</v>
      </c>
      <c r="C530" s="432"/>
      <c r="D530" s="432"/>
      <c r="E530" s="432"/>
      <c r="F530" s="432"/>
      <c r="G530" s="432"/>
      <c r="H530" s="432"/>
      <c r="I530" s="432"/>
      <c r="J530" s="432"/>
      <c r="K530" s="432"/>
      <c r="L530" s="433"/>
      <c r="M530" s="364">
        <f>+'11+'!O98</f>
        <v>10</v>
      </c>
      <c r="N530" s="364">
        <f>+'11+'!P98</f>
        <v>0</v>
      </c>
      <c r="O530" s="364">
        <f>+'11+'!Q98</f>
        <v>0</v>
      </c>
      <c r="P530" s="364">
        <f>+'11+'!R98</f>
        <v>0</v>
      </c>
      <c r="Q530" s="442"/>
      <c r="R530" s="443"/>
      <c r="S530" s="300">
        <f>+S531+S613+S649</f>
        <v>150492.00480999998</v>
      </c>
      <c r="T530" s="300">
        <f>+T531+T613+T649</f>
        <v>82362.389869999985</v>
      </c>
      <c r="U530" s="396">
        <f t="shared" si="7"/>
        <v>54.728747865366415</v>
      </c>
      <c r="V530" s="444"/>
      <c r="W530" s="445"/>
      <c r="X530" s="445"/>
      <c r="Y530" s="445"/>
      <c r="Z530" s="445"/>
      <c r="AA530" s="445"/>
      <c r="AB530" s="446"/>
      <c r="AC530" s="52"/>
    </row>
    <row r="531" spans="1:29" ht="21.75" customHeight="1" thickBot="1" x14ac:dyDescent="0.25">
      <c r="A531" s="51"/>
      <c r="B531" s="431" t="str">
        <f>+'11+'!B99:M99</f>
        <v>Социальное обеспечение населения</v>
      </c>
      <c r="C531" s="432"/>
      <c r="D531" s="432"/>
      <c r="E531" s="432"/>
      <c r="F531" s="432"/>
      <c r="G531" s="432"/>
      <c r="H531" s="432"/>
      <c r="I531" s="432"/>
      <c r="J531" s="432"/>
      <c r="K531" s="432"/>
      <c r="L531" s="433"/>
      <c r="M531" s="364">
        <f>+'11+'!O99</f>
        <v>10</v>
      </c>
      <c r="N531" s="364">
        <f>+'11+'!P99</f>
        <v>3</v>
      </c>
      <c r="O531" s="364">
        <f>+'11+'!Q99</f>
        <v>0</v>
      </c>
      <c r="P531" s="364">
        <f>+'11+'!R99</f>
        <v>0</v>
      </c>
      <c r="Q531" s="442"/>
      <c r="R531" s="443"/>
      <c r="S531" s="300">
        <f>+S532+S542+S597+S603+S609</f>
        <v>17035.400000000001</v>
      </c>
      <c r="T531" s="300">
        <f>+T532+T542+T597+T603+T609</f>
        <v>7425.6257599999999</v>
      </c>
      <c r="U531" s="396">
        <f t="shared" ref="U531:U594" si="8">T531/S531*100</f>
        <v>43.589383049414742</v>
      </c>
      <c r="V531" s="444"/>
      <c r="W531" s="445"/>
      <c r="X531" s="445"/>
      <c r="Y531" s="445"/>
      <c r="Z531" s="445"/>
      <c r="AA531" s="445"/>
      <c r="AB531" s="446"/>
      <c r="AC531" s="52"/>
    </row>
    <row r="532" spans="1:29" ht="21.75" customHeight="1" thickBot="1" x14ac:dyDescent="0.25">
      <c r="A532" s="51"/>
      <c r="B532" s="431" t="str">
        <f>+'11+'!B100:M100</f>
        <v>Непрограммные расходы на реализацию переданных полномочий Российской Федерации и субъекта Российской Федерации</v>
      </c>
      <c r="C532" s="432"/>
      <c r="D532" s="432"/>
      <c r="E532" s="432"/>
      <c r="F532" s="432"/>
      <c r="G532" s="432"/>
      <c r="H532" s="432"/>
      <c r="I532" s="432"/>
      <c r="J532" s="432"/>
      <c r="K532" s="432"/>
      <c r="L532" s="433"/>
      <c r="M532" s="364">
        <f>+'11+'!O100</f>
        <v>10</v>
      </c>
      <c r="N532" s="364">
        <f>+'11+'!P100</f>
        <v>3</v>
      </c>
      <c r="O532" s="364" t="str">
        <f>+'11+'!Q100</f>
        <v>9900000000</v>
      </c>
      <c r="P532" s="364">
        <f>+'11+'!R100</f>
        <v>0</v>
      </c>
      <c r="Q532" s="442"/>
      <c r="R532" s="443"/>
      <c r="S532" s="300">
        <f>+'11+'!U100</f>
        <v>512.20000000000005</v>
      </c>
      <c r="T532" s="300">
        <f>+'11+'!V100</f>
        <v>0</v>
      </c>
      <c r="U532" s="396">
        <f t="shared" si="8"/>
        <v>0</v>
      </c>
      <c r="V532" s="444"/>
      <c r="W532" s="445"/>
      <c r="X532" s="445"/>
      <c r="Y532" s="445"/>
      <c r="Z532" s="445"/>
      <c r="AA532" s="445"/>
      <c r="AB532" s="446"/>
      <c r="AC532" s="52"/>
    </row>
    <row r="533" spans="1:29" ht="12.75" customHeight="1" thickBot="1" x14ac:dyDescent="0.25">
      <c r="A533" s="51"/>
      <c r="B533" s="431" t="str">
        <f>+'11+'!B101:M101</f>
        <v>Льготы сельским специалистам по жилищно-коммунальным услугам</v>
      </c>
      <c r="C533" s="432"/>
      <c r="D533" s="432"/>
      <c r="E533" s="432"/>
      <c r="F533" s="432"/>
      <c r="G533" s="432"/>
      <c r="H533" s="432"/>
      <c r="I533" s="432"/>
      <c r="J533" s="432"/>
      <c r="K533" s="432"/>
      <c r="L533" s="433"/>
      <c r="M533" s="364">
        <f>+'11+'!O101</f>
        <v>10</v>
      </c>
      <c r="N533" s="364">
        <f>+'11+'!P101</f>
        <v>3</v>
      </c>
      <c r="O533" s="364" t="str">
        <f>+'11+'!Q101</f>
        <v>9900076040</v>
      </c>
      <c r="P533" s="364">
        <f>+'11+'!R101</f>
        <v>0</v>
      </c>
      <c r="Q533" s="442"/>
      <c r="R533" s="443"/>
      <c r="S533" s="300">
        <f>+'11+'!U101</f>
        <v>512.20000000000005</v>
      </c>
      <c r="T533" s="300">
        <f>+'11+'!V101</f>
        <v>0</v>
      </c>
      <c r="U533" s="396">
        <f t="shared" si="8"/>
        <v>0</v>
      </c>
      <c r="V533" s="444"/>
      <c r="W533" s="445"/>
      <c r="X533" s="445"/>
      <c r="Y533" s="445"/>
      <c r="Z533" s="445"/>
      <c r="AA533" s="445"/>
      <c r="AB533" s="446"/>
      <c r="AC533" s="52"/>
    </row>
    <row r="534" spans="1:29" ht="42.75" customHeight="1" thickBot="1" x14ac:dyDescent="0.25">
      <c r="A534" s="51"/>
      <c r="B534" s="431" t="str">
        <f>+'11+'!B102:M102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534" s="432"/>
      <c r="D534" s="432"/>
      <c r="E534" s="432"/>
      <c r="F534" s="432"/>
      <c r="G534" s="432"/>
      <c r="H534" s="432"/>
      <c r="I534" s="432"/>
      <c r="J534" s="432"/>
      <c r="K534" s="432"/>
      <c r="L534" s="433"/>
      <c r="M534" s="364">
        <f>+'11+'!O102</f>
        <v>10</v>
      </c>
      <c r="N534" s="364">
        <f>+'11+'!P102</f>
        <v>3</v>
      </c>
      <c r="O534" s="364" t="str">
        <f>+'11+'!Q102</f>
        <v>9900076040</v>
      </c>
      <c r="P534" s="364" t="str">
        <f>+'11+'!R102</f>
        <v>100</v>
      </c>
      <c r="Q534" s="442"/>
      <c r="R534" s="443"/>
      <c r="S534" s="300">
        <f>+'11+'!U102</f>
        <v>15.406000000000001</v>
      </c>
      <c r="T534" s="300">
        <f>+'11+'!V102</f>
        <v>0</v>
      </c>
      <c r="U534" s="396">
        <f t="shared" si="8"/>
        <v>0</v>
      </c>
      <c r="V534" s="444"/>
      <c r="W534" s="445"/>
      <c r="X534" s="445"/>
      <c r="Y534" s="445"/>
      <c r="Z534" s="445"/>
      <c r="AA534" s="445"/>
      <c r="AB534" s="446"/>
      <c r="AC534" s="52"/>
    </row>
    <row r="535" spans="1:29" ht="20.25" customHeight="1" thickBot="1" x14ac:dyDescent="0.3">
      <c r="A535" s="51"/>
      <c r="B535" s="431" t="str">
        <f>+'11+'!B103:M103</f>
        <v>Расходы на выплаты персоналу казенных учреждений</v>
      </c>
      <c r="C535" s="432"/>
      <c r="D535" s="432"/>
      <c r="E535" s="432"/>
      <c r="F535" s="432"/>
      <c r="G535" s="432"/>
      <c r="H535" s="432"/>
      <c r="I535" s="432"/>
      <c r="J535" s="432"/>
      <c r="K535" s="432"/>
      <c r="L535" s="433"/>
      <c r="M535" s="364">
        <f>+'11+'!O103</f>
        <v>10</v>
      </c>
      <c r="N535" s="364">
        <f>+'11+'!P103</f>
        <v>3</v>
      </c>
      <c r="O535" s="364" t="str">
        <f>+'11+'!Q103</f>
        <v>9900076040</v>
      </c>
      <c r="P535" s="364" t="str">
        <f>+'11+'!R103</f>
        <v>110</v>
      </c>
      <c r="Q535" s="450"/>
      <c r="R535" s="451"/>
      <c r="S535" s="300">
        <f>+'11+'!U103</f>
        <v>15.406000000000001</v>
      </c>
      <c r="T535" s="300">
        <f>+'11+'!V103</f>
        <v>0</v>
      </c>
      <c r="U535" s="396">
        <f t="shared" si="8"/>
        <v>0</v>
      </c>
      <c r="V535" s="452"/>
      <c r="W535" s="453"/>
      <c r="X535" s="453"/>
      <c r="Y535" s="453"/>
      <c r="Z535" s="453"/>
      <c r="AA535" s="453"/>
      <c r="AB535" s="454"/>
      <c r="AC535" s="52"/>
    </row>
    <row r="536" spans="1:29" ht="21.75" customHeight="1" thickBot="1" x14ac:dyDescent="0.25">
      <c r="A536" s="51"/>
      <c r="B536" s="431" t="str">
        <f>+'11+'!B104:M104</f>
        <v>Иные выплаты персоналу учреждений, за исключением фонда оплаты труда</v>
      </c>
      <c r="C536" s="432"/>
      <c r="D536" s="432"/>
      <c r="E536" s="432"/>
      <c r="F536" s="432"/>
      <c r="G536" s="432"/>
      <c r="H536" s="432"/>
      <c r="I536" s="432"/>
      <c r="J536" s="432"/>
      <c r="K536" s="432"/>
      <c r="L536" s="433"/>
      <c r="M536" s="364">
        <f>+'11+'!O104</f>
        <v>10</v>
      </c>
      <c r="N536" s="364">
        <f>+'11+'!P104</f>
        <v>3</v>
      </c>
      <c r="O536" s="364" t="str">
        <f>+'11+'!Q104</f>
        <v>9900076040</v>
      </c>
      <c r="P536" s="364" t="str">
        <f>+'11+'!R104</f>
        <v>112</v>
      </c>
      <c r="Q536" s="442"/>
      <c r="R536" s="443"/>
      <c r="S536" s="300">
        <f>+'11+'!U104</f>
        <v>15.406000000000001</v>
      </c>
      <c r="T536" s="300">
        <f>+'11+'!V104</f>
        <v>0</v>
      </c>
      <c r="U536" s="396">
        <f t="shared" si="8"/>
        <v>0</v>
      </c>
      <c r="V536" s="444"/>
      <c r="W536" s="445"/>
      <c r="X536" s="445"/>
      <c r="Y536" s="445"/>
      <c r="Z536" s="445"/>
      <c r="AA536" s="445"/>
      <c r="AB536" s="446"/>
      <c r="AC536" s="52"/>
    </row>
    <row r="537" spans="1:29" ht="21.75" customHeight="1" thickBot="1" x14ac:dyDescent="0.25">
      <c r="A537" s="51"/>
      <c r="B537" s="431" t="str">
        <f>+'11+'!B105:M105</f>
        <v>Предоставление субсидий бюджетным, автономным учреждениям и иным некоммерческим организациям</v>
      </c>
      <c r="C537" s="432"/>
      <c r="D537" s="432"/>
      <c r="E537" s="432"/>
      <c r="F537" s="432"/>
      <c r="G537" s="432"/>
      <c r="H537" s="432"/>
      <c r="I537" s="432"/>
      <c r="J537" s="432"/>
      <c r="K537" s="432"/>
      <c r="L537" s="433"/>
      <c r="M537" s="364">
        <f>+'11+'!O105</f>
        <v>10</v>
      </c>
      <c r="N537" s="364">
        <f>+'11+'!P105</f>
        <v>3</v>
      </c>
      <c r="O537" s="364" t="str">
        <f>+'11+'!Q105</f>
        <v>9900076040</v>
      </c>
      <c r="P537" s="364" t="str">
        <f>+'11+'!R105</f>
        <v>600</v>
      </c>
      <c r="Q537" s="442"/>
      <c r="R537" s="443"/>
      <c r="S537" s="300">
        <f>+'11+'!U105</f>
        <v>496.79399999999998</v>
      </c>
      <c r="T537" s="300">
        <f>+'11+'!V105</f>
        <v>0</v>
      </c>
      <c r="U537" s="396">
        <f t="shared" si="8"/>
        <v>0</v>
      </c>
      <c r="V537" s="444"/>
      <c r="W537" s="445"/>
      <c r="X537" s="445"/>
      <c r="Y537" s="445"/>
      <c r="Z537" s="445"/>
      <c r="AA537" s="445"/>
      <c r="AB537" s="446"/>
      <c r="AC537" s="52"/>
    </row>
    <row r="538" spans="1:29" ht="21.75" customHeight="1" thickBot="1" x14ac:dyDescent="0.25">
      <c r="A538" s="51"/>
      <c r="B538" s="431" t="str">
        <f>+'11+'!B106:M106</f>
        <v>Субсидии бюджетным учреждениям</v>
      </c>
      <c r="C538" s="432"/>
      <c r="D538" s="432"/>
      <c r="E538" s="432"/>
      <c r="F538" s="432"/>
      <c r="G538" s="432"/>
      <c r="H538" s="432"/>
      <c r="I538" s="432"/>
      <c r="J538" s="432"/>
      <c r="K538" s="432"/>
      <c r="L538" s="433"/>
      <c r="M538" s="364">
        <f>+'11+'!O106</f>
        <v>10</v>
      </c>
      <c r="N538" s="364">
        <f>+'11+'!P106</f>
        <v>3</v>
      </c>
      <c r="O538" s="364" t="str">
        <f>+'11+'!Q106</f>
        <v>9900076040</v>
      </c>
      <c r="P538" s="364" t="str">
        <f>+'11+'!R106</f>
        <v>610</v>
      </c>
      <c r="Q538" s="442"/>
      <c r="R538" s="443"/>
      <c r="S538" s="300">
        <f>+'11+'!U106</f>
        <v>496.79399999999998</v>
      </c>
      <c r="T538" s="300">
        <f>+'11+'!V106</f>
        <v>0</v>
      </c>
      <c r="U538" s="396">
        <f t="shared" si="8"/>
        <v>0</v>
      </c>
      <c r="V538" s="444"/>
      <c r="W538" s="445"/>
      <c r="X538" s="445"/>
      <c r="Y538" s="445"/>
      <c r="Z538" s="445"/>
      <c r="AA538" s="445"/>
      <c r="AB538" s="446"/>
      <c r="AC538" s="52"/>
    </row>
    <row r="539" spans="1:29" ht="53.25" customHeight="1" thickBot="1" x14ac:dyDescent="0.25">
      <c r="A539" s="51"/>
      <c r="B539" s="431" t="str">
        <f>+'11+'!B107:M107</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539" s="432"/>
      <c r="D539" s="432"/>
      <c r="E539" s="432"/>
      <c r="F539" s="432"/>
      <c r="G539" s="432"/>
      <c r="H539" s="432"/>
      <c r="I539" s="432"/>
      <c r="J539" s="432"/>
      <c r="K539" s="432"/>
      <c r="L539" s="433"/>
      <c r="M539" s="364">
        <f>+'11+'!O107</f>
        <v>10</v>
      </c>
      <c r="N539" s="364">
        <f>+'11+'!P107</f>
        <v>3</v>
      </c>
      <c r="O539" s="364" t="str">
        <f>+'11+'!Q107</f>
        <v>9900076040</v>
      </c>
      <c r="P539" s="364" t="str">
        <f>+'11+'!R107</f>
        <v>611</v>
      </c>
      <c r="Q539" s="442"/>
      <c r="R539" s="443"/>
      <c r="S539" s="300">
        <f>+'11+'!U107</f>
        <v>496.79399999999998</v>
      </c>
      <c r="T539" s="300">
        <f>+'11+'!V107</f>
        <v>0</v>
      </c>
      <c r="U539" s="396">
        <f t="shared" si="8"/>
        <v>0</v>
      </c>
      <c r="V539" s="444"/>
      <c r="W539" s="445"/>
      <c r="X539" s="445"/>
      <c r="Y539" s="445"/>
      <c r="Z539" s="445"/>
      <c r="AA539" s="445"/>
      <c r="AB539" s="446"/>
      <c r="AC539" s="52"/>
    </row>
    <row r="540" spans="1:29" ht="12.75" customHeight="1" thickBot="1" x14ac:dyDescent="0.25">
      <c r="A540" s="51"/>
      <c r="B540" s="431" t="str">
        <f>+'11+'!B108:M108</f>
        <v>Управление труда и социального развития Овюрского кожууна Республики Тыва</v>
      </c>
      <c r="C540" s="432"/>
      <c r="D540" s="432"/>
      <c r="E540" s="432"/>
      <c r="F540" s="432"/>
      <c r="G540" s="432"/>
      <c r="H540" s="432"/>
      <c r="I540" s="432"/>
      <c r="J540" s="432"/>
      <c r="K540" s="432"/>
      <c r="L540" s="433"/>
      <c r="M540" s="364">
        <f>+'11+'!O108</f>
        <v>0</v>
      </c>
      <c r="N540" s="364">
        <f>+'11+'!P108</f>
        <v>0</v>
      </c>
      <c r="O540" s="364">
        <f>+'11+'!Q108</f>
        <v>0</v>
      </c>
      <c r="P540" s="364">
        <f>+'11+'!R108</f>
        <v>0</v>
      </c>
      <c r="Q540" s="442"/>
      <c r="R540" s="443"/>
      <c r="S540" s="300">
        <f>+'11+'!U108</f>
        <v>144040.09480999998</v>
      </c>
      <c r="T540" s="300">
        <f>+'11+'!V108</f>
        <v>80230.277869999991</v>
      </c>
      <c r="U540" s="396">
        <f t="shared" si="8"/>
        <v>55.699961858418611</v>
      </c>
      <c r="V540" s="444"/>
      <c r="W540" s="445"/>
      <c r="X540" s="445"/>
      <c r="Y540" s="445"/>
      <c r="Z540" s="445"/>
      <c r="AA540" s="445"/>
      <c r="AB540" s="446"/>
      <c r="AC540" s="52"/>
    </row>
    <row r="541" spans="1:29" ht="12.75" customHeight="1" thickBot="1" x14ac:dyDescent="0.25">
      <c r="A541" s="51"/>
      <c r="B541" s="431" t="str">
        <f>+'11+'!B109:M109</f>
        <v>СОЦИАЛЬНАЯ ПОЛИТИКА</v>
      </c>
      <c r="C541" s="432"/>
      <c r="D541" s="432"/>
      <c r="E541" s="432"/>
      <c r="F541" s="432"/>
      <c r="G541" s="432"/>
      <c r="H541" s="432"/>
      <c r="I541" s="432"/>
      <c r="J541" s="432"/>
      <c r="K541" s="432"/>
      <c r="L541" s="433"/>
      <c r="M541" s="364">
        <f>+'11+'!O109</f>
        <v>10</v>
      </c>
      <c r="N541" s="364">
        <f>+'11+'!P109</f>
        <v>0</v>
      </c>
      <c r="O541" s="364">
        <f>+'11+'!Q109</f>
        <v>0</v>
      </c>
      <c r="P541" s="364">
        <f>+'11+'!R109</f>
        <v>0</v>
      </c>
      <c r="Q541" s="442"/>
      <c r="R541" s="443"/>
      <c r="S541" s="300">
        <f>+'11+'!U109</f>
        <v>144040.09480999998</v>
      </c>
      <c r="T541" s="300">
        <f>+'11+'!V109</f>
        <v>80230.277869999991</v>
      </c>
      <c r="U541" s="396">
        <f t="shared" si="8"/>
        <v>55.699961858418611</v>
      </c>
      <c r="V541" s="444"/>
      <c r="W541" s="445"/>
      <c r="X541" s="445"/>
      <c r="Y541" s="445"/>
      <c r="Z541" s="445"/>
      <c r="AA541" s="445"/>
      <c r="AB541" s="446"/>
      <c r="AC541" s="52"/>
    </row>
    <row r="542" spans="1:29" ht="32.25" customHeight="1" thickBot="1" x14ac:dyDescent="0.25">
      <c r="A542" s="51"/>
      <c r="B542" s="431" t="str">
        <f>+'11+'!B110:M110</f>
        <v>Социальное обеспечение населения</v>
      </c>
      <c r="C542" s="432"/>
      <c r="D542" s="432"/>
      <c r="E542" s="432"/>
      <c r="F542" s="432"/>
      <c r="G542" s="432"/>
      <c r="H542" s="432"/>
      <c r="I542" s="432"/>
      <c r="J542" s="432"/>
      <c r="K542" s="432"/>
      <c r="L542" s="433"/>
      <c r="M542" s="364">
        <f>+'11+'!O110</f>
        <v>10</v>
      </c>
      <c r="N542" s="364">
        <f>+'11+'!P110</f>
        <v>3</v>
      </c>
      <c r="O542" s="364">
        <f>+'11+'!Q110</f>
        <v>0</v>
      </c>
      <c r="P542" s="364">
        <f>+'11+'!R110</f>
        <v>0</v>
      </c>
      <c r="Q542" s="442"/>
      <c r="R542" s="443"/>
      <c r="S542" s="300">
        <f>+'11+'!U110</f>
        <v>15439.800000000001</v>
      </c>
      <c r="T542" s="300">
        <f>+'11+'!V110</f>
        <v>7414.6257599999999</v>
      </c>
      <c r="U542" s="396">
        <f t="shared" si="8"/>
        <v>48.022809621886289</v>
      </c>
      <c r="V542" s="444"/>
      <c r="W542" s="445"/>
      <c r="X542" s="445"/>
      <c r="Y542" s="445"/>
      <c r="Z542" s="445"/>
      <c r="AA542" s="445"/>
      <c r="AB542" s="446"/>
      <c r="AC542" s="52"/>
    </row>
    <row r="543" spans="1:29" ht="21.75" customHeight="1" thickBot="1" x14ac:dyDescent="0.25">
      <c r="A543" s="51"/>
      <c r="B543" s="431" t="str">
        <f>+'11+'!B111:M111</f>
        <v>Муниципальная программа "Социальная поддержка граждан в Овюрском кожууне"</v>
      </c>
      <c r="C543" s="432"/>
      <c r="D543" s="432"/>
      <c r="E543" s="432"/>
      <c r="F543" s="432"/>
      <c r="G543" s="432"/>
      <c r="H543" s="432"/>
      <c r="I543" s="432"/>
      <c r="J543" s="432"/>
      <c r="K543" s="432"/>
      <c r="L543" s="433"/>
      <c r="M543" s="364">
        <f>+'11+'!O111</f>
        <v>10</v>
      </c>
      <c r="N543" s="364">
        <f>+'11+'!P111</f>
        <v>3</v>
      </c>
      <c r="O543" s="364" t="str">
        <f>+'11+'!Q111</f>
        <v>0100000000</v>
      </c>
      <c r="P543" s="364">
        <f>+'11+'!R111</f>
        <v>0</v>
      </c>
      <c r="Q543" s="442"/>
      <c r="R543" s="443"/>
      <c r="S543" s="300">
        <f>+'11+'!U111</f>
        <v>4630.1000000000004</v>
      </c>
      <c r="T543" s="300">
        <f>+'11+'!V111</f>
        <v>2089.6600000000003</v>
      </c>
      <c r="U543" s="396">
        <f t="shared" si="8"/>
        <v>45.132070581628909</v>
      </c>
      <c r="V543" s="444"/>
      <c r="W543" s="445"/>
      <c r="X543" s="445"/>
      <c r="Y543" s="445"/>
      <c r="Z543" s="445"/>
      <c r="AA543" s="445"/>
      <c r="AB543" s="446"/>
      <c r="AC543" s="52"/>
    </row>
    <row r="544" spans="1:29" ht="21.75" customHeight="1" thickBot="1" x14ac:dyDescent="0.25">
      <c r="A544" s="51"/>
      <c r="B544" s="431" t="str">
        <f>+'11+'!B112:M112</f>
        <v>подпрограмма "Развитие мер социальной поддержки отдельным категориям граждан"</v>
      </c>
      <c r="C544" s="432"/>
      <c r="D544" s="432"/>
      <c r="E544" s="432"/>
      <c r="F544" s="432"/>
      <c r="G544" s="432"/>
      <c r="H544" s="432"/>
      <c r="I544" s="432"/>
      <c r="J544" s="432"/>
      <c r="K544" s="432"/>
      <c r="L544" s="433"/>
      <c r="M544" s="364">
        <f>+'11+'!O112</f>
        <v>10</v>
      </c>
      <c r="N544" s="364">
        <f>+'11+'!P112</f>
        <v>3</v>
      </c>
      <c r="O544" s="364" t="str">
        <f>+'11+'!Q112</f>
        <v>0110000000</v>
      </c>
      <c r="P544" s="364">
        <f>+'11+'!R112</f>
        <v>0</v>
      </c>
      <c r="Q544" s="442"/>
      <c r="R544" s="443"/>
      <c r="S544" s="300">
        <f>+'11+'!U112</f>
        <v>4630.1000000000004</v>
      </c>
      <c r="T544" s="300">
        <f>+'11+'!V112</f>
        <v>2089.6600000000003</v>
      </c>
      <c r="U544" s="396">
        <f t="shared" si="8"/>
        <v>45.132070581628909</v>
      </c>
      <c r="V544" s="444"/>
      <c r="W544" s="445"/>
      <c r="X544" s="445"/>
      <c r="Y544" s="445"/>
      <c r="Z544" s="445"/>
      <c r="AA544" s="445"/>
      <c r="AB544" s="446"/>
      <c r="AC544" s="52"/>
    </row>
    <row r="545" spans="1:29" ht="21.75" customHeight="1" thickBot="1" x14ac:dyDescent="0.25">
      <c r="A545" s="51"/>
      <c r="B545" s="431" t="str">
        <f>+'11+'!B113:M113</f>
        <v>Обеспечение мер социальной поддержки ветеранов труда и тружеников тыла</v>
      </c>
      <c r="C545" s="432"/>
      <c r="D545" s="432"/>
      <c r="E545" s="432"/>
      <c r="F545" s="432"/>
      <c r="G545" s="432"/>
      <c r="H545" s="432"/>
      <c r="I545" s="432"/>
      <c r="J545" s="432"/>
      <c r="K545" s="432"/>
      <c r="L545" s="433"/>
      <c r="M545" s="364">
        <f>+'11+'!O113</f>
        <v>10</v>
      </c>
      <c r="N545" s="364">
        <f>+'11+'!P113</f>
        <v>3</v>
      </c>
      <c r="O545" s="364" t="str">
        <f>+'11+'!Q113</f>
        <v>0110176060</v>
      </c>
      <c r="P545" s="364">
        <f>+'11+'!R113</f>
        <v>0</v>
      </c>
      <c r="Q545" s="442"/>
      <c r="R545" s="443"/>
      <c r="S545" s="300">
        <f>+'11+'!U113</f>
        <v>4630.1000000000004</v>
      </c>
      <c r="T545" s="300">
        <f>+'11+'!V113</f>
        <v>2089.6600000000003</v>
      </c>
      <c r="U545" s="396">
        <f t="shared" si="8"/>
        <v>45.132070581628909</v>
      </c>
      <c r="V545" s="444"/>
      <c r="W545" s="445"/>
      <c r="X545" s="445"/>
      <c r="Y545" s="445"/>
      <c r="Z545" s="445"/>
      <c r="AA545" s="445"/>
      <c r="AB545" s="446"/>
      <c r="AC545" s="52"/>
    </row>
    <row r="546" spans="1:29" ht="12.75" customHeight="1" thickBot="1" x14ac:dyDescent="0.25">
      <c r="A546" s="51"/>
      <c r="B546" s="431" t="str">
        <f>+'11+'!B114:M114</f>
        <v>Закупка товаров, работ и услуг для обеспечения государственных (муниципальных) нужд</v>
      </c>
      <c r="C546" s="432"/>
      <c r="D546" s="432"/>
      <c r="E546" s="432"/>
      <c r="F546" s="432"/>
      <c r="G546" s="432"/>
      <c r="H546" s="432"/>
      <c r="I546" s="432"/>
      <c r="J546" s="432"/>
      <c r="K546" s="432"/>
      <c r="L546" s="433"/>
      <c r="M546" s="364">
        <f>+'11+'!O114</f>
        <v>10</v>
      </c>
      <c r="N546" s="364">
        <f>+'11+'!P114</f>
        <v>3</v>
      </c>
      <c r="O546" s="364" t="str">
        <f>+'11+'!Q114</f>
        <v>0110176060</v>
      </c>
      <c r="P546" s="364" t="str">
        <f>+'11+'!R114</f>
        <v>200</v>
      </c>
      <c r="Q546" s="442"/>
      <c r="R546" s="443"/>
      <c r="S546" s="300">
        <f>+'11+'!U114</f>
        <v>38.9</v>
      </c>
      <c r="T546" s="300">
        <f>+'11+'!V114</f>
        <v>9.157</v>
      </c>
      <c r="U546" s="396">
        <f t="shared" si="8"/>
        <v>23.539845758354758</v>
      </c>
      <c r="V546" s="444"/>
      <c r="W546" s="445"/>
      <c r="X546" s="445"/>
      <c r="Y546" s="445"/>
      <c r="Z546" s="445"/>
      <c r="AA546" s="445"/>
      <c r="AB546" s="446"/>
      <c r="AC546" s="52"/>
    </row>
    <row r="547" spans="1:29" ht="12.75" customHeight="1" thickBot="1" x14ac:dyDescent="0.25">
      <c r="A547" s="51"/>
      <c r="B547" s="431" t="str">
        <f>+'11+'!B115:M115</f>
        <v>Иные закупки товаров, работ и услуг для обеспечения государственных (муниципальных) нужд</v>
      </c>
      <c r="C547" s="432"/>
      <c r="D547" s="432"/>
      <c r="E547" s="432"/>
      <c r="F547" s="432"/>
      <c r="G547" s="432"/>
      <c r="H547" s="432"/>
      <c r="I547" s="432"/>
      <c r="J547" s="432"/>
      <c r="K547" s="432"/>
      <c r="L547" s="433"/>
      <c r="M547" s="364">
        <f>+'11+'!O115</f>
        <v>10</v>
      </c>
      <c r="N547" s="364">
        <f>+'11+'!P115</f>
        <v>3</v>
      </c>
      <c r="O547" s="364" t="str">
        <f>+'11+'!Q115</f>
        <v>0110176060</v>
      </c>
      <c r="P547" s="364" t="str">
        <f>+'11+'!R115</f>
        <v>240</v>
      </c>
      <c r="Q547" s="442"/>
      <c r="R547" s="443"/>
      <c r="S547" s="300">
        <f>+'11+'!U115</f>
        <v>38.9</v>
      </c>
      <c r="T547" s="300">
        <f>+'11+'!V115</f>
        <v>9.157</v>
      </c>
      <c r="U547" s="396">
        <f t="shared" si="8"/>
        <v>23.539845758354758</v>
      </c>
      <c r="V547" s="444"/>
      <c r="W547" s="445"/>
      <c r="X547" s="445"/>
      <c r="Y547" s="445"/>
      <c r="Z547" s="445"/>
      <c r="AA547" s="445"/>
      <c r="AB547" s="446"/>
      <c r="AC547" s="52"/>
    </row>
    <row r="548" spans="1:29" ht="12.75" customHeight="1" thickBot="1" x14ac:dyDescent="0.25">
      <c r="A548" s="51"/>
      <c r="B548" s="431" t="str">
        <f>+'11+'!B116:M116</f>
        <v>Прочая закупка товаров, работ и услуг</v>
      </c>
      <c r="C548" s="432"/>
      <c r="D548" s="432"/>
      <c r="E548" s="432"/>
      <c r="F548" s="432"/>
      <c r="G548" s="432"/>
      <c r="H548" s="432"/>
      <c r="I548" s="432"/>
      <c r="J548" s="432"/>
      <c r="K548" s="432"/>
      <c r="L548" s="433"/>
      <c r="M548" s="364">
        <f>+'11+'!O116</f>
        <v>10</v>
      </c>
      <c r="N548" s="364">
        <f>+'11+'!P116</f>
        <v>3</v>
      </c>
      <c r="O548" s="364" t="str">
        <f>+'11+'!Q116</f>
        <v>0110176060</v>
      </c>
      <c r="P548" s="364" t="str">
        <f>+'11+'!R116</f>
        <v>244</v>
      </c>
      <c r="Q548" s="442"/>
      <c r="R548" s="443"/>
      <c r="S548" s="300">
        <f>+'11+'!U116</f>
        <v>38.9</v>
      </c>
      <c r="T548" s="300">
        <f>+'11+'!V116</f>
        <v>9.157</v>
      </c>
      <c r="U548" s="396">
        <f t="shared" si="8"/>
        <v>23.539845758354758</v>
      </c>
      <c r="V548" s="444"/>
      <c r="W548" s="445"/>
      <c r="X548" s="445"/>
      <c r="Y548" s="445"/>
      <c r="Z548" s="445"/>
      <c r="AA548" s="445"/>
      <c r="AB548" s="446"/>
      <c r="AC548" s="52"/>
    </row>
    <row r="549" spans="1:29" ht="21.75" customHeight="1" thickBot="1" x14ac:dyDescent="0.25">
      <c r="A549" s="51"/>
      <c r="B549" s="431" t="str">
        <f>+'11+'!B117:M117</f>
        <v>Социальное обеспечение и иные выплаты населению</v>
      </c>
      <c r="C549" s="432"/>
      <c r="D549" s="432"/>
      <c r="E549" s="432"/>
      <c r="F549" s="432"/>
      <c r="G549" s="432"/>
      <c r="H549" s="432"/>
      <c r="I549" s="432"/>
      <c r="J549" s="432"/>
      <c r="K549" s="432"/>
      <c r="L549" s="433"/>
      <c r="M549" s="364">
        <f>+'11+'!O117</f>
        <v>10</v>
      </c>
      <c r="N549" s="364">
        <f>+'11+'!P117</f>
        <v>3</v>
      </c>
      <c r="O549" s="364" t="str">
        <f>+'11+'!Q117</f>
        <v>0110176060</v>
      </c>
      <c r="P549" s="364" t="str">
        <f>+'11+'!R117</f>
        <v>300</v>
      </c>
      <c r="Q549" s="442"/>
      <c r="R549" s="443"/>
      <c r="S549" s="300">
        <f>+'11+'!U117</f>
        <v>4591.2</v>
      </c>
      <c r="T549" s="300">
        <f>+'11+'!V117</f>
        <v>2080.5030000000002</v>
      </c>
      <c r="U549" s="396">
        <f t="shared" si="8"/>
        <v>45.315015682174597</v>
      </c>
      <c r="V549" s="444"/>
      <c r="W549" s="445"/>
      <c r="X549" s="445"/>
      <c r="Y549" s="445"/>
      <c r="Z549" s="445"/>
      <c r="AA549" s="445"/>
      <c r="AB549" s="446"/>
      <c r="AC549" s="52"/>
    </row>
    <row r="550" spans="1:29" ht="21.75" customHeight="1" thickBot="1" x14ac:dyDescent="0.25">
      <c r="A550" s="51"/>
      <c r="B550" s="431" t="str">
        <f>+'11+'!B118:M118</f>
        <v>Публичные нормативные социальные выплаты гражданам</v>
      </c>
      <c r="C550" s="432"/>
      <c r="D550" s="432"/>
      <c r="E550" s="432"/>
      <c r="F550" s="432"/>
      <c r="G550" s="432"/>
      <c r="H550" s="432"/>
      <c r="I550" s="432"/>
      <c r="J550" s="432"/>
      <c r="K550" s="432"/>
      <c r="L550" s="433"/>
      <c r="M550" s="364">
        <f>+'11+'!O118</f>
        <v>10</v>
      </c>
      <c r="N550" s="364">
        <f>+'11+'!P118</f>
        <v>3</v>
      </c>
      <c r="O550" s="364" t="str">
        <f>+'11+'!Q118</f>
        <v>0110176060</v>
      </c>
      <c r="P550" s="364" t="str">
        <f>+'11+'!R118</f>
        <v>310</v>
      </c>
      <c r="Q550" s="442"/>
      <c r="R550" s="443"/>
      <c r="S550" s="300">
        <f>+'11+'!U118</f>
        <v>4591.2</v>
      </c>
      <c r="T550" s="300">
        <f>+'11+'!V118</f>
        <v>2080.5030000000002</v>
      </c>
      <c r="U550" s="396">
        <f t="shared" si="8"/>
        <v>45.315015682174597</v>
      </c>
      <c r="V550" s="444"/>
      <c r="W550" s="445"/>
      <c r="X550" s="445"/>
      <c r="Y550" s="445"/>
      <c r="Z550" s="445"/>
      <c r="AA550" s="445"/>
      <c r="AB550" s="446"/>
      <c r="AC550" s="52"/>
    </row>
    <row r="551" spans="1:29" ht="21.75" customHeight="1" thickBot="1" x14ac:dyDescent="0.25">
      <c r="A551" s="51"/>
      <c r="B551" s="431" t="str">
        <f>+'11+'!B119:M119</f>
        <v>Пособия, компенсации, меры социальной поддержки по публичным нормативным обязательствам</v>
      </c>
      <c r="C551" s="432"/>
      <c r="D551" s="432"/>
      <c r="E551" s="432"/>
      <c r="F551" s="432"/>
      <c r="G551" s="432"/>
      <c r="H551" s="432"/>
      <c r="I551" s="432"/>
      <c r="J551" s="432"/>
      <c r="K551" s="432"/>
      <c r="L551" s="433"/>
      <c r="M551" s="364">
        <f>+'11+'!O119</f>
        <v>10</v>
      </c>
      <c r="N551" s="364">
        <f>+'11+'!P119</f>
        <v>3</v>
      </c>
      <c r="O551" s="364" t="str">
        <f>+'11+'!Q119</f>
        <v>0110176060</v>
      </c>
      <c r="P551" s="364" t="str">
        <f>+'11+'!R119</f>
        <v>313</v>
      </c>
      <c r="Q551" s="442"/>
      <c r="R551" s="443"/>
      <c r="S551" s="300">
        <f>+'11+'!U119</f>
        <v>4591.2</v>
      </c>
      <c r="T551" s="300">
        <f>+'11+'!V119</f>
        <v>2080.5030000000002</v>
      </c>
      <c r="U551" s="396">
        <f t="shared" si="8"/>
        <v>45.315015682174597</v>
      </c>
      <c r="V551" s="444"/>
      <c r="W551" s="445"/>
      <c r="X551" s="445"/>
      <c r="Y551" s="445"/>
      <c r="Z551" s="445"/>
      <c r="AA551" s="445"/>
      <c r="AB551" s="446"/>
      <c r="AC551" s="52"/>
    </row>
    <row r="552" spans="1:29" ht="32.25" customHeight="1" thickBot="1" x14ac:dyDescent="0.25">
      <c r="A552" s="51"/>
      <c r="B552" s="431" t="str">
        <f>+'11+'!B120:M120</f>
        <v>Муниципальная программа "Социальная поддержка граждан в Овюрском кожууне"</v>
      </c>
      <c r="C552" s="432"/>
      <c r="D552" s="432"/>
      <c r="E552" s="432"/>
      <c r="F552" s="432"/>
      <c r="G552" s="432"/>
      <c r="H552" s="432"/>
      <c r="I552" s="432"/>
      <c r="J552" s="432"/>
      <c r="K552" s="432"/>
      <c r="L552" s="433"/>
      <c r="M552" s="364">
        <f>+'11+'!O120</f>
        <v>10</v>
      </c>
      <c r="N552" s="364">
        <f>+'11+'!P120</f>
        <v>3</v>
      </c>
      <c r="O552" s="364" t="str">
        <f>+'11+'!Q120</f>
        <v>0100000000</v>
      </c>
      <c r="P552" s="364">
        <f>+'11+'!R120</f>
        <v>0</v>
      </c>
      <c r="Q552" s="442"/>
      <c r="R552" s="443"/>
      <c r="S552" s="300">
        <f>+'11+'!U120</f>
        <v>74.5</v>
      </c>
      <c r="T552" s="300">
        <f>+'11+'!V120</f>
        <v>26.984349999999999</v>
      </c>
      <c r="U552" s="396">
        <f t="shared" si="8"/>
        <v>36.220604026845635</v>
      </c>
      <c r="V552" s="444"/>
      <c r="W552" s="445"/>
      <c r="X552" s="445"/>
      <c r="Y552" s="445"/>
      <c r="Z552" s="445"/>
      <c r="AA552" s="445"/>
      <c r="AB552" s="446"/>
      <c r="AC552" s="52"/>
    </row>
    <row r="553" spans="1:29" ht="53.25" customHeight="1" thickBot="1" x14ac:dyDescent="0.25">
      <c r="A553" s="51"/>
      <c r="B553" s="431" t="str">
        <f>+'11+'!B121:M121</f>
        <v>подпрограмма "Развитие мер социальной поддержки отдельным категориям граждан"</v>
      </c>
      <c r="C553" s="432"/>
      <c r="D553" s="432"/>
      <c r="E553" s="432"/>
      <c r="F553" s="432"/>
      <c r="G553" s="432"/>
      <c r="H553" s="432"/>
      <c r="I553" s="432"/>
      <c r="J553" s="432"/>
      <c r="K553" s="432"/>
      <c r="L553" s="433"/>
      <c r="M553" s="364">
        <f>+'11+'!O121</f>
        <v>10</v>
      </c>
      <c r="N553" s="364">
        <f>+'11+'!P121</f>
        <v>3</v>
      </c>
      <c r="O553" s="364" t="str">
        <f>+'11+'!Q121</f>
        <v>0110000000</v>
      </c>
      <c r="P553" s="364">
        <f>+'11+'!R121</f>
        <v>0</v>
      </c>
      <c r="Q553" s="442"/>
      <c r="R553" s="443"/>
      <c r="S553" s="300">
        <f>+'11+'!U121</f>
        <v>74.5</v>
      </c>
      <c r="T553" s="300">
        <f>+'11+'!V121</f>
        <v>26.984349999999999</v>
      </c>
      <c r="U553" s="396">
        <f t="shared" si="8"/>
        <v>36.220604026845635</v>
      </c>
      <c r="V553" s="444"/>
      <c r="W553" s="445"/>
      <c r="X553" s="445"/>
      <c r="Y553" s="445"/>
      <c r="Z553" s="445"/>
      <c r="AA553" s="445"/>
      <c r="AB553" s="446"/>
      <c r="AC553" s="52"/>
    </row>
    <row r="554" spans="1:29" ht="21.75" customHeight="1" thickBot="1" x14ac:dyDescent="0.25">
      <c r="A554" s="51"/>
      <c r="B554" s="431" t="str">
        <f>+'11+'!B122:M122</f>
        <v>Обеспечение равной доступности услуг общественного транспорта на территории Республики Тыва  для отдельных категорий граждан, оказание мер социальной поддержки которым относится к ведению Российской Федерации и Республики Тыва</v>
      </c>
      <c r="C554" s="432"/>
      <c r="D554" s="432"/>
      <c r="E554" s="432"/>
      <c r="F554" s="432"/>
      <c r="G554" s="432"/>
      <c r="H554" s="432"/>
      <c r="I554" s="432"/>
      <c r="J554" s="432"/>
      <c r="K554" s="432"/>
      <c r="L554" s="433"/>
      <c r="M554" s="364">
        <f>+'11+'!O122</f>
        <v>10</v>
      </c>
      <c r="N554" s="364">
        <f>+'11+'!P122</f>
        <v>3</v>
      </c>
      <c r="O554" s="364" t="str">
        <f>+'11+'!Q122</f>
        <v>0110376110</v>
      </c>
      <c r="P554" s="364">
        <f>+'11+'!R122</f>
        <v>0</v>
      </c>
      <c r="Q554" s="442"/>
      <c r="R554" s="443"/>
      <c r="S554" s="300">
        <f>+'11+'!U122</f>
        <v>74.5</v>
      </c>
      <c r="T554" s="300">
        <f>+'11+'!V122</f>
        <v>26.984349999999999</v>
      </c>
      <c r="U554" s="396">
        <f t="shared" si="8"/>
        <v>36.220604026845635</v>
      </c>
      <c r="V554" s="444"/>
      <c r="W554" s="445"/>
      <c r="X554" s="445"/>
      <c r="Y554" s="445"/>
      <c r="Z554" s="445"/>
      <c r="AA554" s="445"/>
      <c r="AB554" s="446"/>
      <c r="AC554" s="52"/>
    </row>
    <row r="555" spans="1:29" ht="21.75" customHeight="1" thickBot="1" x14ac:dyDescent="0.25">
      <c r="A555" s="51"/>
      <c r="B555" s="431" t="str">
        <f>+'11+'!B123:M123</f>
        <v>Социальное обеспечение и иные выплаты населению</v>
      </c>
      <c r="C555" s="432"/>
      <c r="D555" s="432"/>
      <c r="E555" s="432"/>
      <c r="F555" s="432"/>
      <c r="G555" s="432"/>
      <c r="H555" s="432"/>
      <c r="I555" s="432"/>
      <c r="J555" s="432"/>
      <c r="K555" s="432"/>
      <c r="L555" s="433"/>
      <c r="M555" s="364">
        <f>+'11+'!O123</f>
        <v>10</v>
      </c>
      <c r="N555" s="364">
        <f>+'11+'!P123</f>
        <v>3</v>
      </c>
      <c r="O555" s="364" t="str">
        <f>+'11+'!Q123</f>
        <v>0110376110</v>
      </c>
      <c r="P555" s="364" t="str">
        <f>+'11+'!R123</f>
        <v>300</v>
      </c>
      <c r="Q555" s="442"/>
      <c r="R555" s="443"/>
      <c r="S555" s="300">
        <f>+'11+'!U123</f>
        <v>74.5</v>
      </c>
      <c r="T555" s="300">
        <f>+'11+'!V123</f>
        <v>26.984349999999999</v>
      </c>
      <c r="U555" s="396">
        <f t="shared" si="8"/>
        <v>36.220604026845635</v>
      </c>
      <c r="V555" s="444"/>
      <c r="W555" s="445"/>
      <c r="X555" s="445"/>
      <c r="Y555" s="445"/>
      <c r="Z555" s="445"/>
      <c r="AA555" s="445"/>
      <c r="AB555" s="446"/>
      <c r="AC555" s="52"/>
    </row>
    <row r="556" spans="1:29" ht="32.25" customHeight="1" thickBot="1" x14ac:dyDescent="0.25">
      <c r="A556" s="51"/>
      <c r="B556" s="431" t="str">
        <f>+'11+'!B124:M124</f>
        <v>Публичные нормативные социальные выплаты гражданам</v>
      </c>
      <c r="C556" s="432"/>
      <c r="D556" s="432"/>
      <c r="E556" s="432"/>
      <c r="F556" s="432"/>
      <c r="G556" s="432"/>
      <c r="H556" s="432"/>
      <c r="I556" s="432"/>
      <c r="J556" s="432"/>
      <c r="K556" s="432"/>
      <c r="L556" s="433"/>
      <c r="M556" s="364">
        <f>+'11+'!O124</f>
        <v>10</v>
      </c>
      <c r="N556" s="364">
        <f>+'11+'!P124</f>
        <v>3</v>
      </c>
      <c r="O556" s="364" t="str">
        <f>+'11+'!Q124</f>
        <v>0110376110</v>
      </c>
      <c r="P556" s="364" t="str">
        <f>+'11+'!R124</f>
        <v>310</v>
      </c>
      <c r="Q556" s="442"/>
      <c r="R556" s="443"/>
      <c r="S556" s="300">
        <f>+'11+'!U124</f>
        <v>74.5</v>
      </c>
      <c r="T556" s="300">
        <f>+'11+'!V124</f>
        <v>26.984349999999999</v>
      </c>
      <c r="U556" s="396">
        <f t="shared" si="8"/>
        <v>36.220604026845635</v>
      </c>
      <c r="V556" s="444"/>
      <c r="W556" s="445"/>
      <c r="X556" s="445"/>
      <c r="Y556" s="445"/>
      <c r="Z556" s="445"/>
      <c r="AA556" s="445"/>
      <c r="AB556" s="446"/>
      <c r="AC556" s="52"/>
    </row>
    <row r="557" spans="1:29" ht="21.75" customHeight="1" thickBot="1" x14ac:dyDescent="0.25">
      <c r="A557" s="51"/>
      <c r="B557" s="431" t="str">
        <f>+'11+'!B125:M125</f>
        <v>Пособия, компенсации, меры социальной поддержки по публичным нормативным обязательствам</v>
      </c>
      <c r="C557" s="432"/>
      <c r="D557" s="432"/>
      <c r="E557" s="432"/>
      <c r="F557" s="432"/>
      <c r="G557" s="432"/>
      <c r="H557" s="432"/>
      <c r="I557" s="432"/>
      <c r="J557" s="432"/>
      <c r="K557" s="432"/>
      <c r="L557" s="433"/>
      <c r="M557" s="364">
        <f>+'11+'!O125</f>
        <v>10</v>
      </c>
      <c r="N557" s="364">
        <f>+'11+'!P125</f>
        <v>3</v>
      </c>
      <c r="O557" s="364" t="str">
        <f>+'11+'!Q125</f>
        <v>0110376110</v>
      </c>
      <c r="P557" s="364" t="str">
        <f>+'11+'!R125</f>
        <v>313</v>
      </c>
      <c r="Q557" s="442"/>
      <c r="R557" s="443"/>
      <c r="S557" s="300">
        <f>+'11+'!U125</f>
        <v>74.5</v>
      </c>
      <c r="T557" s="300">
        <f>+'11+'!V125</f>
        <v>26.984349999999999</v>
      </c>
      <c r="U557" s="396">
        <f t="shared" si="8"/>
        <v>36.220604026845635</v>
      </c>
      <c r="V557" s="444"/>
      <c r="W557" s="445"/>
      <c r="X557" s="445"/>
      <c r="Y557" s="445"/>
      <c r="Z557" s="445"/>
      <c r="AA557" s="445"/>
      <c r="AB557" s="446"/>
      <c r="AC557" s="52"/>
    </row>
    <row r="558" spans="1:29" ht="21.75" customHeight="1" thickBot="1" x14ac:dyDescent="0.25">
      <c r="A558" s="51"/>
      <c r="B558" s="431" t="str">
        <f>+'11+'!B126:M126</f>
        <v>Муниципальная программа "Социальная поддержка граждан в Овюрском кожууне"</v>
      </c>
      <c r="C558" s="432"/>
      <c r="D558" s="432"/>
      <c r="E558" s="432"/>
      <c r="F558" s="432"/>
      <c r="G558" s="432"/>
      <c r="H558" s="432"/>
      <c r="I558" s="432"/>
      <c r="J558" s="432"/>
      <c r="K558" s="432"/>
      <c r="L558" s="433"/>
      <c r="M558" s="364">
        <f>+'11+'!O126</f>
        <v>10</v>
      </c>
      <c r="N558" s="364">
        <f>+'11+'!P126</f>
        <v>3</v>
      </c>
      <c r="O558" s="364" t="str">
        <f>+'11+'!Q126</f>
        <v>0100000000</v>
      </c>
      <c r="P558" s="364">
        <f>+'11+'!R126</f>
        <v>0</v>
      </c>
      <c r="Q558" s="442"/>
      <c r="R558" s="443"/>
      <c r="S558" s="300">
        <f>+'11+'!U126</f>
        <v>116.5</v>
      </c>
      <c r="T558" s="300">
        <f>+'11+'!V126</f>
        <v>0</v>
      </c>
      <c r="U558" s="396">
        <f t="shared" si="8"/>
        <v>0</v>
      </c>
      <c r="V558" s="444"/>
      <c r="W558" s="445"/>
      <c r="X558" s="445"/>
      <c r="Y558" s="445"/>
      <c r="Z558" s="445"/>
      <c r="AA558" s="445"/>
      <c r="AB558" s="446"/>
      <c r="AC558" s="52"/>
    </row>
    <row r="559" spans="1:29" ht="21.75" customHeight="1" thickBot="1" x14ac:dyDescent="0.25">
      <c r="A559" s="51"/>
      <c r="B559" s="431" t="str">
        <f>+'11+'!B127:M127</f>
        <v>подпрограмма "Развитие мер социальной поддержки отдельным категориям граждан"</v>
      </c>
      <c r="C559" s="432"/>
      <c r="D559" s="432"/>
      <c r="E559" s="432"/>
      <c r="F559" s="432"/>
      <c r="G559" s="432"/>
      <c r="H559" s="432"/>
      <c r="I559" s="432"/>
      <c r="J559" s="432"/>
      <c r="K559" s="432"/>
      <c r="L559" s="433"/>
      <c r="M559" s="364">
        <f>+'11+'!O127</f>
        <v>10</v>
      </c>
      <c r="N559" s="364">
        <f>+'11+'!P127</f>
        <v>3</v>
      </c>
      <c r="O559" s="364" t="str">
        <f>+'11+'!Q127</f>
        <v>0110000000</v>
      </c>
      <c r="P559" s="364">
        <f>+'11+'!R127</f>
        <v>0</v>
      </c>
      <c r="Q559" s="442"/>
      <c r="R559" s="443"/>
      <c r="S559" s="300">
        <f>+'11+'!U127</f>
        <v>116.5</v>
      </c>
      <c r="T559" s="300">
        <f>+'11+'!V127</f>
        <v>0</v>
      </c>
      <c r="U559" s="396">
        <f t="shared" si="8"/>
        <v>0</v>
      </c>
      <c r="V559" s="444"/>
      <c r="W559" s="445"/>
      <c r="X559" s="445"/>
      <c r="Y559" s="445"/>
      <c r="Z559" s="445"/>
      <c r="AA559" s="445"/>
      <c r="AB559" s="446"/>
      <c r="AC559" s="52"/>
    </row>
    <row r="560" spans="1:29" ht="53.25" customHeight="1" thickBot="1" x14ac:dyDescent="0.25">
      <c r="A560" s="51"/>
      <c r="B560" s="431" t="str">
        <f>+'11+'!B128:M128</f>
        <v>Федеральный Закон от 12 января 1996 года № 8-ФЗ  "О погребении и похоронном деле"</v>
      </c>
      <c r="C560" s="432"/>
      <c r="D560" s="432"/>
      <c r="E560" s="432"/>
      <c r="F560" s="432"/>
      <c r="G560" s="432"/>
      <c r="H560" s="432"/>
      <c r="I560" s="432"/>
      <c r="J560" s="432"/>
      <c r="K560" s="432"/>
      <c r="L560" s="433"/>
      <c r="M560" s="364">
        <f>+'11+'!O128</f>
        <v>10</v>
      </c>
      <c r="N560" s="364">
        <f>+'11+'!P128</f>
        <v>3</v>
      </c>
      <c r="O560" s="364" t="str">
        <f>+'11+'!Q128</f>
        <v>0110476120</v>
      </c>
      <c r="P560" s="364">
        <f>+'11+'!R128</f>
        <v>0</v>
      </c>
      <c r="Q560" s="442"/>
      <c r="R560" s="443"/>
      <c r="S560" s="300">
        <f>+'11+'!U128</f>
        <v>116.5</v>
      </c>
      <c r="T560" s="300">
        <f>+'11+'!V128</f>
        <v>0</v>
      </c>
      <c r="U560" s="396">
        <f t="shared" si="8"/>
        <v>0</v>
      </c>
      <c r="V560" s="444"/>
      <c r="W560" s="445"/>
      <c r="X560" s="445"/>
      <c r="Y560" s="445"/>
      <c r="Z560" s="445"/>
      <c r="AA560" s="445"/>
      <c r="AB560" s="446"/>
      <c r="AC560" s="52"/>
    </row>
    <row r="561" spans="1:29" ht="12.75" customHeight="1" thickBot="1" x14ac:dyDescent="0.25">
      <c r="A561" s="51"/>
      <c r="B561" s="431" t="str">
        <f>+'11+'!B129:M129</f>
        <v>Социальное обеспечение и иные выплаты населению</v>
      </c>
      <c r="C561" s="432"/>
      <c r="D561" s="432"/>
      <c r="E561" s="432"/>
      <c r="F561" s="432"/>
      <c r="G561" s="432"/>
      <c r="H561" s="432"/>
      <c r="I561" s="432"/>
      <c r="J561" s="432"/>
      <c r="K561" s="432"/>
      <c r="L561" s="433"/>
      <c r="M561" s="364">
        <f>+'11+'!O129</f>
        <v>10</v>
      </c>
      <c r="N561" s="364">
        <f>+'11+'!P129</f>
        <v>3</v>
      </c>
      <c r="O561" s="364" t="str">
        <f>+'11+'!Q129</f>
        <v>0110476120</v>
      </c>
      <c r="P561" s="364" t="str">
        <f>+'11+'!R129</f>
        <v>300</v>
      </c>
      <c r="Q561" s="442"/>
      <c r="R561" s="443"/>
      <c r="S561" s="300">
        <f>+'11+'!U129</f>
        <v>116.5</v>
      </c>
      <c r="T561" s="300">
        <f>+'11+'!V129</f>
        <v>0</v>
      </c>
      <c r="U561" s="396">
        <f t="shared" si="8"/>
        <v>0</v>
      </c>
      <c r="V561" s="444"/>
      <c r="W561" s="445"/>
      <c r="X561" s="445"/>
      <c r="Y561" s="445"/>
      <c r="Z561" s="445"/>
      <c r="AA561" s="445"/>
      <c r="AB561" s="446"/>
      <c r="AC561" s="52"/>
    </row>
    <row r="562" spans="1:29" ht="12.75" customHeight="1" thickBot="1" x14ac:dyDescent="0.25">
      <c r="A562" s="51"/>
      <c r="B562" s="431" t="str">
        <f>+'11+'!B130:M130</f>
        <v>Публичные нормативные социальные выплаты гражданам</v>
      </c>
      <c r="C562" s="432"/>
      <c r="D562" s="432"/>
      <c r="E562" s="432"/>
      <c r="F562" s="432"/>
      <c r="G562" s="432"/>
      <c r="H562" s="432"/>
      <c r="I562" s="432"/>
      <c r="J562" s="432"/>
      <c r="K562" s="432"/>
      <c r="L562" s="433"/>
      <c r="M562" s="364">
        <f>+'11+'!O130</f>
        <v>10</v>
      </c>
      <c r="N562" s="364">
        <f>+'11+'!P130</f>
        <v>3</v>
      </c>
      <c r="O562" s="364" t="str">
        <f>+'11+'!Q130</f>
        <v>0110476120</v>
      </c>
      <c r="P562" s="364" t="str">
        <f>+'11+'!R130</f>
        <v>310</v>
      </c>
      <c r="Q562" s="442"/>
      <c r="R562" s="443"/>
      <c r="S562" s="300">
        <f>+'11+'!U130</f>
        <v>116.5</v>
      </c>
      <c r="T562" s="300">
        <f>+'11+'!V130</f>
        <v>0</v>
      </c>
      <c r="U562" s="396">
        <f t="shared" si="8"/>
        <v>0</v>
      </c>
      <c r="V562" s="444"/>
      <c r="W562" s="445"/>
      <c r="X562" s="445"/>
      <c r="Y562" s="445"/>
      <c r="Z562" s="445"/>
      <c r="AA562" s="445"/>
      <c r="AB562" s="446"/>
      <c r="AC562" s="52"/>
    </row>
    <row r="563" spans="1:29" ht="32.25" customHeight="1" thickBot="1" x14ac:dyDescent="0.25">
      <c r="A563" s="51"/>
      <c r="B563" s="431" t="str">
        <f>+'11+'!B131:M131</f>
        <v>Пособия, компенсации, меры социальной поддержки по публичным нормативным обязательствам</v>
      </c>
      <c r="C563" s="432"/>
      <c r="D563" s="432"/>
      <c r="E563" s="432"/>
      <c r="F563" s="432"/>
      <c r="G563" s="432"/>
      <c r="H563" s="432"/>
      <c r="I563" s="432"/>
      <c r="J563" s="432"/>
      <c r="K563" s="432"/>
      <c r="L563" s="433"/>
      <c r="M563" s="364">
        <f>+'11+'!O131</f>
        <v>10</v>
      </c>
      <c r="N563" s="364">
        <f>+'11+'!P131</f>
        <v>3</v>
      </c>
      <c r="O563" s="364" t="str">
        <f>+'11+'!Q131</f>
        <v>0110476120</v>
      </c>
      <c r="P563" s="364" t="str">
        <f>+'11+'!R131</f>
        <v>313</v>
      </c>
      <c r="Q563" s="442"/>
      <c r="R563" s="443"/>
      <c r="S563" s="300">
        <f>+'11+'!U131</f>
        <v>116.5</v>
      </c>
      <c r="T563" s="300">
        <f>+'11+'!V131</f>
        <v>0</v>
      </c>
      <c r="U563" s="396">
        <f t="shared" si="8"/>
        <v>0</v>
      </c>
      <c r="V563" s="444"/>
      <c r="W563" s="445"/>
      <c r="X563" s="445"/>
      <c r="Y563" s="445"/>
      <c r="Z563" s="445"/>
      <c r="AA563" s="445"/>
      <c r="AB563" s="446"/>
      <c r="AC563" s="52"/>
    </row>
    <row r="564" spans="1:29" ht="21.75" customHeight="1" thickBot="1" x14ac:dyDescent="0.25">
      <c r="A564" s="51"/>
      <c r="B564" s="431" t="str">
        <f>+'11+'!B132:M132</f>
        <v>Муниципальная программа "Социальная поддержка граждан в Овюрском кожууне"</v>
      </c>
      <c r="C564" s="432"/>
      <c r="D564" s="432"/>
      <c r="E564" s="432"/>
      <c r="F564" s="432"/>
      <c r="G564" s="432"/>
      <c r="H564" s="432"/>
      <c r="I564" s="432"/>
      <c r="J564" s="432"/>
      <c r="K564" s="432"/>
      <c r="L564" s="433"/>
      <c r="M564" s="364">
        <f>+'11+'!O132</f>
        <v>10</v>
      </c>
      <c r="N564" s="364">
        <f>+'11+'!P132</f>
        <v>3</v>
      </c>
      <c r="O564" s="364" t="str">
        <f>+'11+'!Q132</f>
        <v>0100000000</v>
      </c>
      <c r="P564" s="364">
        <f>+'11+'!R132</f>
        <v>0</v>
      </c>
      <c r="Q564" s="442"/>
      <c r="R564" s="443"/>
      <c r="S564" s="300">
        <f>+'11+'!U132</f>
        <v>290</v>
      </c>
      <c r="T564" s="300">
        <f>+'11+'!V132</f>
        <v>156.44999999999999</v>
      </c>
      <c r="U564" s="396">
        <f t="shared" si="8"/>
        <v>53.948275862068961</v>
      </c>
      <c r="V564" s="444"/>
      <c r="W564" s="445"/>
      <c r="X564" s="445"/>
      <c r="Y564" s="445"/>
      <c r="Z564" s="445"/>
      <c r="AA564" s="445"/>
      <c r="AB564" s="446"/>
      <c r="AC564" s="52"/>
    </row>
    <row r="565" spans="1:29" ht="21.75" customHeight="1" thickBot="1" x14ac:dyDescent="0.25">
      <c r="A565" s="51"/>
      <c r="B565" s="431" t="str">
        <f>+'11+'!B133:M133</f>
        <v>подпрограмма "Развитие мер социальной поддержки отдельным категориям граждан"</v>
      </c>
      <c r="C565" s="432"/>
      <c r="D565" s="432"/>
      <c r="E565" s="432"/>
      <c r="F565" s="432"/>
      <c r="G565" s="432"/>
      <c r="H565" s="432"/>
      <c r="I565" s="432"/>
      <c r="J565" s="432"/>
      <c r="K565" s="432"/>
      <c r="L565" s="433"/>
      <c r="M565" s="364">
        <f>+'11+'!O133</f>
        <v>10</v>
      </c>
      <c r="N565" s="364">
        <f>+'11+'!P133</f>
        <v>3</v>
      </c>
      <c r="O565" s="364" t="str">
        <f>+'11+'!Q133</f>
        <v>0110000000</v>
      </c>
      <c r="P565" s="364">
        <f>+'11+'!R133</f>
        <v>0</v>
      </c>
      <c r="Q565" s="442"/>
      <c r="R565" s="443"/>
      <c r="S565" s="300">
        <f>+'11+'!U133</f>
        <v>290</v>
      </c>
      <c r="T565" s="300">
        <f>+'11+'!V133</f>
        <v>156.44999999999999</v>
      </c>
      <c r="U565" s="396">
        <f t="shared" si="8"/>
        <v>53.948275862068961</v>
      </c>
      <c r="V565" s="444"/>
      <c r="W565" s="445"/>
      <c r="X565" s="445"/>
      <c r="Y565" s="445"/>
      <c r="Z565" s="445"/>
      <c r="AA565" s="445"/>
      <c r="AB565" s="446"/>
      <c r="AC565" s="52"/>
    </row>
    <row r="566" spans="1:29" ht="21.75" customHeight="1" thickBot="1" x14ac:dyDescent="0.25">
      <c r="A566" s="51"/>
      <c r="B566" s="431" t="str">
        <f>+'11+'!B134:M134</f>
        <v>Создание условий для реализации муниципальной программы</v>
      </c>
      <c r="C566" s="432"/>
      <c r="D566" s="432"/>
      <c r="E566" s="432"/>
      <c r="F566" s="432"/>
      <c r="G566" s="432"/>
      <c r="H566" s="432"/>
      <c r="I566" s="432"/>
      <c r="J566" s="432"/>
      <c r="K566" s="432"/>
      <c r="L566" s="433"/>
      <c r="M566" s="364">
        <f>+'11+'!O134</f>
        <v>10</v>
      </c>
      <c r="N566" s="364">
        <f>+'11+'!P134</f>
        <v>3</v>
      </c>
      <c r="O566" s="364" t="str">
        <f>+'11+'!Q134</f>
        <v>0110607020</v>
      </c>
      <c r="P566" s="364">
        <f>+'11+'!R134</f>
        <v>0</v>
      </c>
      <c r="Q566" s="442"/>
      <c r="R566" s="443"/>
      <c r="S566" s="300">
        <f>+'11+'!U134</f>
        <v>290</v>
      </c>
      <c r="T566" s="300">
        <f>+'11+'!V134</f>
        <v>156.44999999999999</v>
      </c>
      <c r="U566" s="396">
        <f t="shared" si="8"/>
        <v>53.948275862068961</v>
      </c>
      <c r="V566" s="444"/>
      <c r="W566" s="445"/>
      <c r="X566" s="445"/>
      <c r="Y566" s="445"/>
      <c r="Z566" s="445"/>
      <c r="AA566" s="445"/>
      <c r="AB566" s="446"/>
      <c r="AC566" s="52"/>
    </row>
    <row r="567" spans="1:29" ht="12.75" customHeight="1" thickBot="1" x14ac:dyDescent="0.25">
      <c r="A567" s="51"/>
      <c r="B567" s="431" t="str">
        <f>+'11+'!B135:M135</f>
        <v>Закупка товаров, работ и услуг для обеспечения государственных (муниципальных) нужд</v>
      </c>
      <c r="C567" s="432"/>
      <c r="D567" s="432"/>
      <c r="E567" s="432"/>
      <c r="F567" s="432"/>
      <c r="G567" s="432"/>
      <c r="H567" s="432"/>
      <c r="I567" s="432"/>
      <c r="J567" s="432"/>
      <c r="K567" s="432"/>
      <c r="L567" s="433"/>
      <c r="M567" s="364">
        <f>+'11+'!O135</f>
        <v>10</v>
      </c>
      <c r="N567" s="364">
        <f>+'11+'!P135</f>
        <v>3</v>
      </c>
      <c r="O567" s="364" t="str">
        <f>+'11+'!Q135</f>
        <v>0110607020</v>
      </c>
      <c r="P567" s="364" t="str">
        <f>+'11+'!R135</f>
        <v>200</v>
      </c>
      <c r="Q567" s="442"/>
      <c r="R567" s="443"/>
      <c r="S567" s="300">
        <f>+'11+'!U135</f>
        <v>290</v>
      </c>
      <c r="T567" s="300">
        <f>+'11+'!V135</f>
        <v>156.44999999999999</v>
      </c>
      <c r="U567" s="396">
        <f t="shared" si="8"/>
        <v>53.948275862068961</v>
      </c>
      <c r="V567" s="444"/>
      <c r="W567" s="445"/>
      <c r="X567" s="445"/>
      <c r="Y567" s="445"/>
      <c r="Z567" s="445"/>
      <c r="AA567" s="445"/>
      <c r="AB567" s="446"/>
      <c r="AC567" s="52"/>
    </row>
    <row r="568" spans="1:29" ht="21.75" customHeight="1" thickBot="1" x14ac:dyDescent="0.25">
      <c r="A568" s="51"/>
      <c r="B568" s="431" t="str">
        <f>+'11+'!B136:M136</f>
        <v>Иные закупки товаров, работ и услуг для обеспечения государственных (муниципальных) нужд</v>
      </c>
      <c r="C568" s="432"/>
      <c r="D568" s="432"/>
      <c r="E568" s="432"/>
      <c r="F568" s="432"/>
      <c r="G568" s="432"/>
      <c r="H568" s="432"/>
      <c r="I568" s="432"/>
      <c r="J568" s="432"/>
      <c r="K568" s="432"/>
      <c r="L568" s="433"/>
      <c r="M568" s="364">
        <f>+'11+'!O136</f>
        <v>10</v>
      </c>
      <c r="N568" s="364">
        <f>+'11+'!P136</f>
        <v>3</v>
      </c>
      <c r="O568" s="364" t="str">
        <f>+'11+'!Q136</f>
        <v>0110607020</v>
      </c>
      <c r="P568" s="364" t="str">
        <f>+'11+'!R136</f>
        <v>240</v>
      </c>
      <c r="Q568" s="442"/>
      <c r="R568" s="443"/>
      <c r="S568" s="300">
        <f>+'11+'!U136</f>
        <v>290</v>
      </c>
      <c r="T568" s="300">
        <f>+'11+'!V136</f>
        <v>156.44999999999999</v>
      </c>
      <c r="U568" s="396">
        <f t="shared" si="8"/>
        <v>53.948275862068961</v>
      </c>
      <c r="V568" s="444"/>
      <c r="W568" s="445"/>
      <c r="X568" s="445"/>
      <c r="Y568" s="445"/>
      <c r="Z568" s="445"/>
      <c r="AA568" s="445"/>
      <c r="AB568" s="446"/>
      <c r="AC568" s="52"/>
    </row>
    <row r="569" spans="1:29" ht="21.75" customHeight="1" thickBot="1" x14ac:dyDescent="0.25">
      <c r="A569" s="51"/>
      <c r="B569" s="431" t="str">
        <f>+'11+'!B137:M137</f>
        <v>Прочая закупка товаров, работ и услуг</v>
      </c>
      <c r="C569" s="432"/>
      <c r="D569" s="432"/>
      <c r="E569" s="432"/>
      <c r="F569" s="432"/>
      <c r="G569" s="432"/>
      <c r="H569" s="432"/>
      <c r="I569" s="432"/>
      <c r="J569" s="432"/>
      <c r="K569" s="432"/>
      <c r="L569" s="433"/>
      <c r="M569" s="364">
        <f>+'11+'!O137</f>
        <v>10</v>
      </c>
      <c r="N569" s="364">
        <f>+'11+'!P137</f>
        <v>3</v>
      </c>
      <c r="O569" s="364" t="str">
        <f>+'11+'!Q137</f>
        <v>0110607020</v>
      </c>
      <c r="P569" s="364" t="str">
        <f>+'11+'!R137</f>
        <v>244</v>
      </c>
      <c r="Q569" s="442"/>
      <c r="R569" s="443"/>
      <c r="S569" s="300">
        <f>+'11+'!U137</f>
        <v>290</v>
      </c>
      <c r="T569" s="300">
        <f>+'11+'!V137</f>
        <v>156.44999999999999</v>
      </c>
      <c r="U569" s="396">
        <f t="shared" si="8"/>
        <v>53.948275862068961</v>
      </c>
      <c r="V569" s="444"/>
      <c r="W569" s="445"/>
      <c r="X569" s="445"/>
      <c r="Y569" s="445"/>
      <c r="Z569" s="445"/>
      <c r="AA569" s="445"/>
      <c r="AB569" s="446"/>
      <c r="AC569" s="52"/>
    </row>
    <row r="570" spans="1:29" ht="21.75" customHeight="1" thickBot="1" x14ac:dyDescent="0.25">
      <c r="A570" s="51"/>
      <c r="B570" s="431" t="str">
        <f>+'11+'!B138:M138</f>
        <v>Муниципальная программа "Социальная поддержка граждан в Овюрском кожууне"</v>
      </c>
      <c r="C570" s="432"/>
      <c r="D570" s="432"/>
      <c r="E570" s="432"/>
      <c r="F570" s="432"/>
      <c r="G570" s="432"/>
      <c r="H570" s="432"/>
      <c r="I570" s="432"/>
      <c r="J570" s="432"/>
      <c r="K570" s="432"/>
      <c r="L570" s="433"/>
      <c r="M570" s="364">
        <f>+'11+'!O138</f>
        <v>10</v>
      </c>
      <c r="N570" s="364">
        <f>+'11+'!P138</f>
        <v>3</v>
      </c>
      <c r="O570" s="364" t="str">
        <f>+'11+'!Q138</f>
        <v>0100000000</v>
      </c>
      <c r="P570" s="364">
        <f>+'11+'!R138</f>
        <v>0</v>
      </c>
      <c r="Q570" s="442"/>
      <c r="R570" s="443"/>
      <c r="S570" s="300">
        <f>+'11+'!U138</f>
        <v>5047</v>
      </c>
      <c r="T570" s="300">
        <f>+'11+'!V138</f>
        <v>2266.9514099999997</v>
      </c>
      <c r="U570" s="396">
        <f t="shared" si="8"/>
        <v>44.916810184267874</v>
      </c>
      <c r="V570" s="444"/>
      <c r="W570" s="445"/>
      <c r="X570" s="445"/>
      <c r="Y570" s="445"/>
      <c r="Z570" s="445"/>
      <c r="AA570" s="445"/>
      <c r="AB570" s="446"/>
      <c r="AC570" s="52"/>
    </row>
    <row r="571" spans="1:29" ht="21.75" customHeight="1" thickBot="1" x14ac:dyDescent="0.25">
      <c r="A571" s="51"/>
      <c r="B571" s="431" t="str">
        <f>+'11+'!B139:M139</f>
        <v>подпрограмма "Социальная поддержка семьи и детей"</v>
      </c>
      <c r="C571" s="432"/>
      <c r="D571" s="432"/>
      <c r="E571" s="432"/>
      <c r="F571" s="432"/>
      <c r="G571" s="432"/>
      <c r="H571" s="432"/>
      <c r="I571" s="432"/>
      <c r="J571" s="432"/>
      <c r="K571" s="432"/>
      <c r="L571" s="433"/>
      <c r="M571" s="364">
        <f>+'11+'!O139</f>
        <v>10</v>
      </c>
      <c r="N571" s="364">
        <f>+'11+'!P139</f>
        <v>3</v>
      </c>
      <c r="O571" s="364" t="str">
        <f>+'11+'!Q139</f>
        <v>0120000000</v>
      </c>
      <c r="P571" s="364">
        <f>+'11+'!R139</f>
        <v>0</v>
      </c>
      <c r="Q571" s="442"/>
      <c r="R571" s="443"/>
      <c r="S571" s="300">
        <f>+'11+'!U139</f>
        <v>5047</v>
      </c>
      <c r="T571" s="300">
        <f>+'11+'!V139</f>
        <v>2266.9514099999997</v>
      </c>
      <c r="U571" s="396">
        <f t="shared" si="8"/>
        <v>44.916810184267874</v>
      </c>
      <c r="V571" s="444"/>
      <c r="W571" s="445"/>
      <c r="X571" s="445"/>
      <c r="Y571" s="445"/>
      <c r="Z571" s="445"/>
      <c r="AA571" s="445"/>
      <c r="AB571" s="446"/>
      <c r="AC571" s="52"/>
    </row>
    <row r="572" spans="1:29" ht="21.75" customHeight="1" thickBot="1" x14ac:dyDescent="0.25">
      <c r="A572" s="51"/>
      <c r="B572" s="431" t="str">
        <f>+'11+'!B140:M140</f>
        <v>Выплата ежемесячного пособия на ребенка</v>
      </c>
      <c r="C572" s="432"/>
      <c r="D572" s="432"/>
      <c r="E572" s="432"/>
      <c r="F572" s="432"/>
      <c r="G572" s="432"/>
      <c r="H572" s="432"/>
      <c r="I572" s="432"/>
      <c r="J572" s="432"/>
      <c r="K572" s="432"/>
      <c r="L572" s="433"/>
      <c r="M572" s="364">
        <f>+'11+'!O140</f>
        <v>10</v>
      </c>
      <c r="N572" s="364">
        <f>+'11+'!P140</f>
        <v>3</v>
      </c>
      <c r="O572" s="364" t="str">
        <f>+'11+'!Q140</f>
        <v>0120176070</v>
      </c>
      <c r="P572" s="364">
        <f>+'11+'!R140</f>
        <v>0</v>
      </c>
      <c r="Q572" s="442"/>
      <c r="R572" s="443"/>
      <c r="S572" s="300">
        <f>+'11+'!U140</f>
        <v>5047</v>
      </c>
      <c r="T572" s="300">
        <f>+'11+'!V140</f>
        <v>2266.9514099999997</v>
      </c>
      <c r="U572" s="396">
        <f t="shared" si="8"/>
        <v>44.916810184267874</v>
      </c>
      <c r="V572" s="444"/>
      <c r="W572" s="445"/>
      <c r="X572" s="445"/>
      <c r="Y572" s="445"/>
      <c r="Z572" s="445"/>
      <c r="AA572" s="445"/>
      <c r="AB572" s="446"/>
      <c r="AC572" s="52"/>
    </row>
    <row r="573" spans="1:29" ht="12.75" customHeight="1" thickBot="1" x14ac:dyDescent="0.25">
      <c r="A573" s="51"/>
      <c r="B573" s="431" t="str">
        <f>+'11+'!B141:M141</f>
        <v>Закупка товаров, работ и услуг для обеспечения государственных (муниципальных) нужд</v>
      </c>
      <c r="C573" s="432"/>
      <c r="D573" s="432"/>
      <c r="E573" s="432"/>
      <c r="F573" s="432"/>
      <c r="G573" s="432"/>
      <c r="H573" s="432"/>
      <c r="I573" s="432"/>
      <c r="J573" s="432"/>
      <c r="K573" s="432"/>
      <c r="L573" s="433"/>
      <c r="M573" s="364">
        <f>+'11+'!O141</f>
        <v>10</v>
      </c>
      <c r="N573" s="364">
        <f>+'11+'!P141</f>
        <v>3</v>
      </c>
      <c r="O573" s="364" t="str">
        <f>+'11+'!Q141</f>
        <v>0120176070</v>
      </c>
      <c r="P573" s="364" t="str">
        <f>+'11+'!R141</f>
        <v>200</v>
      </c>
      <c r="Q573" s="442"/>
      <c r="R573" s="443"/>
      <c r="S573" s="300">
        <f>+'11+'!U141</f>
        <v>3.8</v>
      </c>
      <c r="T573" s="300">
        <f>+'11+'!V141</f>
        <v>0.85641</v>
      </c>
      <c r="U573" s="396">
        <f t="shared" si="8"/>
        <v>22.537105263157898</v>
      </c>
      <c r="V573" s="444"/>
      <c r="W573" s="445"/>
      <c r="X573" s="445"/>
      <c r="Y573" s="445"/>
      <c r="Z573" s="445"/>
      <c r="AA573" s="445"/>
      <c r="AB573" s="446"/>
      <c r="AC573" s="52"/>
    </row>
    <row r="574" spans="1:29" ht="21.75" customHeight="1" thickBot="1" x14ac:dyDescent="0.25">
      <c r="A574" s="51"/>
      <c r="B574" s="431" t="str">
        <f>+'11+'!B142:M142</f>
        <v>Иные закупки товаров, работ и услуг для обеспечения государственных (муниципальных) нужд</v>
      </c>
      <c r="C574" s="432"/>
      <c r="D574" s="432"/>
      <c r="E574" s="432"/>
      <c r="F574" s="432"/>
      <c r="G574" s="432"/>
      <c r="H574" s="432"/>
      <c r="I574" s="432"/>
      <c r="J574" s="432"/>
      <c r="K574" s="432"/>
      <c r="L574" s="433"/>
      <c r="M574" s="364">
        <f>+'11+'!O142</f>
        <v>10</v>
      </c>
      <c r="N574" s="364">
        <f>+'11+'!P142</f>
        <v>3</v>
      </c>
      <c r="O574" s="364" t="str">
        <f>+'11+'!Q142</f>
        <v>0120176070</v>
      </c>
      <c r="P574" s="364" t="str">
        <f>+'11+'!R142</f>
        <v>240</v>
      </c>
      <c r="Q574" s="442"/>
      <c r="R574" s="443"/>
      <c r="S574" s="300">
        <f>+'11+'!U142</f>
        <v>3.8</v>
      </c>
      <c r="T574" s="300">
        <f>+'11+'!V142</f>
        <v>0.85641</v>
      </c>
      <c r="U574" s="396">
        <f t="shared" si="8"/>
        <v>22.537105263157898</v>
      </c>
      <c r="V574" s="444"/>
      <c r="W574" s="445"/>
      <c r="X574" s="445"/>
      <c r="Y574" s="445"/>
      <c r="Z574" s="445"/>
      <c r="AA574" s="445"/>
      <c r="AB574" s="446"/>
      <c r="AC574" s="52"/>
    </row>
    <row r="575" spans="1:29" ht="12.75" customHeight="1" thickBot="1" x14ac:dyDescent="0.25">
      <c r="A575" s="51"/>
      <c r="B575" s="431" t="str">
        <f>+'11+'!B143:M143</f>
        <v>Прочая закупка товаров, работ и услуг</v>
      </c>
      <c r="C575" s="432"/>
      <c r="D575" s="432"/>
      <c r="E575" s="432"/>
      <c r="F575" s="432"/>
      <c r="G575" s="432"/>
      <c r="H575" s="432"/>
      <c r="I575" s="432"/>
      <c r="J575" s="432"/>
      <c r="K575" s="432"/>
      <c r="L575" s="433"/>
      <c r="M575" s="364">
        <f>+'11+'!O143</f>
        <v>10</v>
      </c>
      <c r="N575" s="364">
        <f>+'11+'!P143</f>
        <v>3</v>
      </c>
      <c r="O575" s="364" t="str">
        <f>+'11+'!Q143</f>
        <v>0120176070</v>
      </c>
      <c r="P575" s="364" t="str">
        <f>+'11+'!R143</f>
        <v>244</v>
      </c>
      <c r="Q575" s="442"/>
      <c r="R575" s="443"/>
      <c r="S575" s="300">
        <f>+'11+'!U143</f>
        <v>3.8</v>
      </c>
      <c r="T575" s="300">
        <f>+'11+'!V143</f>
        <v>0.85641</v>
      </c>
      <c r="U575" s="396">
        <f t="shared" si="8"/>
        <v>22.537105263157898</v>
      </c>
      <c r="V575" s="444"/>
      <c r="W575" s="445"/>
      <c r="X575" s="445"/>
      <c r="Y575" s="445"/>
      <c r="Z575" s="445"/>
      <c r="AA575" s="445"/>
      <c r="AB575" s="446"/>
      <c r="AC575" s="52"/>
    </row>
    <row r="576" spans="1:29" ht="21.75" customHeight="1" thickBot="1" x14ac:dyDescent="0.25">
      <c r="A576" s="51"/>
      <c r="B576" s="431" t="str">
        <f>+'11+'!B144:M144</f>
        <v>Социальное обеспечение и иные выплаты населению</v>
      </c>
      <c r="C576" s="432"/>
      <c r="D576" s="432"/>
      <c r="E576" s="432"/>
      <c r="F576" s="432"/>
      <c r="G576" s="432"/>
      <c r="H576" s="432"/>
      <c r="I576" s="432"/>
      <c r="J576" s="432"/>
      <c r="K576" s="432"/>
      <c r="L576" s="433"/>
      <c r="M576" s="364">
        <f>+'11+'!O144</f>
        <v>10</v>
      </c>
      <c r="N576" s="364">
        <f>+'11+'!P144</f>
        <v>3</v>
      </c>
      <c r="O576" s="364" t="str">
        <f>+'11+'!Q144</f>
        <v>0120176070</v>
      </c>
      <c r="P576" s="364" t="str">
        <f>+'11+'!R144</f>
        <v>300</v>
      </c>
      <c r="Q576" s="442"/>
      <c r="R576" s="443"/>
      <c r="S576" s="300">
        <f>+'11+'!U144</f>
        <v>5043.2</v>
      </c>
      <c r="T576" s="300">
        <f>+'11+'!V144</f>
        <v>2266.0949999999998</v>
      </c>
      <c r="U576" s="396">
        <f t="shared" si="8"/>
        <v>44.933673064720807</v>
      </c>
      <c r="V576" s="444"/>
      <c r="W576" s="445"/>
      <c r="X576" s="445"/>
      <c r="Y576" s="445"/>
      <c r="Z576" s="445"/>
      <c r="AA576" s="445"/>
      <c r="AB576" s="446"/>
      <c r="AC576" s="52"/>
    </row>
    <row r="577" spans="1:29" ht="21.75" customHeight="1" thickBot="1" x14ac:dyDescent="0.25">
      <c r="A577" s="51"/>
      <c r="B577" s="431" t="str">
        <f>+'11+'!B145:M145</f>
        <v>Публичные нормативные социальные выплаты гражданам</v>
      </c>
      <c r="C577" s="432"/>
      <c r="D577" s="432"/>
      <c r="E577" s="432"/>
      <c r="F577" s="432"/>
      <c r="G577" s="432"/>
      <c r="H577" s="432"/>
      <c r="I577" s="432"/>
      <c r="J577" s="432"/>
      <c r="K577" s="432"/>
      <c r="L577" s="433"/>
      <c r="M577" s="364">
        <f>+'11+'!O145</f>
        <v>10</v>
      </c>
      <c r="N577" s="364">
        <f>+'11+'!P145</f>
        <v>3</v>
      </c>
      <c r="O577" s="364" t="str">
        <f>+'11+'!Q145</f>
        <v>0120176070</v>
      </c>
      <c r="P577" s="364" t="str">
        <f>+'11+'!R145</f>
        <v>310</v>
      </c>
      <c r="Q577" s="442"/>
      <c r="R577" s="443"/>
      <c r="S577" s="300">
        <f>+'11+'!U145</f>
        <v>5043.2</v>
      </c>
      <c r="T577" s="300">
        <f>+'11+'!V145</f>
        <v>2266.0949999999998</v>
      </c>
      <c r="U577" s="396">
        <f t="shared" si="8"/>
        <v>44.933673064720807</v>
      </c>
      <c r="V577" s="444"/>
      <c r="W577" s="445"/>
      <c r="X577" s="445"/>
      <c r="Y577" s="445"/>
      <c r="Z577" s="445"/>
      <c r="AA577" s="445"/>
      <c r="AB577" s="446"/>
      <c r="AC577" s="52"/>
    </row>
    <row r="578" spans="1:29" ht="12.75" customHeight="1" thickBot="1" x14ac:dyDescent="0.25">
      <c r="A578" s="51"/>
      <c r="B578" s="431" t="str">
        <f>+'11+'!B146:M146</f>
        <v>Пособия, компенсации, меры социальной поддержки по публичным нормативным обязательствам</v>
      </c>
      <c r="C578" s="432"/>
      <c r="D578" s="432"/>
      <c r="E578" s="432"/>
      <c r="F578" s="432"/>
      <c r="G578" s="432"/>
      <c r="H578" s="432"/>
      <c r="I578" s="432"/>
      <c r="J578" s="432"/>
      <c r="K578" s="432"/>
      <c r="L578" s="433"/>
      <c r="M578" s="364">
        <f>+'11+'!O146</f>
        <v>10</v>
      </c>
      <c r="N578" s="364">
        <f>+'11+'!P146</f>
        <v>3</v>
      </c>
      <c r="O578" s="364" t="str">
        <f>+'11+'!Q146</f>
        <v>0120176070</v>
      </c>
      <c r="P578" s="364" t="str">
        <f>+'11+'!R146</f>
        <v>313</v>
      </c>
      <c r="Q578" s="442"/>
      <c r="R578" s="443"/>
      <c r="S578" s="300">
        <f>+'11+'!U146</f>
        <v>5043.2</v>
      </c>
      <c r="T578" s="300">
        <f>+'11+'!V146</f>
        <v>2266.0949999999998</v>
      </c>
      <c r="U578" s="396">
        <f t="shared" si="8"/>
        <v>44.933673064720807</v>
      </c>
      <c r="V578" s="444"/>
      <c r="W578" s="445"/>
      <c r="X578" s="445"/>
      <c r="Y578" s="445"/>
      <c r="Z578" s="445"/>
      <c r="AA578" s="445"/>
      <c r="AB578" s="446"/>
      <c r="AC578" s="52"/>
    </row>
    <row r="579" spans="1:29" ht="42.75" customHeight="1" thickBot="1" x14ac:dyDescent="0.25">
      <c r="A579" s="51"/>
      <c r="B579" s="431" t="str">
        <f>+'11+'!B147:M147</f>
        <v>Муниципальная программа "Социальная поддержка граждан в Овюрском кожууне"</v>
      </c>
      <c r="C579" s="432"/>
      <c r="D579" s="432"/>
      <c r="E579" s="432"/>
      <c r="F579" s="432"/>
      <c r="G579" s="432"/>
      <c r="H579" s="432"/>
      <c r="I579" s="432"/>
      <c r="J579" s="432"/>
      <c r="K579" s="432"/>
      <c r="L579" s="433"/>
      <c r="M579" s="364">
        <f>+'11+'!O147</f>
        <v>10</v>
      </c>
      <c r="N579" s="364">
        <f>+'11+'!P147</f>
        <v>3</v>
      </c>
      <c r="O579" s="364" t="str">
        <f>+'11+'!Q147</f>
        <v>0100000000</v>
      </c>
      <c r="P579" s="364">
        <f>+'11+'!R147</f>
        <v>0</v>
      </c>
      <c r="Q579" s="442"/>
      <c r="R579" s="443"/>
      <c r="S579" s="300">
        <f>+'11+'!U147</f>
        <v>4073</v>
      </c>
      <c r="T579" s="300">
        <f>+'11+'!V147</f>
        <v>2004.68</v>
      </c>
      <c r="U579" s="396">
        <f t="shared" si="8"/>
        <v>49.218757672477295</v>
      </c>
      <c r="V579" s="444"/>
      <c r="W579" s="445"/>
      <c r="X579" s="445"/>
      <c r="Y579" s="445"/>
      <c r="Z579" s="445"/>
      <c r="AA579" s="445"/>
      <c r="AB579" s="446"/>
      <c r="AC579" s="52"/>
    </row>
    <row r="580" spans="1:29" ht="12.75" customHeight="1" thickBot="1" x14ac:dyDescent="0.25">
      <c r="A580" s="51"/>
      <c r="B580" s="431" t="str">
        <f>+'11+'!B148:M148</f>
        <v>подпрограмма "Обеспечение социальной поддержки граждан на оплату жилого помещения и коммунальных услуг"</v>
      </c>
      <c r="C580" s="432"/>
      <c r="D580" s="432"/>
      <c r="E580" s="432"/>
      <c r="F580" s="432"/>
      <c r="G580" s="432"/>
      <c r="H580" s="432"/>
      <c r="I580" s="432"/>
      <c r="J580" s="432"/>
      <c r="K580" s="432"/>
      <c r="L580" s="433"/>
      <c r="M580" s="364">
        <f>+'11+'!O148</f>
        <v>10</v>
      </c>
      <c r="N580" s="364">
        <f>+'11+'!P148</f>
        <v>3</v>
      </c>
      <c r="O580" s="364" t="str">
        <f>+'11+'!Q148</f>
        <v>0130000000</v>
      </c>
      <c r="P580" s="364">
        <f>+'11+'!R148</f>
        <v>0</v>
      </c>
      <c r="Q580" s="458"/>
      <c r="R580" s="459"/>
      <c r="S580" s="300">
        <f>+'11+'!U148</f>
        <v>4073</v>
      </c>
      <c r="T580" s="300">
        <f>+'11+'!V148</f>
        <v>2004.68</v>
      </c>
      <c r="U580" s="396">
        <f t="shared" si="8"/>
        <v>49.218757672477295</v>
      </c>
      <c r="V580" s="460"/>
      <c r="W580" s="461"/>
      <c r="X580" s="461"/>
      <c r="Y580" s="461"/>
      <c r="Z580" s="461"/>
      <c r="AA580" s="461"/>
      <c r="AB580" s="462"/>
      <c r="AC580" s="52"/>
    </row>
    <row r="581" spans="1:29" ht="12.75" customHeight="1" thickBot="1" x14ac:dyDescent="0.3">
      <c r="A581" s="51"/>
      <c r="B581" s="431" t="str">
        <f>+'11+'!B149:M149</f>
        <v>Субвенции на оплату жилищно-коммунальных услуг отдельным категориям граждан</v>
      </c>
      <c r="C581" s="432"/>
      <c r="D581" s="432"/>
      <c r="E581" s="432"/>
      <c r="F581" s="432"/>
      <c r="G581" s="432"/>
      <c r="H581" s="432"/>
      <c r="I581" s="432"/>
      <c r="J581" s="432"/>
      <c r="K581" s="432"/>
      <c r="L581" s="433"/>
      <c r="M581" s="364">
        <f>+'11+'!O149</f>
        <v>10</v>
      </c>
      <c r="N581" s="364">
        <f>+'11+'!P149</f>
        <v>3</v>
      </c>
      <c r="O581" s="364" t="str">
        <f>+'11+'!Q149</f>
        <v>0130152500</v>
      </c>
      <c r="P581" s="364">
        <f>+'11+'!R149</f>
        <v>0</v>
      </c>
      <c r="Q581" s="450"/>
      <c r="R581" s="451"/>
      <c r="S581" s="300">
        <f>+'11+'!U149</f>
        <v>4073</v>
      </c>
      <c r="T581" s="300">
        <f>+'11+'!V149</f>
        <v>2004.68</v>
      </c>
      <c r="U581" s="396">
        <f t="shared" si="8"/>
        <v>49.218757672477295</v>
      </c>
      <c r="V581" s="452"/>
      <c r="W581" s="453"/>
      <c r="X581" s="453"/>
      <c r="Y581" s="453"/>
      <c r="Z581" s="453"/>
      <c r="AA581" s="453"/>
      <c r="AB581" s="454"/>
      <c r="AC581" s="52"/>
    </row>
    <row r="582" spans="1:29" ht="32.25" customHeight="1" thickBot="1" x14ac:dyDescent="0.25">
      <c r="A582" s="51"/>
      <c r="B582" s="431" t="str">
        <f>+'11+'!B150:M150</f>
        <v>Закупка товаров, работ и услуг для обеспечения государственных (муниципальных) нужд</v>
      </c>
      <c r="C582" s="432"/>
      <c r="D582" s="432"/>
      <c r="E582" s="432"/>
      <c r="F582" s="432"/>
      <c r="G582" s="432"/>
      <c r="H582" s="432"/>
      <c r="I582" s="432"/>
      <c r="J582" s="432"/>
      <c r="K582" s="432"/>
      <c r="L582" s="433"/>
      <c r="M582" s="364">
        <f>+'11+'!O150</f>
        <v>10</v>
      </c>
      <c r="N582" s="364">
        <f>+'11+'!P150</f>
        <v>3</v>
      </c>
      <c r="O582" s="364" t="str">
        <f>+'11+'!Q150</f>
        <v>0130152500</v>
      </c>
      <c r="P582" s="364" t="str">
        <f>+'11+'!R150</f>
        <v>200</v>
      </c>
      <c r="Q582" s="442"/>
      <c r="R582" s="443"/>
      <c r="S582" s="300">
        <f>+'11+'!U150</f>
        <v>15.2</v>
      </c>
      <c r="T582" s="300">
        <f>+'11+'!V150</f>
        <v>6.8</v>
      </c>
      <c r="U582" s="396">
        <f t="shared" si="8"/>
        <v>44.736842105263158</v>
      </c>
      <c r="V582" s="444"/>
      <c r="W582" s="445"/>
      <c r="X582" s="445"/>
      <c r="Y582" s="445"/>
      <c r="Z582" s="445"/>
      <c r="AA582" s="445"/>
      <c r="AB582" s="446"/>
      <c r="AC582" s="52"/>
    </row>
    <row r="583" spans="1:29" ht="42.75" customHeight="1" thickBot="1" x14ac:dyDescent="0.25">
      <c r="A583" s="51"/>
      <c r="B583" s="431" t="str">
        <f>+'11+'!B151:M151</f>
        <v>Иные закупки товаров, работ и услуг для обеспечения государственных (муниципальных) нужд</v>
      </c>
      <c r="C583" s="432"/>
      <c r="D583" s="432"/>
      <c r="E583" s="432"/>
      <c r="F583" s="432"/>
      <c r="G583" s="432"/>
      <c r="H583" s="432"/>
      <c r="I583" s="432"/>
      <c r="J583" s="432"/>
      <c r="K583" s="432"/>
      <c r="L583" s="433"/>
      <c r="M583" s="364">
        <f>+'11+'!O151</f>
        <v>10</v>
      </c>
      <c r="N583" s="364">
        <f>+'11+'!P151</f>
        <v>3</v>
      </c>
      <c r="O583" s="364" t="str">
        <f>+'11+'!Q151</f>
        <v>0130152500</v>
      </c>
      <c r="P583" s="364" t="str">
        <f>+'11+'!R151</f>
        <v>240</v>
      </c>
      <c r="Q583" s="442"/>
      <c r="R583" s="443"/>
      <c r="S583" s="300">
        <f>+'11+'!U151</f>
        <v>15.2</v>
      </c>
      <c r="T583" s="300">
        <f>+'11+'!V151</f>
        <v>6.8</v>
      </c>
      <c r="U583" s="396">
        <f t="shared" si="8"/>
        <v>44.736842105263158</v>
      </c>
      <c r="V583" s="444"/>
      <c r="W583" s="445"/>
      <c r="X583" s="445"/>
      <c r="Y583" s="445"/>
      <c r="Z583" s="445"/>
      <c r="AA583" s="445"/>
      <c r="AB583" s="446"/>
      <c r="AC583" s="52"/>
    </row>
    <row r="584" spans="1:29" ht="21.75" customHeight="1" thickBot="1" x14ac:dyDescent="0.25">
      <c r="A584" s="51"/>
      <c r="B584" s="431" t="str">
        <f>+'11+'!B152:M152</f>
        <v>Прочая закупка товаров, работ и услуг</v>
      </c>
      <c r="C584" s="432"/>
      <c r="D584" s="432"/>
      <c r="E584" s="432"/>
      <c r="F584" s="432"/>
      <c r="G584" s="432"/>
      <c r="H584" s="432"/>
      <c r="I584" s="432"/>
      <c r="J584" s="432"/>
      <c r="K584" s="432"/>
      <c r="L584" s="433"/>
      <c r="M584" s="364">
        <f>+'11+'!O152</f>
        <v>10</v>
      </c>
      <c r="N584" s="364">
        <f>+'11+'!P152</f>
        <v>3</v>
      </c>
      <c r="O584" s="364" t="str">
        <f>+'11+'!Q152</f>
        <v>0130152500</v>
      </c>
      <c r="P584" s="364" t="str">
        <f>+'11+'!R152</f>
        <v>244</v>
      </c>
      <c r="Q584" s="442"/>
      <c r="R584" s="443"/>
      <c r="S584" s="300">
        <f>+'11+'!U152</f>
        <v>15.2</v>
      </c>
      <c r="T584" s="300">
        <f>+'11+'!V152</f>
        <v>6.8</v>
      </c>
      <c r="U584" s="396">
        <f t="shared" si="8"/>
        <v>44.736842105263158</v>
      </c>
      <c r="V584" s="444"/>
      <c r="W584" s="445"/>
      <c r="X584" s="445"/>
      <c r="Y584" s="445"/>
      <c r="Z584" s="445"/>
      <c r="AA584" s="445"/>
      <c r="AB584" s="446"/>
      <c r="AC584" s="52"/>
    </row>
    <row r="585" spans="1:29" ht="21.75" customHeight="1" thickBot="1" x14ac:dyDescent="0.25">
      <c r="A585" s="51"/>
      <c r="B585" s="431" t="str">
        <f>+'11+'!B153:M153</f>
        <v>Социальное обеспечение и иные выплаты населению</v>
      </c>
      <c r="C585" s="432"/>
      <c r="D585" s="432"/>
      <c r="E585" s="432"/>
      <c r="F585" s="432"/>
      <c r="G585" s="432"/>
      <c r="H585" s="432"/>
      <c r="I585" s="432"/>
      <c r="J585" s="432"/>
      <c r="K585" s="432"/>
      <c r="L585" s="433"/>
      <c r="M585" s="364">
        <f>+'11+'!O153</f>
        <v>10</v>
      </c>
      <c r="N585" s="364">
        <f>+'11+'!P153</f>
        <v>3</v>
      </c>
      <c r="O585" s="364" t="str">
        <f>+'11+'!Q153</f>
        <v>0130152500</v>
      </c>
      <c r="P585" s="364" t="str">
        <f>+'11+'!R153</f>
        <v>300</v>
      </c>
      <c r="Q585" s="442"/>
      <c r="R585" s="443"/>
      <c r="S585" s="300">
        <f>+'11+'!U153</f>
        <v>4057.8</v>
      </c>
      <c r="T585" s="300">
        <f>+'11+'!V153</f>
        <v>1997.88</v>
      </c>
      <c r="U585" s="396">
        <f t="shared" si="8"/>
        <v>49.235546355167827</v>
      </c>
      <c r="V585" s="444"/>
      <c r="W585" s="445"/>
      <c r="X585" s="445"/>
      <c r="Y585" s="445"/>
      <c r="Z585" s="445"/>
      <c r="AA585" s="445"/>
      <c r="AB585" s="446"/>
      <c r="AC585" s="52"/>
    </row>
    <row r="586" spans="1:29" ht="12.75" customHeight="1" thickBot="1" x14ac:dyDescent="0.25">
      <c r="A586" s="51"/>
      <c r="B586" s="431" t="str">
        <f>+'11+'!B154:M154</f>
        <v>Социальные выплаты гражданам, кроме публичных нормативных социальных выплат</v>
      </c>
      <c r="C586" s="432"/>
      <c r="D586" s="432"/>
      <c r="E586" s="432"/>
      <c r="F586" s="432"/>
      <c r="G586" s="432"/>
      <c r="H586" s="432"/>
      <c r="I586" s="432"/>
      <c r="J586" s="432"/>
      <c r="K586" s="432"/>
      <c r="L586" s="433"/>
      <c r="M586" s="364">
        <f>+'11+'!O154</f>
        <v>10</v>
      </c>
      <c r="N586" s="364">
        <f>+'11+'!P154</f>
        <v>3</v>
      </c>
      <c r="O586" s="364" t="str">
        <f>+'11+'!Q154</f>
        <v>0130152500</v>
      </c>
      <c r="P586" s="364" t="str">
        <f>+'11+'!R154</f>
        <v>320</v>
      </c>
      <c r="Q586" s="442"/>
      <c r="R586" s="443"/>
      <c r="S586" s="300">
        <f>+'11+'!U154</f>
        <v>4057.8</v>
      </c>
      <c r="T586" s="300">
        <f>+'11+'!V154</f>
        <v>1997.88</v>
      </c>
      <c r="U586" s="396">
        <f t="shared" si="8"/>
        <v>49.235546355167827</v>
      </c>
      <c r="V586" s="444"/>
      <c r="W586" s="445"/>
      <c r="X586" s="445"/>
      <c r="Y586" s="445"/>
      <c r="Z586" s="445"/>
      <c r="AA586" s="445"/>
      <c r="AB586" s="446"/>
      <c r="AC586" s="52"/>
    </row>
    <row r="587" spans="1:29" ht="12.75" customHeight="1" thickBot="1" x14ac:dyDescent="0.25">
      <c r="A587" s="51"/>
      <c r="B587" s="431" t="str">
        <f>+'11+'!B155:M155</f>
        <v>Пособия, компенсации и иные социальные выплаты гражданам, кроме публичных нормативных обязательств</v>
      </c>
      <c r="C587" s="432"/>
      <c r="D587" s="432"/>
      <c r="E587" s="432"/>
      <c r="F587" s="432"/>
      <c r="G587" s="432"/>
      <c r="H587" s="432"/>
      <c r="I587" s="432"/>
      <c r="J587" s="432"/>
      <c r="K587" s="432"/>
      <c r="L587" s="433"/>
      <c r="M587" s="364">
        <f>+'11+'!O155</f>
        <v>10</v>
      </c>
      <c r="N587" s="364">
        <f>+'11+'!P155</f>
        <v>3</v>
      </c>
      <c r="O587" s="364" t="str">
        <f>+'11+'!Q155</f>
        <v>0130152500</v>
      </c>
      <c r="P587" s="364" t="str">
        <f>+'11+'!R155</f>
        <v>321</v>
      </c>
      <c r="Q587" s="458"/>
      <c r="R587" s="459"/>
      <c r="S587" s="300">
        <f>+'11+'!U155</f>
        <v>4057.8</v>
      </c>
      <c r="T587" s="300">
        <f>+'11+'!V155</f>
        <v>1997.88</v>
      </c>
      <c r="U587" s="396">
        <f t="shared" si="8"/>
        <v>49.235546355167827</v>
      </c>
      <c r="V587" s="460"/>
      <c r="W587" s="461"/>
      <c r="X587" s="461"/>
      <c r="Y587" s="461"/>
      <c r="Z587" s="461"/>
      <c r="AA587" s="461"/>
      <c r="AB587" s="462"/>
      <c r="AC587" s="52"/>
    </row>
    <row r="588" spans="1:29" ht="12.75" customHeight="1" thickBot="1" x14ac:dyDescent="0.3">
      <c r="A588" s="51"/>
      <c r="B588" s="431" t="str">
        <f>+'11+'!B156:M156</f>
        <v>Муниципальная программа "Социальная поддержка граждан в Овюрском кожууне"</v>
      </c>
      <c r="C588" s="432"/>
      <c r="D588" s="432"/>
      <c r="E588" s="432"/>
      <c r="F588" s="432"/>
      <c r="G588" s="432"/>
      <c r="H588" s="432"/>
      <c r="I588" s="432"/>
      <c r="J588" s="432"/>
      <c r="K588" s="432"/>
      <c r="L588" s="433"/>
      <c r="M588" s="364">
        <f>+'11+'!O156</f>
        <v>10</v>
      </c>
      <c r="N588" s="364">
        <f>+'11+'!P156</f>
        <v>3</v>
      </c>
      <c r="O588" s="364" t="str">
        <f>+'11+'!Q156</f>
        <v>0100000000</v>
      </c>
      <c r="P588" s="364">
        <f>+'11+'!R156</f>
        <v>0</v>
      </c>
      <c r="Q588" s="450"/>
      <c r="R588" s="451"/>
      <c r="S588" s="300">
        <f>+'11+'!U156</f>
        <v>1208.7</v>
      </c>
      <c r="T588" s="300">
        <f>+'11+'!V156</f>
        <v>869.9</v>
      </c>
      <c r="U588" s="396">
        <f t="shared" si="8"/>
        <v>71.969885000413655</v>
      </c>
      <c r="V588" s="452"/>
      <c r="W588" s="453"/>
      <c r="X588" s="453"/>
      <c r="Y588" s="453"/>
      <c r="Z588" s="453"/>
      <c r="AA588" s="453"/>
      <c r="AB588" s="454"/>
      <c r="AC588" s="52"/>
    </row>
    <row r="589" spans="1:29" ht="21.75" customHeight="1" thickBot="1" x14ac:dyDescent="0.25">
      <c r="A589" s="51"/>
      <c r="B589" s="431" t="str">
        <f>+'11+'!B157:M157</f>
        <v>подпрограмма "Обеспечение социальной поддержки граждан на оплату жилого помещения и коммунальных услуг"</v>
      </c>
      <c r="C589" s="432"/>
      <c r="D589" s="432"/>
      <c r="E589" s="432"/>
      <c r="F589" s="432"/>
      <c r="G589" s="432"/>
      <c r="H589" s="432"/>
      <c r="I589" s="432"/>
      <c r="J589" s="432"/>
      <c r="K589" s="432"/>
      <c r="L589" s="433"/>
      <c r="M589" s="364">
        <f>+'11+'!O157</f>
        <v>10</v>
      </c>
      <c r="N589" s="364">
        <f>+'11+'!P157</f>
        <v>3</v>
      </c>
      <c r="O589" s="364" t="str">
        <f>+'11+'!Q157</f>
        <v>0130000000</v>
      </c>
      <c r="P589" s="364">
        <f>+'11+'!R157</f>
        <v>0</v>
      </c>
      <c r="Q589" s="442"/>
      <c r="R589" s="443"/>
      <c r="S589" s="300">
        <f>+'11+'!U157</f>
        <v>1208.7</v>
      </c>
      <c r="T589" s="300">
        <f>+'11+'!V157</f>
        <v>869.9</v>
      </c>
      <c r="U589" s="396">
        <f t="shared" si="8"/>
        <v>71.969885000413655</v>
      </c>
      <c r="V589" s="444"/>
      <c r="W589" s="445"/>
      <c r="X589" s="445"/>
      <c r="Y589" s="445"/>
      <c r="Z589" s="445"/>
      <c r="AA589" s="445"/>
      <c r="AB589" s="446"/>
      <c r="AC589" s="52"/>
    </row>
    <row r="590" spans="1:29" ht="21.75" customHeight="1" thickBot="1" x14ac:dyDescent="0.25">
      <c r="A590" s="51"/>
      <c r="B590" s="431" t="str">
        <f>+'11+'!B158:M158</f>
        <v>Предоставление гражданам субсидий на оплату жилого помещения и коммунальных услуг</v>
      </c>
      <c r="C590" s="432"/>
      <c r="D590" s="432"/>
      <c r="E590" s="432"/>
      <c r="F590" s="432"/>
      <c r="G590" s="432"/>
      <c r="H590" s="432"/>
      <c r="I590" s="432"/>
      <c r="J590" s="432"/>
      <c r="K590" s="432"/>
      <c r="L590" s="433"/>
      <c r="M590" s="364">
        <f>+'11+'!O158</f>
        <v>10</v>
      </c>
      <c r="N590" s="364">
        <f>+'11+'!P158</f>
        <v>3</v>
      </c>
      <c r="O590" s="364" t="str">
        <f>+'11+'!Q158</f>
        <v>0130276030</v>
      </c>
      <c r="P590" s="364">
        <f>+'11+'!R158</f>
        <v>0</v>
      </c>
      <c r="Q590" s="442"/>
      <c r="R590" s="443"/>
      <c r="S590" s="300">
        <f>+'11+'!U158</f>
        <v>1208.7</v>
      </c>
      <c r="T590" s="300">
        <f>+'11+'!V158</f>
        <v>869.9</v>
      </c>
      <c r="U590" s="396">
        <f t="shared" si="8"/>
        <v>71.969885000413655</v>
      </c>
      <c r="V590" s="444"/>
      <c r="W590" s="445"/>
      <c r="X590" s="445"/>
      <c r="Y590" s="445"/>
      <c r="Z590" s="445"/>
      <c r="AA590" s="445"/>
      <c r="AB590" s="446"/>
      <c r="AC590" s="52"/>
    </row>
    <row r="591" spans="1:29" ht="21.75" customHeight="1" thickBot="1" x14ac:dyDescent="0.25">
      <c r="A591" s="51"/>
      <c r="B591" s="431" t="str">
        <f>+'11+'!B159:M159</f>
        <v>Закупка товаров, работ и услуг для обеспечения государственных (муниципальных) нужд</v>
      </c>
      <c r="C591" s="432"/>
      <c r="D591" s="432"/>
      <c r="E591" s="432"/>
      <c r="F591" s="432"/>
      <c r="G591" s="432"/>
      <c r="H591" s="432"/>
      <c r="I591" s="432"/>
      <c r="J591" s="432"/>
      <c r="K591" s="432"/>
      <c r="L591" s="433"/>
      <c r="M591" s="364">
        <f>+'11+'!O159</f>
        <v>10</v>
      </c>
      <c r="N591" s="364">
        <f>+'11+'!P159</f>
        <v>3</v>
      </c>
      <c r="O591" s="364" t="str">
        <f>+'11+'!Q159</f>
        <v>0130276030</v>
      </c>
      <c r="P591" s="364" t="str">
        <f>+'11+'!R159</f>
        <v>200</v>
      </c>
      <c r="Q591" s="442"/>
      <c r="R591" s="443"/>
      <c r="S591" s="300">
        <f>+'11+'!U159</f>
        <v>15.7</v>
      </c>
      <c r="T591" s="300">
        <f>+'11+'!V159</f>
        <v>2.9157899999999999</v>
      </c>
      <c r="U591" s="396">
        <f t="shared" si="8"/>
        <v>18.57191082802548</v>
      </c>
      <c r="V591" s="444"/>
      <c r="W591" s="445"/>
      <c r="X591" s="445"/>
      <c r="Y591" s="445"/>
      <c r="Z591" s="445"/>
      <c r="AA591" s="445"/>
      <c r="AB591" s="446"/>
      <c r="AC591" s="52"/>
    </row>
    <row r="592" spans="1:29" ht="21.75" customHeight="1" thickBot="1" x14ac:dyDescent="0.25">
      <c r="A592" s="51"/>
      <c r="B592" s="431" t="str">
        <f>+'11+'!B160:M160</f>
        <v>Иные закупки товаров, работ и услуг для обеспечения государственных (муниципальных) нужд</v>
      </c>
      <c r="C592" s="432"/>
      <c r="D592" s="432"/>
      <c r="E592" s="432"/>
      <c r="F592" s="432"/>
      <c r="G592" s="432"/>
      <c r="H592" s="432"/>
      <c r="I592" s="432"/>
      <c r="J592" s="432"/>
      <c r="K592" s="432"/>
      <c r="L592" s="433"/>
      <c r="M592" s="364">
        <f>+'11+'!O160</f>
        <v>10</v>
      </c>
      <c r="N592" s="364">
        <f>+'11+'!P160</f>
        <v>3</v>
      </c>
      <c r="O592" s="364" t="str">
        <f>+'11+'!Q160</f>
        <v>0130276030</v>
      </c>
      <c r="P592" s="364" t="str">
        <f>+'11+'!R160</f>
        <v>240</v>
      </c>
      <c r="Q592" s="442"/>
      <c r="R592" s="443"/>
      <c r="S592" s="300">
        <f>+'11+'!U160</f>
        <v>15.7</v>
      </c>
      <c r="T592" s="300">
        <f>+'11+'!V160</f>
        <v>2.9157899999999999</v>
      </c>
      <c r="U592" s="396">
        <f t="shared" si="8"/>
        <v>18.57191082802548</v>
      </c>
      <c r="V592" s="444"/>
      <c r="W592" s="445"/>
      <c r="X592" s="445"/>
      <c r="Y592" s="445"/>
      <c r="Z592" s="445"/>
      <c r="AA592" s="445"/>
      <c r="AB592" s="446"/>
      <c r="AC592" s="52"/>
    </row>
    <row r="593" spans="1:29" ht="21.75" customHeight="1" thickBot="1" x14ac:dyDescent="0.25">
      <c r="A593" s="51"/>
      <c r="B593" s="431" t="str">
        <f>+'11+'!B161:M161</f>
        <v>Прочая закупка товаров, работ и услуг</v>
      </c>
      <c r="C593" s="432"/>
      <c r="D593" s="432"/>
      <c r="E593" s="432"/>
      <c r="F593" s="432"/>
      <c r="G593" s="432"/>
      <c r="H593" s="432"/>
      <c r="I593" s="432"/>
      <c r="J593" s="432"/>
      <c r="K593" s="432"/>
      <c r="L593" s="433"/>
      <c r="M593" s="364">
        <f>+'11+'!O161</f>
        <v>10</v>
      </c>
      <c r="N593" s="364">
        <f>+'11+'!P161</f>
        <v>3</v>
      </c>
      <c r="O593" s="364" t="str">
        <f>+'11+'!Q161</f>
        <v>0130276030</v>
      </c>
      <c r="P593" s="364" t="str">
        <f>+'11+'!R161</f>
        <v>244</v>
      </c>
      <c r="Q593" s="442"/>
      <c r="R593" s="443"/>
      <c r="S593" s="300">
        <f>+'11+'!U161</f>
        <v>15.7</v>
      </c>
      <c r="T593" s="300">
        <f>+'11+'!V161</f>
        <v>2.9157899999999999</v>
      </c>
      <c r="U593" s="396">
        <f t="shared" si="8"/>
        <v>18.57191082802548</v>
      </c>
      <c r="V593" s="444"/>
      <c r="W593" s="445"/>
      <c r="X593" s="445"/>
      <c r="Y593" s="445"/>
      <c r="Z593" s="445"/>
      <c r="AA593" s="445"/>
      <c r="AB593" s="446"/>
      <c r="AC593" s="52"/>
    </row>
    <row r="594" spans="1:29" ht="12.75" customHeight="1" thickBot="1" x14ac:dyDescent="0.25">
      <c r="A594" s="51"/>
      <c r="B594" s="431" t="str">
        <f>+'11+'!B162:M162</f>
        <v>Социальное обеспечение и иные выплаты населению</v>
      </c>
      <c r="C594" s="432"/>
      <c r="D594" s="432"/>
      <c r="E594" s="432"/>
      <c r="F594" s="432"/>
      <c r="G594" s="432"/>
      <c r="H594" s="432"/>
      <c r="I594" s="432"/>
      <c r="J594" s="432"/>
      <c r="K594" s="432"/>
      <c r="L594" s="433"/>
      <c r="M594" s="364">
        <f>+'11+'!O162</f>
        <v>10</v>
      </c>
      <c r="N594" s="364">
        <f>+'11+'!P162</f>
        <v>3</v>
      </c>
      <c r="O594" s="364" t="str">
        <f>+'11+'!Q162</f>
        <v>0130276030</v>
      </c>
      <c r="P594" s="364" t="str">
        <f>+'11+'!R162</f>
        <v>300</v>
      </c>
      <c r="Q594" s="442"/>
      <c r="R594" s="443"/>
      <c r="S594" s="300">
        <f>+'11+'!U162</f>
        <v>1193</v>
      </c>
      <c r="T594" s="300">
        <f>+'11+'!V162</f>
        <v>866.98420999999996</v>
      </c>
      <c r="U594" s="396">
        <f t="shared" si="8"/>
        <v>72.672607711651295</v>
      </c>
      <c r="V594" s="444"/>
      <c r="W594" s="445"/>
      <c r="X594" s="445"/>
      <c r="Y594" s="445"/>
      <c r="Z594" s="445"/>
      <c r="AA594" s="445"/>
      <c r="AB594" s="446"/>
      <c r="AC594" s="52"/>
    </row>
    <row r="595" spans="1:29" ht="12.75" customHeight="1" thickBot="1" x14ac:dyDescent="0.25">
      <c r="A595" s="51"/>
      <c r="B595" s="431" t="str">
        <f>+'11+'!B163:M163</f>
        <v>Социальные выплаты гражданам, кроме публичных нормативных социальных выплат</v>
      </c>
      <c r="C595" s="432"/>
      <c r="D595" s="432"/>
      <c r="E595" s="432"/>
      <c r="F595" s="432"/>
      <c r="G595" s="432"/>
      <c r="H595" s="432"/>
      <c r="I595" s="432"/>
      <c r="J595" s="432"/>
      <c r="K595" s="432"/>
      <c r="L595" s="433"/>
      <c r="M595" s="364">
        <f>+'11+'!O163</f>
        <v>10</v>
      </c>
      <c r="N595" s="364">
        <f>+'11+'!P163</f>
        <v>3</v>
      </c>
      <c r="O595" s="364" t="str">
        <f>+'11+'!Q163</f>
        <v>0130276030</v>
      </c>
      <c r="P595" s="364" t="str">
        <f>+'11+'!R163</f>
        <v>320</v>
      </c>
      <c r="Q595" s="442"/>
      <c r="R595" s="443"/>
      <c r="S595" s="300">
        <f>+'11+'!U163</f>
        <v>1193</v>
      </c>
      <c r="T595" s="300">
        <f>+'11+'!V163</f>
        <v>866.98420999999996</v>
      </c>
      <c r="U595" s="396">
        <f t="shared" ref="U595:U658" si="9">T595/S595*100</f>
        <v>72.672607711651295</v>
      </c>
      <c r="V595" s="444"/>
      <c r="W595" s="445"/>
      <c r="X595" s="445"/>
      <c r="Y595" s="445"/>
      <c r="Z595" s="445"/>
      <c r="AA595" s="445"/>
      <c r="AB595" s="446"/>
      <c r="AC595" s="52"/>
    </row>
    <row r="596" spans="1:29" ht="12.75" customHeight="1" thickBot="1" x14ac:dyDescent="0.25">
      <c r="A596" s="51"/>
      <c r="B596" s="431" t="str">
        <f>+'11+'!B164:M164</f>
        <v>Пособия, компенсации и иные социальные выплаты гражданам, кроме публичных нормативных обязательств</v>
      </c>
      <c r="C596" s="432"/>
      <c r="D596" s="432"/>
      <c r="E596" s="432"/>
      <c r="F596" s="432"/>
      <c r="G596" s="432"/>
      <c r="H596" s="432"/>
      <c r="I596" s="432"/>
      <c r="J596" s="432"/>
      <c r="K596" s="432"/>
      <c r="L596" s="433"/>
      <c r="M596" s="364">
        <f>+'11+'!O164</f>
        <v>10</v>
      </c>
      <c r="N596" s="364">
        <f>+'11+'!P164</f>
        <v>3</v>
      </c>
      <c r="O596" s="364" t="str">
        <f>+'11+'!Q164</f>
        <v>0130276030</v>
      </c>
      <c r="P596" s="364" t="str">
        <f>+'11+'!R164</f>
        <v>321</v>
      </c>
      <c r="Q596" s="442"/>
      <c r="R596" s="443"/>
      <c r="S596" s="300">
        <f>+'11+'!U164</f>
        <v>1193</v>
      </c>
      <c r="T596" s="300">
        <f>+'11+'!V164</f>
        <v>866.98420999999996</v>
      </c>
      <c r="U596" s="396">
        <f t="shared" si="9"/>
        <v>72.672607711651295</v>
      </c>
      <c r="V596" s="444"/>
      <c r="W596" s="445"/>
      <c r="X596" s="445"/>
      <c r="Y596" s="445"/>
      <c r="Z596" s="445"/>
      <c r="AA596" s="445"/>
      <c r="AB596" s="446"/>
      <c r="AC596" s="52"/>
    </row>
    <row r="597" spans="1:29" ht="12.75" customHeight="1" thickBot="1" x14ac:dyDescent="0.25">
      <c r="A597" s="51"/>
      <c r="B597" s="431" t="str">
        <f>+'11+'!B359:M359</f>
        <v xml:space="preserve">Муниципальная программа "Развитие образования Овюрского кожууна </v>
      </c>
      <c r="C597" s="432"/>
      <c r="D597" s="432"/>
      <c r="E597" s="432"/>
      <c r="F597" s="432"/>
      <c r="G597" s="432"/>
      <c r="H597" s="432"/>
      <c r="I597" s="432"/>
      <c r="J597" s="432"/>
      <c r="K597" s="432"/>
      <c r="L597" s="433"/>
      <c r="M597" s="364">
        <f>+'11+'!O359</f>
        <v>10</v>
      </c>
      <c r="N597" s="364">
        <f>+'11+'!P359</f>
        <v>3</v>
      </c>
      <c r="O597" s="364" t="str">
        <f>+'11+'!Q359</f>
        <v>0700000000</v>
      </c>
      <c r="P597" s="364">
        <f>+'11+'!R359</f>
        <v>0</v>
      </c>
      <c r="Q597" s="364"/>
      <c r="R597" s="391"/>
      <c r="S597" s="300">
        <f>+'11+'!U359</f>
        <v>847.4</v>
      </c>
      <c r="T597" s="300">
        <f>+'11+'!V359</f>
        <v>0</v>
      </c>
      <c r="U597" s="396">
        <f t="shared" si="9"/>
        <v>0</v>
      </c>
      <c r="V597" s="392"/>
      <c r="W597" s="393"/>
      <c r="X597" s="393"/>
      <c r="Y597" s="393"/>
      <c r="Z597" s="393"/>
      <c r="AA597" s="393"/>
      <c r="AB597" s="394"/>
      <c r="AC597" s="52"/>
    </row>
    <row r="598" spans="1:29" ht="12.75" customHeight="1" thickBot="1" x14ac:dyDescent="0.25">
      <c r="A598" s="51"/>
      <c r="B598" s="431" t="str">
        <f>+'11+'!B360:M360</f>
        <v>подпрограмма "Социальная поддержка по оплате коммунальных услуг педагогическим работникам работающим и проживающим в сельской местности"</v>
      </c>
      <c r="C598" s="432"/>
      <c r="D598" s="432"/>
      <c r="E598" s="432"/>
      <c r="F598" s="432"/>
      <c r="G598" s="432"/>
      <c r="H598" s="432"/>
      <c r="I598" s="432"/>
      <c r="J598" s="432"/>
      <c r="K598" s="432"/>
      <c r="L598" s="433"/>
      <c r="M598" s="364">
        <f>+'11+'!O360</f>
        <v>10</v>
      </c>
      <c r="N598" s="364">
        <f>+'11+'!P360</f>
        <v>3</v>
      </c>
      <c r="O598" s="364" t="str">
        <f>+'11+'!Q360</f>
        <v>0770000000</v>
      </c>
      <c r="P598" s="364">
        <f>+'11+'!R360</f>
        <v>0</v>
      </c>
      <c r="Q598" s="364"/>
      <c r="R598" s="391"/>
      <c r="S598" s="300">
        <f>+'11+'!U360</f>
        <v>847.4</v>
      </c>
      <c r="T598" s="300">
        <f>+'11+'!V360</f>
        <v>0</v>
      </c>
      <c r="U598" s="396">
        <f t="shared" si="9"/>
        <v>0</v>
      </c>
      <c r="V598" s="392"/>
      <c r="W598" s="393"/>
      <c r="X598" s="393"/>
      <c r="Y598" s="393"/>
      <c r="Z598" s="393"/>
      <c r="AA598" s="393"/>
      <c r="AB598" s="394"/>
      <c r="AC598" s="52"/>
    </row>
    <row r="599" spans="1:29" ht="12.75" customHeight="1" thickBot="1" x14ac:dyDescent="0.25">
      <c r="A599" s="51"/>
      <c r="B599" s="431" t="str">
        <f>+'11+'!B361:M361</f>
        <v>Предоставление субсидий государственным (муниципальным) бюджетным, автономным учреждениям и иным некоммерческим организациям</v>
      </c>
      <c r="C599" s="432"/>
      <c r="D599" s="432"/>
      <c r="E599" s="432"/>
      <c r="F599" s="432"/>
      <c r="G599" s="432"/>
      <c r="H599" s="432"/>
      <c r="I599" s="432"/>
      <c r="J599" s="432"/>
      <c r="K599" s="432"/>
      <c r="L599" s="433"/>
      <c r="M599" s="364">
        <f>+'11+'!O361</f>
        <v>10</v>
      </c>
      <c r="N599" s="364">
        <f>+'11+'!P361</f>
        <v>3</v>
      </c>
      <c r="O599" s="364" t="str">
        <f>+'11+'!Q361</f>
        <v>0770176140</v>
      </c>
      <c r="P599" s="364">
        <f>+'11+'!R361</f>
        <v>0</v>
      </c>
      <c r="Q599" s="364"/>
      <c r="R599" s="391"/>
      <c r="S599" s="300">
        <f>+'11+'!U361</f>
        <v>847.4</v>
      </c>
      <c r="T599" s="300">
        <f>+'11+'!V361</f>
        <v>0</v>
      </c>
      <c r="U599" s="396">
        <f t="shared" si="9"/>
        <v>0</v>
      </c>
      <c r="V599" s="392"/>
      <c r="W599" s="393"/>
      <c r="X599" s="393"/>
      <c r="Y599" s="393"/>
      <c r="Z599" s="393"/>
      <c r="AA599" s="393"/>
      <c r="AB599" s="394"/>
      <c r="AC599" s="52"/>
    </row>
    <row r="600" spans="1:29" ht="12.75" customHeight="1" thickBot="1" x14ac:dyDescent="0.25">
      <c r="A600" s="51"/>
      <c r="B600" s="431" t="str">
        <f>+'11+'!B362:M362</f>
        <v>Предоставление субсидий бюджетным, автономным учреждениям и иным некоммерческим организациям</v>
      </c>
      <c r="C600" s="432"/>
      <c r="D600" s="432"/>
      <c r="E600" s="432"/>
      <c r="F600" s="432"/>
      <c r="G600" s="432"/>
      <c r="H600" s="432"/>
      <c r="I600" s="432"/>
      <c r="J600" s="432"/>
      <c r="K600" s="432"/>
      <c r="L600" s="433"/>
      <c r="M600" s="364">
        <f>+'11+'!O362</f>
        <v>10</v>
      </c>
      <c r="N600" s="364">
        <f>+'11+'!P362</f>
        <v>3</v>
      </c>
      <c r="O600" s="364" t="str">
        <f>+'11+'!Q362</f>
        <v>0770176140</v>
      </c>
      <c r="P600" s="364" t="str">
        <f>+'11+'!R362</f>
        <v>600</v>
      </c>
      <c r="Q600" s="364"/>
      <c r="R600" s="391"/>
      <c r="S600" s="300">
        <f>+'11+'!U362</f>
        <v>847.4</v>
      </c>
      <c r="T600" s="300">
        <f>+'11+'!V362</f>
        <v>0</v>
      </c>
      <c r="U600" s="396">
        <f t="shared" si="9"/>
        <v>0</v>
      </c>
      <c r="V600" s="392"/>
      <c r="W600" s="393"/>
      <c r="X600" s="393"/>
      <c r="Y600" s="393"/>
      <c r="Z600" s="393"/>
      <c r="AA600" s="393"/>
      <c r="AB600" s="394"/>
      <c r="AC600" s="52"/>
    </row>
    <row r="601" spans="1:29" ht="12.75" customHeight="1" thickBot="1" x14ac:dyDescent="0.25">
      <c r="A601" s="51"/>
      <c r="B601" s="431" t="str">
        <f>+'11+'!B363:M363</f>
        <v>Субсидии бюджетным учреждениям</v>
      </c>
      <c r="C601" s="432"/>
      <c r="D601" s="432"/>
      <c r="E601" s="432"/>
      <c r="F601" s="432"/>
      <c r="G601" s="432"/>
      <c r="H601" s="432"/>
      <c r="I601" s="432"/>
      <c r="J601" s="432"/>
      <c r="K601" s="432"/>
      <c r="L601" s="433"/>
      <c r="M601" s="364">
        <f>+'11+'!O363</f>
        <v>10</v>
      </c>
      <c r="N601" s="364">
        <f>+'11+'!P363</f>
        <v>3</v>
      </c>
      <c r="O601" s="364" t="str">
        <f>+'11+'!Q363</f>
        <v>0770176140</v>
      </c>
      <c r="P601" s="364" t="str">
        <f>+'11+'!R363</f>
        <v>610</v>
      </c>
      <c r="Q601" s="364"/>
      <c r="R601" s="391"/>
      <c r="S601" s="300">
        <f>+'11+'!U363</f>
        <v>847.4</v>
      </c>
      <c r="T601" s="300">
        <f>+'11+'!V363</f>
        <v>0</v>
      </c>
      <c r="U601" s="396">
        <f t="shared" si="9"/>
        <v>0</v>
      </c>
      <c r="V601" s="392"/>
      <c r="W601" s="393"/>
      <c r="X601" s="393"/>
      <c r="Y601" s="393"/>
      <c r="Z601" s="393"/>
      <c r="AA601" s="393"/>
      <c r="AB601" s="394"/>
      <c r="AC601" s="52"/>
    </row>
    <row r="602" spans="1:29" ht="12.75" customHeight="1" thickBot="1" x14ac:dyDescent="0.25">
      <c r="A602" s="51"/>
      <c r="B602" s="431" t="str">
        <f>+'11+'!B364:M364</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602" s="432"/>
      <c r="D602" s="432"/>
      <c r="E602" s="432"/>
      <c r="F602" s="432"/>
      <c r="G602" s="432"/>
      <c r="H602" s="432"/>
      <c r="I602" s="432"/>
      <c r="J602" s="432"/>
      <c r="K602" s="432"/>
      <c r="L602" s="433"/>
      <c r="M602" s="364">
        <f>+'11+'!O364</f>
        <v>10</v>
      </c>
      <c r="N602" s="364">
        <f>+'11+'!P364</f>
        <v>3</v>
      </c>
      <c r="O602" s="364" t="str">
        <f>+'11+'!Q364</f>
        <v>0770176140</v>
      </c>
      <c r="P602" s="364" t="str">
        <f>+'11+'!R364</f>
        <v>611</v>
      </c>
      <c r="Q602" s="364"/>
      <c r="R602" s="391"/>
      <c r="S602" s="300">
        <f>+'11+'!U364</f>
        <v>847.4</v>
      </c>
      <c r="T602" s="300">
        <f>+'11+'!V364</f>
        <v>0</v>
      </c>
      <c r="U602" s="396">
        <f t="shared" si="9"/>
        <v>0</v>
      </c>
      <c r="V602" s="392"/>
      <c r="W602" s="393"/>
      <c r="X602" s="393"/>
      <c r="Y602" s="393"/>
      <c r="Z602" s="393"/>
      <c r="AA602" s="393"/>
      <c r="AB602" s="394"/>
      <c r="AC602" s="52"/>
    </row>
    <row r="603" spans="1:29" ht="12.75" customHeight="1" thickBot="1" x14ac:dyDescent="0.25">
      <c r="A603" s="51"/>
      <c r="B603" s="431" t="str">
        <f>+'11+'!B640:M640</f>
        <v>Муниципальная программа "Развитие сельского хозяйства"</v>
      </c>
      <c r="C603" s="432"/>
      <c r="D603" s="432"/>
      <c r="E603" s="432"/>
      <c r="F603" s="432"/>
      <c r="G603" s="432"/>
      <c r="H603" s="432"/>
      <c r="I603" s="432"/>
      <c r="J603" s="432"/>
      <c r="K603" s="432"/>
      <c r="L603" s="433"/>
      <c r="M603" s="364">
        <f>+'11+'!O640</f>
        <v>10</v>
      </c>
      <c r="N603" s="364">
        <f>+'11+'!P640</f>
        <v>3</v>
      </c>
      <c r="O603" s="364" t="str">
        <f>+'11+'!Q640</f>
        <v>0400000000</v>
      </c>
      <c r="P603" s="364">
        <f>+'11+'!R640</f>
        <v>0</v>
      </c>
      <c r="Q603" s="364"/>
      <c r="R603" s="391"/>
      <c r="S603" s="300">
        <f>+'11+'!U640</f>
        <v>225</v>
      </c>
      <c r="T603" s="300">
        <f>+'11+'!V640</f>
        <v>0</v>
      </c>
      <c r="U603" s="396">
        <f t="shared" si="9"/>
        <v>0</v>
      </c>
      <c r="V603" s="392"/>
      <c r="W603" s="393"/>
      <c r="X603" s="393"/>
      <c r="Y603" s="393"/>
      <c r="Z603" s="393"/>
      <c r="AA603" s="393"/>
      <c r="AB603" s="394"/>
      <c r="AC603" s="52"/>
    </row>
    <row r="604" spans="1:29" ht="12.75" customHeight="1" thickBot="1" x14ac:dyDescent="0.25">
      <c r="A604" s="51"/>
      <c r="B604" s="431" t="str">
        <f>+'11+'!B641:M641</f>
        <v>Подпрограмма "Устойчивое развитие сельских территорий"</v>
      </c>
      <c r="C604" s="432"/>
      <c r="D604" s="432"/>
      <c r="E604" s="432"/>
      <c r="F604" s="432"/>
      <c r="G604" s="432"/>
      <c r="H604" s="432"/>
      <c r="I604" s="432"/>
      <c r="J604" s="432"/>
      <c r="K604" s="432"/>
      <c r="L604" s="433"/>
      <c r="M604" s="364">
        <f>+'11+'!O641</f>
        <v>10</v>
      </c>
      <c r="N604" s="364">
        <f>+'11+'!P641</f>
        <v>3</v>
      </c>
      <c r="O604" s="364" t="str">
        <f>+'11+'!Q641</f>
        <v>0410000000</v>
      </c>
      <c r="P604" s="364">
        <f>+'11+'!R641</f>
        <v>0</v>
      </c>
      <c r="Q604" s="364"/>
      <c r="R604" s="391"/>
      <c r="S604" s="300">
        <f>+'11+'!U641</f>
        <v>225</v>
      </c>
      <c r="T604" s="300">
        <f>+'11+'!V641</f>
        <v>0</v>
      </c>
      <c r="U604" s="396">
        <f t="shared" si="9"/>
        <v>0</v>
      </c>
      <c r="V604" s="392"/>
      <c r="W604" s="393"/>
      <c r="X604" s="393"/>
      <c r="Y604" s="393"/>
      <c r="Z604" s="393"/>
      <c r="AA604" s="393"/>
      <c r="AB604" s="394"/>
      <c r="AC604" s="52"/>
    </row>
    <row r="605" spans="1:29" ht="12.75" customHeight="1" thickBot="1" x14ac:dyDescent="0.25">
      <c r="A605" s="51"/>
      <c r="B605" s="431" t="str">
        <f>+'11+'!B642:M642</f>
        <v>Расходы на обеспечение мероприятий по улучшению жилищных условий граждан, молодых семей и молодых специалистов, проживающих и работающих в сельской местности</v>
      </c>
      <c r="C605" s="432"/>
      <c r="D605" s="432"/>
      <c r="E605" s="432"/>
      <c r="F605" s="432"/>
      <c r="G605" s="432"/>
      <c r="H605" s="432"/>
      <c r="I605" s="432"/>
      <c r="J605" s="432"/>
      <c r="K605" s="432"/>
      <c r="L605" s="433"/>
      <c r="M605" s="364">
        <f>+'11+'!O642</f>
        <v>10</v>
      </c>
      <c r="N605" s="364">
        <f>+'11+'!P642</f>
        <v>3</v>
      </c>
      <c r="O605" s="364" t="str">
        <f>+'11+'!Q642</f>
        <v>0410172000</v>
      </c>
      <c r="P605" s="364">
        <f>+'11+'!R642</f>
        <v>0</v>
      </c>
      <c r="Q605" s="364"/>
      <c r="R605" s="391"/>
      <c r="S605" s="300">
        <f>+'11+'!U642</f>
        <v>225</v>
      </c>
      <c r="T605" s="300">
        <f>+'11+'!V642</f>
        <v>0</v>
      </c>
      <c r="U605" s="396">
        <f t="shared" si="9"/>
        <v>0</v>
      </c>
      <c r="V605" s="392"/>
      <c r="W605" s="393"/>
      <c r="X605" s="393"/>
      <c r="Y605" s="393"/>
      <c r="Z605" s="393"/>
      <c r="AA605" s="393"/>
      <c r="AB605" s="394"/>
      <c r="AC605" s="52"/>
    </row>
    <row r="606" spans="1:29" ht="12.75" customHeight="1" thickBot="1" x14ac:dyDescent="0.25">
      <c r="A606" s="51"/>
      <c r="B606" s="431" t="str">
        <f>+'11+'!B643:M643</f>
        <v>Социальное обеспечение и иные выплаты населению</v>
      </c>
      <c r="C606" s="432"/>
      <c r="D606" s="432"/>
      <c r="E606" s="432"/>
      <c r="F606" s="432"/>
      <c r="G606" s="432"/>
      <c r="H606" s="432"/>
      <c r="I606" s="432"/>
      <c r="J606" s="432"/>
      <c r="K606" s="432"/>
      <c r="L606" s="433"/>
      <c r="M606" s="364">
        <f>+'11+'!O643</f>
        <v>10</v>
      </c>
      <c r="N606" s="364">
        <f>+'11+'!P643</f>
        <v>3</v>
      </c>
      <c r="O606" s="364" t="str">
        <f>+'11+'!Q643</f>
        <v>0410172000</v>
      </c>
      <c r="P606" s="364" t="str">
        <f>+'11+'!R643</f>
        <v>300</v>
      </c>
      <c r="Q606" s="364"/>
      <c r="R606" s="391"/>
      <c r="S606" s="300">
        <f>+'11+'!U643</f>
        <v>225</v>
      </c>
      <c r="T606" s="300">
        <f>+'11+'!V643</f>
        <v>0</v>
      </c>
      <c r="U606" s="396">
        <f t="shared" si="9"/>
        <v>0</v>
      </c>
      <c r="V606" s="392"/>
      <c r="W606" s="393"/>
      <c r="X606" s="393"/>
      <c r="Y606" s="393"/>
      <c r="Z606" s="393"/>
      <c r="AA606" s="393"/>
      <c r="AB606" s="394"/>
      <c r="AC606" s="52"/>
    </row>
    <row r="607" spans="1:29" ht="12.75" customHeight="1" thickBot="1" x14ac:dyDescent="0.25">
      <c r="A607" s="51"/>
      <c r="B607" s="431" t="str">
        <f>+'11+'!B644:M644</f>
        <v>Социальные выплаты гражданам, кроме публичных нормативных социальных выплат</v>
      </c>
      <c r="C607" s="432"/>
      <c r="D607" s="432"/>
      <c r="E607" s="432"/>
      <c r="F607" s="432"/>
      <c r="G607" s="432"/>
      <c r="H607" s="432"/>
      <c r="I607" s="432"/>
      <c r="J607" s="432"/>
      <c r="K607" s="432"/>
      <c r="L607" s="433"/>
      <c r="M607" s="364">
        <f>+'11+'!O644</f>
        <v>10</v>
      </c>
      <c r="N607" s="364">
        <f>+'11+'!P644</f>
        <v>3</v>
      </c>
      <c r="O607" s="364" t="str">
        <f>+'11+'!Q644</f>
        <v>0410172000</v>
      </c>
      <c r="P607" s="364" t="str">
        <f>+'11+'!R644</f>
        <v>320</v>
      </c>
      <c r="Q607" s="364"/>
      <c r="R607" s="391"/>
      <c r="S607" s="300">
        <f>+'11+'!U644</f>
        <v>225</v>
      </c>
      <c r="T607" s="300">
        <f>+'11+'!V644</f>
        <v>0</v>
      </c>
      <c r="U607" s="396">
        <f t="shared" si="9"/>
        <v>0</v>
      </c>
      <c r="V607" s="392"/>
      <c r="W607" s="393"/>
      <c r="X607" s="393"/>
      <c r="Y607" s="393"/>
      <c r="Z607" s="393"/>
      <c r="AA607" s="393"/>
      <c r="AB607" s="394"/>
      <c r="AC607" s="52"/>
    </row>
    <row r="608" spans="1:29" ht="12.75" customHeight="1" thickBot="1" x14ac:dyDescent="0.25">
      <c r="A608" s="51"/>
      <c r="B608" s="431" t="str">
        <f>+'11+'!B645:M645</f>
        <v>Субсидии гражданам на приобретение жилья</v>
      </c>
      <c r="C608" s="432"/>
      <c r="D608" s="432"/>
      <c r="E608" s="432"/>
      <c r="F608" s="432"/>
      <c r="G608" s="432"/>
      <c r="H608" s="432"/>
      <c r="I608" s="432"/>
      <c r="J608" s="432"/>
      <c r="K608" s="432"/>
      <c r="L608" s="433"/>
      <c r="M608" s="364">
        <f>+'11+'!O645</f>
        <v>10</v>
      </c>
      <c r="N608" s="364">
        <f>+'11+'!P645</f>
        <v>3</v>
      </c>
      <c r="O608" s="364" t="str">
        <f>+'11+'!Q645</f>
        <v>0410172000</v>
      </c>
      <c r="P608" s="364" t="str">
        <f>+'11+'!R645</f>
        <v>322</v>
      </c>
      <c r="Q608" s="364"/>
      <c r="R608" s="391"/>
      <c r="S608" s="300">
        <f>+'11+'!U645</f>
        <v>225</v>
      </c>
      <c r="T608" s="300">
        <f>+'11+'!V645</f>
        <v>0</v>
      </c>
      <c r="U608" s="396">
        <f t="shared" si="9"/>
        <v>0</v>
      </c>
      <c r="V608" s="392"/>
      <c r="W608" s="393"/>
      <c r="X608" s="393"/>
      <c r="Y608" s="393"/>
      <c r="Z608" s="393"/>
      <c r="AA608" s="393"/>
      <c r="AB608" s="394"/>
      <c r="AC608" s="52"/>
    </row>
    <row r="609" spans="1:29" ht="12.75" customHeight="1" thickBot="1" x14ac:dyDescent="0.25">
      <c r="A609" s="51"/>
      <c r="B609" s="431" t="str">
        <f>+'11+'!B646:M646</f>
        <v>Непрограммные расходы по предоставлению межбюджетных трансфертов и резервные фонды</v>
      </c>
      <c r="C609" s="432"/>
      <c r="D609" s="432"/>
      <c r="E609" s="432"/>
      <c r="F609" s="432"/>
      <c r="G609" s="432"/>
      <c r="H609" s="432"/>
      <c r="I609" s="432"/>
      <c r="J609" s="432"/>
      <c r="K609" s="432"/>
      <c r="L609" s="433"/>
      <c r="M609" s="364">
        <f>+'11+'!O646</f>
        <v>10</v>
      </c>
      <c r="N609" s="364">
        <f>+'11+'!P646</f>
        <v>3</v>
      </c>
      <c r="O609" s="364" t="str">
        <f>+'11+'!Q646</f>
        <v>9700000000</v>
      </c>
      <c r="P609" s="364">
        <f>+'11+'!R646</f>
        <v>0</v>
      </c>
      <c r="Q609" s="364"/>
      <c r="R609" s="391"/>
      <c r="S609" s="300">
        <f>+'11+'!U646</f>
        <v>11</v>
      </c>
      <c r="T609" s="300">
        <f>+'11+'!V646</f>
        <v>11</v>
      </c>
      <c r="U609" s="396">
        <f t="shared" si="9"/>
        <v>100</v>
      </c>
      <c r="V609" s="392"/>
      <c r="W609" s="393"/>
      <c r="X609" s="393"/>
      <c r="Y609" s="393"/>
      <c r="Z609" s="393"/>
      <c r="AA609" s="393"/>
      <c r="AB609" s="394"/>
      <c r="AC609" s="52"/>
    </row>
    <row r="610" spans="1:29" ht="12.75" customHeight="1" thickBot="1" x14ac:dyDescent="0.25">
      <c r="A610" s="51"/>
      <c r="B610" s="431" t="str">
        <f>+'11+'!B647:M647</f>
        <v>Резервный фонд администрации Овюрского кожууна</v>
      </c>
      <c r="C610" s="432"/>
      <c r="D610" s="432"/>
      <c r="E610" s="432"/>
      <c r="F610" s="432"/>
      <c r="G610" s="432"/>
      <c r="H610" s="432"/>
      <c r="I610" s="432"/>
      <c r="J610" s="432"/>
      <c r="K610" s="432"/>
      <c r="L610" s="433"/>
      <c r="M610" s="364">
        <f>+'11+'!O647</f>
        <v>10</v>
      </c>
      <c r="N610" s="364">
        <f>+'11+'!P647</f>
        <v>3</v>
      </c>
      <c r="O610" s="364" t="str">
        <f>+'11+'!Q647</f>
        <v>9700004000</v>
      </c>
      <c r="P610" s="364">
        <f>+'11+'!R647</f>
        <v>0</v>
      </c>
      <c r="Q610" s="364"/>
      <c r="R610" s="391"/>
      <c r="S610" s="300">
        <f>+'11+'!U647</f>
        <v>11</v>
      </c>
      <c r="T610" s="300">
        <f>+'11+'!V647</f>
        <v>11</v>
      </c>
      <c r="U610" s="396">
        <f t="shared" si="9"/>
        <v>100</v>
      </c>
      <c r="V610" s="392"/>
      <c r="W610" s="393"/>
      <c r="X610" s="393"/>
      <c r="Y610" s="393"/>
      <c r="Z610" s="393"/>
      <c r="AA610" s="393"/>
      <c r="AB610" s="394"/>
      <c r="AC610" s="52"/>
    </row>
    <row r="611" spans="1:29" ht="12.75" customHeight="1" thickBot="1" x14ac:dyDescent="0.25">
      <c r="A611" s="51"/>
      <c r="B611" s="431" t="str">
        <f>+'11+'!B648:M648</f>
        <v>Социальное обеспечение и иные выплаты населению</v>
      </c>
      <c r="C611" s="432"/>
      <c r="D611" s="432"/>
      <c r="E611" s="432"/>
      <c r="F611" s="432"/>
      <c r="G611" s="432"/>
      <c r="H611" s="432"/>
      <c r="I611" s="432"/>
      <c r="J611" s="432"/>
      <c r="K611" s="432"/>
      <c r="L611" s="433"/>
      <c r="M611" s="364">
        <f>+'11+'!O648</f>
        <v>10</v>
      </c>
      <c r="N611" s="364">
        <f>+'11+'!P648</f>
        <v>3</v>
      </c>
      <c r="O611" s="364" t="str">
        <f>+'11+'!Q648</f>
        <v>9700004000</v>
      </c>
      <c r="P611" s="364" t="str">
        <f>+'11+'!R648</f>
        <v>300</v>
      </c>
      <c r="Q611" s="364"/>
      <c r="R611" s="391"/>
      <c r="S611" s="300">
        <f>+'11+'!U648</f>
        <v>11</v>
      </c>
      <c r="T611" s="300">
        <f>+'11+'!V648</f>
        <v>11</v>
      </c>
      <c r="U611" s="396">
        <f t="shared" si="9"/>
        <v>100</v>
      </c>
      <c r="V611" s="392"/>
      <c r="W611" s="393"/>
      <c r="X611" s="393"/>
      <c r="Y611" s="393"/>
      <c r="Z611" s="393"/>
      <c r="AA611" s="393"/>
      <c r="AB611" s="394"/>
      <c r="AC611" s="52"/>
    </row>
    <row r="612" spans="1:29" ht="12.75" customHeight="1" thickBot="1" x14ac:dyDescent="0.25">
      <c r="A612" s="51"/>
      <c r="B612" s="431" t="str">
        <f>+'11+'!B649:M649</f>
        <v>Иные выплаты населению</v>
      </c>
      <c r="C612" s="432"/>
      <c r="D612" s="432"/>
      <c r="E612" s="432"/>
      <c r="F612" s="432"/>
      <c r="G612" s="432"/>
      <c r="H612" s="432"/>
      <c r="I612" s="432"/>
      <c r="J612" s="432"/>
      <c r="K612" s="432"/>
      <c r="L612" s="433"/>
      <c r="M612" s="364">
        <f>+'11+'!O649</f>
        <v>10</v>
      </c>
      <c r="N612" s="364">
        <f>+'11+'!P649</f>
        <v>3</v>
      </c>
      <c r="O612" s="364" t="str">
        <f>+'11+'!Q649</f>
        <v>9700004000</v>
      </c>
      <c r="P612" s="364" t="str">
        <f>+'11+'!R649</f>
        <v>360</v>
      </c>
      <c r="Q612" s="364"/>
      <c r="R612" s="391"/>
      <c r="S612" s="300">
        <f>+'11+'!U649</f>
        <v>11</v>
      </c>
      <c r="T612" s="300">
        <f>+'11+'!V649</f>
        <v>11</v>
      </c>
      <c r="U612" s="396">
        <f t="shared" si="9"/>
        <v>100</v>
      </c>
      <c r="V612" s="392"/>
      <c r="W612" s="393"/>
      <c r="X612" s="393"/>
      <c r="Y612" s="393"/>
      <c r="Z612" s="393"/>
      <c r="AA612" s="393"/>
      <c r="AB612" s="394"/>
      <c r="AC612" s="52"/>
    </row>
    <row r="613" spans="1:29" ht="12.75" customHeight="1" thickBot="1" x14ac:dyDescent="0.25">
      <c r="A613" s="51"/>
      <c r="B613" s="431" t="str">
        <f>+'11+'!B365:M365</f>
        <v>Охрана семьи и детства</v>
      </c>
      <c r="C613" s="432"/>
      <c r="D613" s="432"/>
      <c r="E613" s="432"/>
      <c r="F613" s="432"/>
      <c r="G613" s="432"/>
      <c r="H613" s="432"/>
      <c r="I613" s="432"/>
      <c r="J613" s="432"/>
      <c r="K613" s="432"/>
      <c r="L613" s="433"/>
      <c r="M613" s="364">
        <f>+'11+'!O365</f>
        <v>10</v>
      </c>
      <c r="N613" s="364">
        <f>+'11+'!P365</f>
        <v>4</v>
      </c>
      <c r="O613" s="364">
        <f>+'11+'!Q365</f>
        <v>0</v>
      </c>
      <c r="P613" s="364">
        <f>+'11+'!R365</f>
        <v>0</v>
      </c>
      <c r="Q613" s="364"/>
      <c r="R613" s="391"/>
      <c r="S613" s="300">
        <f>+S614+S620+S643</f>
        <v>128856.80499999999</v>
      </c>
      <c r="T613" s="300">
        <f>+T614+T620+T643</f>
        <v>72155.051099999982</v>
      </c>
      <c r="U613" s="396">
        <f t="shared" si="9"/>
        <v>55.996306209827253</v>
      </c>
      <c r="V613" s="392"/>
      <c r="W613" s="393"/>
      <c r="X613" s="393"/>
      <c r="Y613" s="393"/>
      <c r="Z613" s="393"/>
      <c r="AA613" s="393"/>
      <c r="AB613" s="394"/>
      <c r="AC613" s="52"/>
    </row>
    <row r="614" spans="1:29" ht="12.75" customHeight="1" thickBot="1" x14ac:dyDescent="0.25">
      <c r="A614" s="51"/>
      <c r="B614" s="431" t="str">
        <f>+'11+'!B366:M366</f>
        <v xml:space="preserve">Муниципальная программа "Развитие образования Овюрского кожууна </v>
      </c>
      <c r="C614" s="432"/>
      <c r="D614" s="432"/>
      <c r="E614" s="432"/>
      <c r="F614" s="432"/>
      <c r="G614" s="432"/>
      <c r="H614" s="432"/>
      <c r="I614" s="432"/>
      <c r="J614" s="432"/>
      <c r="K614" s="432"/>
      <c r="L614" s="433"/>
      <c r="M614" s="364">
        <f>+'11+'!O366</f>
        <v>10</v>
      </c>
      <c r="N614" s="364">
        <f>+'11+'!P366</f>
        <v>4</v>
      </c>
      <c r="O614" s="364" t="str">
        <f>+'11+'!Q366</f>
        <v>0700000000</v>
      </c>
      <c r="P614" s="364">
        <f>+'11+'!R366</f>
        <v>0</v>
      </c>
      <c r="Q614" s="364"/>
      <c r="R614" s="391"/>
      <c r="S614" s="300">
        <f>+'11+'!U366</f>
        <v>3701.2</v>
      </c>
      <c r="T614" s="300">
        <f>+'11+'!V366</f>
        <v>2121.1120000000001</v>
      </c>
      <c r="U614" s="396">
        <f t="shared" si="9"/>
        <v>57.308764724954074</v>
      </c>
      <c r="V614" s="392"/>
      <c r="W614" s="393"/>
      <c r="X614" s="393"/>
      <c r="Y614" s="393"/>
      <c r="Z614" s="393"/>
      <c r="AA614" s="393"/>
      <c r="AB614" s="394"/>
      <c r="AC614" s="52"/>
    </row>
    <row r="615" spans="1:29" ht="12.75" customHeight="1" thickBot="1" x14ac:dyDescent="0.25">
      <c r="A615" s="51"/>
      <c r="B615" s="431" t="str">
        <f>+'11+'!B367:M367</f>
        <v>подпрограмма "Развитие дошкольного образования"</v>
      </c>
      <c r="C615" s="432"/>
      <c r="D615" s="432"/>
      <c r="E615" s="432"/>
      <c r="F615" s="432"/>
      <c r="G615" s="432"/>
      <c r="H615" s="432"/>
      <c r="I615" s="432"/>
      <c r="J615" s="432"/>
      <c r="K615" s="432"/>
      <c r="L615" s="433"/>
      <c r="M615" s="364">
        <f>+'11+'!O367</f>
        <v>10</v>
      </c>
      <c r="N615" s="364">
        <f>+'11+'!P367</f>
        <v>4</v>
      </c>
      <c r="O615" s="364" t="str">
        <f>+'11+'!Q367</f>
        <v>0710000000</v>
      </c>
      <c r="P615" s="364">
        <f>+'11+'!R367</f>
        <v>0</v>
      </c>
      <c r="Q615" s="364"/>
      <c r="R615" s="391"/>
      <c r="S615" s="300">
        <f>+'11+'!U367</f>
        <v>3701.2</v>
      </c>
      <c r="T615" s="300">
        <f>+'11+'!V367</f>
        <v>2121.1120000000001</v>
      </c>
      <c r="U615" s="396">
        <f t="shared" si="9"/>
        <v>57.308764724954074</v>
      </c>
      <c r="V615" s="392"/>
      <c r="W615" s="393"/>
      <c r="X615" s="393"/>
      <c r="Y615" s="393"/>
      <c r="Z615" s="393"/>
      <c r="AA615" s="393"/>
      <c r="AB615" s="394"/>
      <c r="AC615" s="52"/>
    </row>
    <row r="616" spans="1:29" ht="12.75" customHeight="1" thickBot="1" x14ac:dyDescent="0.25">
      <c r="A616" s="51"/>
      <c r="B616" s="431" t="str">
        <f>+'11+'!B368:M368</f>
        <v>Компенсация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v>
      </c>
      <c r="C616" s="432"/>
      <c r="D616" s="432"/>
      <c r="E616" s="432"/>
      <c r="F616" s="432"/>
      <c r="G616" s="432"/>
      <c r="H616" s="432"/>
      <c r="I616" s="432"/>
      <c r="J616" s="432"/>
      <c r="K616" s="432"/>
      <c r="L616" s="433"/>
      <c r="M616" s="364">
        <f>+'11+'!O368</f>
        <v>10</v>
      </c>
      <c r="N616" s="364">
        <f>+'11+'!P368</f>
        <v>4</v>
      </c>
      <c r="O616" s="364" t="str">
        <f>+'11+'!Q368</f>
        <v>0710376090</v>
      </c>
      <c r="P616" s="364">
        <f>+'11+'!R368</f>
        <v>0</v>
      </c>
      <c r="Q616" s="364"/>
      <c r="R616" s="391"/>
      <c r="S616" s="300">
        <f>+'11+'!U368</f>
        <v>3701.2</v>
      </c>
      <c r="T616" s="300">
        <f>+'11+'!V368</f>
        <v>2121.1120000000001</v>
      </c>
      <c r="U616" s="396">
        <f t="shared" si="9"/>
        <v>57.308764724954074</v>
      </c>
      <c r="V616" s="392"/>
      <c r="W616" s="393"/>
      <c r="X616" s="393"/>
      <c r="Y616" s="393"/>
      <c r="Z616" s="393"/>
      <c r="AA616" s="393"/>
      <c r="AB616" s="394"/>
      <c r="AC616" s="52"/>
    </row>
    <row r="617" spans="1:29" ht="12.75" customHeight="1" thickBot="1" x14ac:dyDescent="0.25">
      <c r="A617" s="51"/>
      <c r="B617" s="431" t="str">
        <f>+'11+'!B369:M369</f>
        <v>Социальное обеспечение и иные выплаты населению</v>
      </c>
      <c r="C617" s="432"/>
      <c r="D617" s="432"/>
      <c r="E617" s="432"/>
      <c r="F617" s="432"/>
      <c r="G617" s="432"/>
      <c r="H617" s="432"/>
      <c r="I617" s="432"/>
      <c r="J617" s="432"/>
      <c r="K617" s="432"/>
      <c r="L617" s="433"/>
      <c r="M617" s="364">
        <f>+'11+'!O369</f>
        <v>10</v>
      </c>
      <c r="N617" s="364">
        <f>+'11+'!P369</f>
        <v>4</v>
      </c>
      <c r="O617" s="364" t="str">
        <f>+'11+'!Q369</f>
        <v>0710376090</v>
      </c>
      <c r="P617" s="364" t="str">
        <f>+'11+'!R369</f>
        <v>300</v>
      </c>
      <c r="Q617" s="364"/>
      <c r="R617" s="391"/>
      <c r="S617" s="300">
        <f>+'11+'!U369</f>
        <v>3701.2</v>
      </c>
      <c r="T617" s="300">
        <f>+'11+'!V369</f>
        <v>2121.1120000000001</v>
      </c>
      <c r="U617" s="396">
        <f t="shared" si="9"/>
        <v>57.308764724954074</v>
      </c>
      <c r="V617" s="392"/>
      <c r="W617" s="393"/>
      <c r="X617" s="393"/>
      <c r="Y617" s="393"/>
      <c r="Z617" s="393"/>
      <c r="AA617" s="393"/>
      <c r="AB617" s="394"/>
      <c r="AC617" s="52"/>
    </row>
    <row r="618" spans="1:29" ht="12.75" customHeight="1" thickBot="1" x14ac:dyDescent="0.25">
      <c r="A618" s="51"/>
      <c r="B618" s="431" t="str">
        <f>+'11+'!B370:M370</f>
        <v>Публичные нормативные социальные выплаты гражданам</v>
      </c>
      <c r="C618" s="432"/>
      <c r="D618" s="432"/>
      <c r="E618" s="432"/>
      <c r="F618" s="432"/>
      <c r="G618" s="432"/>
      <c r="H618" s="432"/>
      <c r="I618" s="432"/>
      <c r="J618" s="432"/>
      <c r="K618" s="432"/>
      <c r="L618" s="433"/>
      <c r="M618" s="364">
        <f>+'11+'!O370</f>
        <v>10</v>
      </c>
      <c r="N618" s="364">
        <f>+'11+'!P370</f>
        <v>4</v>
      </c>
      <c r="O618" s="364" t="str">
        <f>+'11+'!Q370</f>
        <v>0710376090</v>
      </c>
      <c r="P618" s="364" t="str">
        <f>+'11+'!R370</f>
        <v>310</v>
      </c>
      <c r="Q618" s="364"/>
      <c r="R618" s="391"/>
      <c r="S618" s="300">
        <f>+'11+'!U370</f>
        <v>3701.2</v>
      </c>
      <c r="T618" s="300">
        <f>+'11+'!V370</f>
        <v>2121.1120000000001</v>
      </c>
      <c r="U618" s="396">
        <f t="shared" si="9"/>
        <v>57.308764724954074</v>
      </c>
      <c r="V618" s="392"/>
      <c r="W618" s="393"/>
      <c r="X618" s="393"/>
      <c r="Y618" s="393"/>
      <c r="Z618" s="393"/>
      <c r="AA618" s="393"/>
      <c r="AB618" s="394"/>
      <c r="AC618" s="52"/>
    </row>
    <row r="619" spans="1:29" ht="12.75" customHeight="1" thickBot="1" x14ac:dyDescent="0.25">
      <c r="A619" s="51"/>
      <c r="B619" s="431" t="str">
        <f>+'11+'!B371:M371</f>
        <v>Пособия, компенсации, меры социальной поддержки по публичным нормативным обязательствам</v>
      </c>
      <c r="C619" s="432"/>
      <c r="D619" s="432"/>
      <c r="E619" s="432"/>
      <c r="F619" s="432"/>
      <c r="G619" s="432"/>
      <c r="H619" s="432"/>
      <c r="I619" s="432"/>
      <c r="J619" s="432"/>
      <c r="K619" s="432"/>
      <c r="L619" s="433"/>
      <c r="M619" s="364">
        <f>+'11+'!O371</f>
        <v>10</v>
      </c>
      <c r="N619" s="364">
        <f>+'11+'!P371</f>
        <v>4</v>
      </c>
      <c r="O619" s="364" t="str">
        <f>+'11+'!Q371</f>
        <v>0710376090</v>
      </c>
      <c r="P619" s="364" t="str">
        <f>+'11+'!R371</f>
        <v>313</v>
      </c>
      <c r="Q619" s="364"/>
      <c r="R619" s="391"/>
      <c r="S619" s="300">
        <f>+'11+'!U371</f>
        <v>3701.2</v>
      </c>
      <c r="T619" s="300">
        <f>+'11+'!V371</f>
        <v>2121.1120000000001</v>
      </c>
      <c r="U619" s="396">
        <f t="shared" si="9"/>
        <v>57.308764724954074</v>
      </c>
      <c r="V619" s="392"/>
      <c r="W619" s="393"/>
      <c r="X619" s="393"/>
      <c r="Y619" s="393"/>
      <c r="Z619" s="393"/>
      <c r="AA619" s="393"/>
      <c r="AB619" s="394"/>
      <c r="AC619" s="52"/>
    </row>
    <row r="620" spans="1:29" ht="21.75" customHeight="1" thickBot="1" x14ac:dyDescent="0.25">
      <c r="A620" s="51"/>
      <c r="B620" s="431" t="str">
        <f>+'11+'!B165:M165</f>
        <v>Охрана семьи и детства</v>
      </c>
      <c r="C620" s="432"/>
      <c r="D620" s="432"/>
      <c r="E620" s="432"/>
      <c r="F620" s="432"/>
      <c r="G620" s="432"/>
      <c r="H620" s="432"/>
      <c r="I620" s="432"/>
      <c r="J620" s="432"/>
      <c r="K620" s="432"/>
      <c r="L620" s="433"/>
      <c r="M620" s="364">
        <f>+'11+'!O165</f>
        <v>10</v>
      </c>
      <c r="N620" s="364">
        <f>+'11+'!P165</f>
        <v>4</v>
      </c>
      <c r="O620" s="364">
        <f>+'11+'!Q165</f>
        <v>0</v>
      </c>
      <c r="P620" s="364">
        <f>+'11+'!R165</f>
        <v>0</v>
      </c>
      <c r="Q620" s="442"/>
      <c r="R620" s="443"/>
      <c r="S620" s="300">
        <f>+'11+'!U165</f>
        <v>124000.495</v>
      </c>
      <c r="T620" s="300">
        <f>+'11+'!V165</f>
        <v>70033.939099999989</v>
      </c>
      <c r="U620" s="396">
        <f t="shared" si="9"/>
        <v>56.4787576856044</v>
      </c>
      <c r="V620" s="444"/>
      <c r="W620" s="445"/>
      <c r="X620" s="445"/>
      <c r="Y620" s="445"/>
      <c r="Z620" s="445"/>
      <c r="AA620" s="445"/>
      <c r="AB620" s="446"/>
      <c r="AC620" s="52"/>
    </row>
    <row r="621" spans="1:29" ht="21.75" customHeight="1" thickBot="1" x14ac:dyDescent="0.25">
      <c r="A621" s="51"/>
      <c r="B621" s="431" t="str">
        <f>+'11+'!B166:M166</f>
        <v>Муниципальная программа "Социальная поддержка граждан в Овюрском кожууне"</v>
      </c>
      <c r="C621" s="432"/>
      <c r="D621" s="432"/>
      <c r="E621" s="432"/>
      <c r="F621" s="432"/>
      <c r="G621" s="432"/>
      <c r="H621" s="432"/>
      <c r="I621" s="432"/>
      <c r="J621" s="432"/>
      <c r="K621" s="432"/>
      <c r="L621" s="433"/>
      <c r="M621" s="364">
        <f>+'11+'!O166</f>
        <v>10</v>
      </c>
      <c r="N621" s="364">
        <f>+'11+'!P166</f>
        <v>4</v>
      </c>
      <c r="O621" s="364" t="str">
        <f>+'11+'!Q166</f>
        <v>0100000000</v>
      </c>
      <c r="P621" s="364">
        <f>+'11+'!R166</f>
        <v>0</v>
      </c>
      <c r="Q621" s="442"/>
      <c r="R621" s="443"/>
      <c r="S621" s="300">
        <f>+'11+'!U166</f>
        <v>25252.799999999999</v>
      </c>
      <c r="T621" s="300">
        <f>+'11+'!V166</f>
        <v>11885.722949999999</v>
      </c>
      <c r="U621" s="396">
        <f t="shared" si="9"/>
        <v>47.066950793575366</v>
      </c>
      <c r="V621" s="444"/>
      <c r="W621" s="445"/>
      <c r="X621" s="445"/>
      <c r="Y621" s="445"/>
      <c r="Z621" s="445"/>
      <c r="AA621" s="445"/>
      <c r="AB621" s="446"/>
      <c r="AC621" s="52"/>
    </row>
    <row r="622" spans="1:29" ht="21.75" customHeight="1" thickBot="1" x14ac:dyDescent="0.25">
      <c r="A622" s="51"/>
      <c r="B622" s="431" t="str">
        <f>+'11+'!B167:M167</f>
        <v>подпрограмма "Социальная поддержка семьи и детей"</v>
      </c>
      <c r="C622" s="432"/>
      <c r="D622" s="432"/>
      <c r="E622" s="432"/>
      <c r="F622" s="432"/>
      <c r="G622" s="432"/>
      <c r="H622" s="432"/>
      <c r="I622" s="432"/>
      <c r="J622" s="432"/>
      <c r="K622" s="432"/>
      <c r="L622" s="433"/>
      <c r="M622" s="364">
        <f>+'11+'!O167</f>
        <v>10</v>
      </c>
      <c r="N622" s="364">
        <f>+'11+'!P167</f>
        <v>4</v>
      </c>
      <c r="O622" s="364" t="str">
        <f>+'11+'!Q167</f>
        <v>0120000000</v>
      </c>
      <c r="P622" s="364">
        <f>+'11+'!R167</f>
        <v>0</v>
      </c>
      <c r="Q622" s="442"/>
      <c r="R622" s="443"/>
      <c r="S622" s="300">
        <f>+'11+'!U167</f>
        <v>25252.799999999999</v>
      </c>
      <c r="T622" s="300">
        <f>+'11+'!V167</f>
        <v>11885.722949999999</v>
      </c>
      <c r="U622" s="396">
        <f t="shared" si="9"/>
        <v>47.066950793575366</v>
      </c>
      <c r="V622" s="444"/>
      <c r="W622" s="445"/>
      <c r="X622" s="445"/>
      <c r="Y622" s="445"/>
      <c r="Z622" s="445"/>
      <c r="AA622" s="445"/>
      <c r="AB622" s="446"/>
      <c r="AC622" s="52"/>
    </row>
    <row r="623" spans="1:29" ht="53.25" customHeight="1" thickBot="1" x14ac:dyDescent="0.25">
      <c r="A623" s="51"/>
      <c r="B623" s="431" t="str">
        <f>+'11+'!B168:M168</f>
        <v>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v>
      </c>
      <c r="C623" s="432"/>
      <c r="D623" s="432"/>
      <c r="E623" s="432"/>
      <c r="F623" s="432"/>
      <c r="G623" s="432"/>
      <c r="H623" s="432"/>
      <c r="I623" s="432"/>
      <c r="J623" s="432"/>
      <c r="K623" s="432"/>
      <c r="L623" s="433"/>
      <c r="M623" s="364">
        <f>+'11+'!O168</f>
        <v>10</v>
      </c>
      <c r="N623" s="364">
        <f>+'11+'!P168</f>
        <v>4</v>
      </c>
      <c r="O623" s="364" t="str">
        <f>+'11+'!Q168</f>
        <v>0120253800</v>
      </c>
      <c r="P623" s="364">
        <f>+'11+'!R168</f>
        <v>0</v>
      </c>
      <c r="Q623" s="442"/>
      <c r="R623" s="443"/>
      <c r="S623" s="300">
        <f>+'11+'!U168</f>
        <v>25252.799999999999</v>
      </c>
      <c r="T623" s="300">
        <f>+'11+'!V168</f>
        <v>11885.722949999999</v>
      </c>
      <c r="U623" s="396">
        <f t="shared" si="9"/>
        <v>47.066950793575366</v>
      </c>
      <c r="V623" s="444"/>
      <c r="W623" s="445"/>
      <c r="X623" s="445"/>
      <c r="Y623" s="445"/>
      <c r="Z623" s="445"/>
      <c r="AA623" s="445"/>
      <c r="AB623" s="446"/>
      <c r="AC623" s="52"/>
    </row>
    <row r="624" spans="1:29" ht="12.75" customHeight="1" thickBot="1" x14ac:dyDescent="0.25">
      <c r="A624" s="51"/>
      <c r="B624" s="431" t="str">
        <f>+'11+'!B169:M169</f>
        <v>Социальное обеспечение и иные выплаты населению</v>
      </c>
      <c r="C624" s="432"/>
      <c r="D624" s="432"/>
      <c r="E624" s="432"/>
      <c r="F624" s="432"/>
      <c r="G624" s="432"/>
      <c r="H624" s="432"/>
      <c r="I624" s="432"/>
      <c r="J624" s="432"/>
      <c r="K624" s="432"/>
      <c r="L624" s="433"/>
      <c r="M624" s="364">
        <f>+'11+'!O169</f>
        <v>10</v>
      </c>
      <c r="N624" s="364">
        <f>+'11+'!P169</f>
        <v>4</v>
      </c>
      <c r="O624" s="364" t="str">
        <f>+'11+'!Q169</f>
        <v>0120253800</v>
      </c>
      <c r="P624" s="364" t="str">
        <f>+'11+'!R169</f>
        <v>300</v>
      </c>
      <c r="Q624" s="442"/>
      <c r="R624" s="443"/>
      <c r="S624" s="300">
        <f>+'11+'!U169</f>
        <v>25252.799999999999</v>
      </c>
      <c r="T624" s="300">
        <f>+'11+'!V169</f>
        <v>11885.722949999999</v>
      </c>
      <c r="U624" s="396">
        <f t="shared" si="9"/>
        <v>47.066950793575366</v>
      </c>
      <c r="V624" s="444"/>
      <c r="W624" s="445"/>
      <c r="X624" s="445"/>
      <c r="Y624" s="445"/>
      <c r="Z624" s="445"/>
      <c r="AA624" s="445"/>
      <c r="AB624" s="446"/>
      <c r="AC624" s="52"/>
    </row>
    <row r="625" spans="1:29" ht="12.75" customHeight="1" thickBot="1" x14ac:dyDescent="0.25">
      <c r="A625" s="51"/>
      <c r="B625" s="431" t="str">
        <f>+'11+'!B170:M170</f>
        <v>Публичные нормативные социальные выплаты гражданам</v>
      </c>
      <c r="C625" s="432"/>
      <c r="D625" s="432"/>
      <c r="E625" s="432"/>
      <c r="F625" s="432"/>
      <c r="G625" s="432"/>
      <c r="H625" s="432"/>
      <c r="I625" s="432"/>
      <c r="J625" s="432"/>
      <c r="K625" s="432"/>
      <c r="L625" s="433"/>
      <c r="M625" s="364">
        <f>+'11+'!O170</f>
        <v>10</v>
      </c>
      <c r="N625" s="364">
        <f>+'11+'!P170</f>
        <v>4</v>
      </c>
      <c r="O625" s="364" t="str">
        <f>+'11+'!Q170</f>
        <v>0120253800</v>
      </c>
      <c r="P625" s="364" t="str">
        <f>+'11+'!R170</f>
        <v>310</v>
      </c>
      <c r="Q625" s="442"/>
      <c r="R625" s="443"/>
      <c r="S625" s="300">
        <f>+'11+'!U170</f>
        <v>25252.799999999999</v>
      </c>
      <c r="T625" s="300">
        <f>+'11+'!V170</f>
        <v>11885.722949999999</v>
      </c>
      <c r="U625" s="396">
        <f t="shared" si="9"/>
        <v>47.066950793575366</v>
      </c>
      <c r="V625" s="444"/>
      <c r="W625" s="445"/>
      <c r="X625" s="445"/>
      <c r="Y625" s="445"/>
      <c r="Z625" s="445"/>
      <c r="AA625" s="445"/>
      <c r="AB625" s="446"/>
      <c r="AC625" s="52"/>
    </row>
    <row r="626" spans="1:29" ht="21.75" customHeight="1" thickBot="1" x14ac:dyDescent="0.25">
      <c r="A626" s="51"/>
      <c r="B626" s="431" t="str">
        <f>+'11+'!B171:M171</f>
        <v>Пособия, компенсации, меры социальной поддержки по публичным нормативным обязательствам</v>
      </c>
      <c r="C626" s="432"/>
      <c r="D626" s="432"/>
      <c r="E626" s="432"/>
      <c r="F626" s="432"/>
      <c r="G626" s="432"/>
      <c r="H626" s="432"/>
      <c r="I626" s="432"/>
      <c r="J626" s="432"/>
      <c r="K626" s="432"/>
      <c r="L626" s="433"/>
      <c r="M626" s="364">
        <f>+'11+'!O171</f>
        <v>10</v>
      </c>
      <c r="N626" s="364">
        <f>+'11+'!P171</f>
        <v>4</v>
      </c>
      <c r="O626" s="364" t="str">
        <f>+'11+'!Q171</f>
        <v>0120253800</v>
      </c>
      <c r="P626" s="364" t="str">
        <f>+'11+'!R171</f>
        <v>313</v>
      </c>
      <c r="Q626" s="442"/>
      <c r="R626" s="443"/>
      <c r="S626" s="300">
        <f>+'11+'!U171</f>
        <v>25252.799999999999</v>
      </c>
      <c r="T626" s="300">
        <f>+'11+'!V171</f>
        <v>11885.722949999999</v>
      </c>
      <c r="U626" s="396">
        <f t="shared" si="9"/>
        <v>47.066950793575366</v>
      </c>
      <c r="V626" s="444"/>
      <c r="W626" s="445"/>
      <c r="X626" s="445"/>
      <c r="Y626" s="445"/>
      <c r="Z626" s="445"/>
      <c r="AA626" s="445"/>
      <c r="AB626" s="446"/>
      <c r="AC626" s="52"/>
    </row>
    <row r="627" spans="1:29" ht="21.75" customHeight="1" thickBot="1" x14ac:dyDescent="0.25">
      <c r="A627" s="51"/>
      <c r="B627" s="431" t="str">
        <f>+'11+'!B172:M172</f>
        <v>Муниципальная программа "Социальная поддержка граждан в Овюрском кожууне"</v>
      </c>
      <c r="C627" s="432"/>
      <c r="D627" s="432"/>
      <c r="E627" s="432"/>
      <c r="F627" s="432"/>
      <c r="G627" s="432"/>
      <c r="H627" s="432"/>
      <c r="I627" s="432"/>
      <c r="J627" s="432"/>
      <c r="K627" s="432"/>
      <c r="L627" s="433"/>
      <c r="M627" s="364">
        <f>+'11+'!O172</f>
        <v>10</v>
      </c>
      <c r="N627" s="364">
        <f>+'11+'!P172</f>
        <v>4</v>
      </c>
      <c r="O627" s="364" t="str">
        <f>+'11+'!Q172</f>
        <v>0100000000</v>
      </c>
      <c r="P627" s="364">
        <f>+'11+'!R172</f>
        <v>0</v>
      </c>
      <c r="Q627" s="442"/>
      <c r="R627" s="443"/>
      <c r="S627" s="300">
        <f>+'11+'!U172</f>
        <v>62000</v>
      </c>
      <c r="T627" s="300">
        <f>+'11+'!V172</f>
        <v>39665.547149999999</v>
      </c>
      <c r="U627" s="396">
        <f t="shared" si="9"/>
        <v>63.9766889516129</v>
      </c>
      <c r="V627" s="444"/>
      <c r="W627" s="445"/>
      <c r="X627" s="445"/>
      <c r="Y627" s="445"/>
      <c r="Z627" s="445"/>
      <c r="AA627" s="445"/>
      <c r="AB627" s="446"/>
      <c r="AC627" s="52"/>
    </row>
    <row r="628" spans="1:29" ht="21.75" customHeight="1" thickBot="1" x14ac:dyDescent="0.25">
      <c r="A628" s="51"/>
      <c r="B628" s="431" t="str">
        <f>+'11+'!B173:M173</f>
        <v>подпрограмма "Социальная поддержка семьи и детей"</v>
      </c>
      <c r="C628" s="432"/>
      <c r="D628" s="432"/>
      <c r="E628" s="432"/>
      <c r="F628" s="432"/>
      <c r="G628" s="432"/>
      <c r="H628" s="432"/>
      <c r="I628" s="432"/>
      <c r="J628" s="432"/>
      <c r="K628" s="432"/>
      <c r="L628" s="433"/>
      <c r="M628" s="364">
        <f>+'11+'!O173</f>
        <v>10</v>
      </c>
      <c r="N628" s="364">
        <f>+'11+'!P173</f>
        <v>4</v>
      </c>
      <c r="O628" s="364" t="str">
        <f>+'11+'!Q173</f>
        <v>0120000000</v>
      </c>
      <c r="P628" s="364">
        <f>+'11+'!R173</f>
        <v>0</v>
      </c>
      <c r="Q628" s="442"/>
      <c r="R628" s="443"/>
      <c r="S628" s="300">
        <f>+'11+'!U173</f>
        <v>62000</v>
      </c>
      <c r="T628" s="300">
        <f>+'11+'!V173</f>
        <v>39665.547149999999</v>
      </c>
      <c r="U628" s="396">
        <f t="shared" si="9"/>
        <v>63.9766889516129</v>
      </c>
      <c r="V628" s="444"/>
      <c r="W628" s="445"/>
      <c r="X628" s="445"/>
      <c r="Y628" s="445"/>
      <c r="Z628" s="445"/>
      <c r="AA628" s="445"/>
      <c r="AB628" s="446"/>
      <c r="AC628" s="52"/>
    </row>
    <row r="629" spans="1:29" ht="21.75" customHeight="1" thickBot="1" x14ac:dyDescent="0.25">
      <c r="A629" s="51"/>
      <c r="B629" s="431" t="str">
        <f>+'11+'!B174:M174</f>
        <v>Субвенции бюджетам муниципальных районов на осуществление ежемесячных выплат на детей в возрасте от трех до семи лет включительно</v>
      </c>
      <c r="C629" s="432"/>
      <c r="D629" s="432"/>
      <c r="E629" s="432"/>
      <c r="F629" s="432"/>
      <c r="G629" s="432"/>
      <c r="H629" s="432"/>
      <c r="I629" s="432"/>
      <c r="J629" s="432"/>
      <c r="K629" s="432"/>
      <c r="L629" s="433"/>
      <c r="M629" s="364">
        <f>+'11+'!O174</f>
        <v>10</v>
      </c>
      <c r="N629" s="364">
        <f>+'11+'!P174</f>
        <v>4</v>
      </c>
      <c r="O629" s="364" t="str">
        <f>+'11+'!Q174</f>
        <v>01202L3020</v>
      </c>
      <c r="P629" s="364">
        <f>+'11+'!R174</f>
        <v>0</v>
      </c>
      <c r="Q629" s="442"/>
      <c r="R629" s="443"/>
      <c r="S629" s="300">
        <f>+'11+'!U174</f>
        <v>62000</v>
      </c>
      <c r="T629" s="300">
        <f>+'11+'!V174</f>
        <v>39665.547149999999</v>
      </c>
      <c r="U629" s="396">
        <f t="shared" si="9"/>
        <v>63.9766889516129</v>
      </c>
      <c r="V629" s="444"/>
      <c r="W629" s="445"/>
      <c r="X629" s="445"/>
      <c r="Y629" s="445"/>
      <c r="Z629" s="445"/>
      <c r="AA629" s="445"/>
      <c r="AB629" s="446"/>
      <c r="AC629" s="52"/>
    </row>
    <row r="630" spans="1:29" ht="12.75" customHeight="1" thickBot="1" x14ac:dyDescent="0.25">
      <c r="A630" s="51"/>
      <c r="B630" s="431" t="str">
        <f>+'11+'!B175:M175</f>
        <v>Социальное обеспечение и иные выплаты населению</v>
      </c>
      <c r="C630" s="432"/>
      <c r="D630" s="432"/>
      <c r="E630" s="432"/>
      <c r="F630" s="432"/>
      <c r="G630" s="432"/>
      <c r="H630" s="432"/>
      <c r="I630" s="432"/>
      <c r="J630" s="432"/>
      <c r="K630" s="432"/>
      <c r="L630" s="433"/>
      <c r="M630" s="364">
        <f>+'11+'!O175</f>
        <v>10</v>
      </c>
      <c r="N630" s="364">
        <f>+'11+'!P175</f>
        <v>4</v>
      </c>
      <c r="O630" s="364" t="str">
        <f>+'11+'!Q175</f>
        <v>01202L3020</v>
      </c>
      <c r="P630" s="364" t="str">
        <f>+'11+'!R175</f>
        <v>300</v>
      </c>
      <c r="Q630" s="442"/>
      <c r="R630" s="443"/>
      <c r="S630" s="300">
        <f>+'11+'!U175</f>
        <v>62000</v>
      </c>
      <c r="T630" s="300">
        <f>+'11+'!V175</f>
        <v>39665.547149999999</v>
      </c>
      <c r="U630" s="396">
        <f t="shared" si="9"/>
        <v>63.9766889516129</v>
      </c>
      <c r="V630" s="444"/>
      <c r="W630" s="445"/>
      <c r="X630" s="445"/>
      <c r="Y630" s="445"/>
      <c r="Z630" s="445"/>
      <c r="AA630" s="445"/>
      <c r="AB630" s="446"/>
      <c r="AC630" s="52"/>
    </row>
    <row r="631" spans="1:29" ht="12.75" customHeight="1" thickBot="1" x14ac:dyDescent="0.25">
      <c r="A631" s="51"/>
      <c r="B631" s="431" t="str">
        <f>+'11+'!B176:M176</f>
        <v>Публичные нормативные социальные выплаты гражданам</v>
      </c>
      <c r="C631" s="432"/>
      <c r="D631" s="432"/>
      <c r="E631" s="432"/>
      <c r="F631" s="432"/>
      <c r="G631" s="432"/>
      <c r="H631" s="432"/>
      <c r="I631" s="432"/>
      <c r="J631" s="432"/>
      <c r="K631" s="432"/>
      <c r="L631" s="433"/>
      <c r="M631" s="364">
        <f>+'11+'!O176</f>
        <v>10</v>
      </c>
      <c r="N631" s="364">
        <f>+'11+'!P176</f>
        <v>4</v>
      </c>
      <c r="O631" s="364" t="str">
        <f>+'11+'!Q176</f>
        <v>01202L3020</v>
      </c>
      <c r="P631" s="364" t="str">
        <f>+'11+'!R176</f>
        <v>310</v>
      </c>
      <c r="Q631" s="442"/>
      <c r="R631" s="443"/>
      <c r="S631" s="300">
        <f>+'11+'!U176</f>
        <v>62000</v>
      </c>
      <c r="T631" s="300">
        <f>+'11+'!V176</f>
        <v>39665.547149999999</v>
      </c>
      <c r="U631" s="396">
        <f t="shared" si="9"/>
        <v>63.9766889516129</v>
      </c>
      <c r="V631" s="444"/>
      <c r="W631" s="445"/>
      <c r="X631" s="445"/>
      <c r="Y631" s="445"/>
      <c r="Z631" s="445"/>
      <c r="AA631" s="445"/>
      <c r="AB631" s="446"/>
      <c r="AC631" s="52"/>
    </row>
    <row r="632" spans="1:29" ht="21.75" customHeight="1" thickBot="1" x14ac:dyDescent="0.25">
      <c r="A632" s="51"/>
      <c r="B632" s="431" t="str">
        <f>+'11+'!B177:M177</f>
        <v>Пособия, компенсации, меры социальной поддержки по публичным нормативным обязательствам</v>
      </c>
      <c r="C632" s="432"/>
      <c r="D632" s="432"/>
      <c r="E632" s="432"/>
      <c r="F632" s="432"/>
      <c r="G632" s="432"/>
      <c r="H632" s="432"/>
      <c r="I632" s="432"/>
      <c r="J632" s="432"/>
      <c r="K632" s="432"/>
      <c r="L632" s="433"/>
      <c r="M632" s="364">
        <f>+'11+'!O177</f>
        <v>10</v>
      </c>
      <c r="N632" s="364">
        <f>+'11+'!P177</f>
        <v>4</v>
      </c>
      <c r="O632" s="364" t="str">
        <f>+'11+'!Q177</f>
        <v>01202L3020</v>
      </c>
      <c r="P632" s="364" t="str">
        <f>+'11+'!R177</f>
        <v>313</v>
      </c>
      <c r="Q632" s="442"/>
      <c r="R632" s="443"/>
      <c r="S632" s="300">
        <f>+'11+'!U177</f>
        <v>62000</v>
      </c>
      <c r="T632" s="300">
        <f>+'11+'!V177</f>
        <v>39665.547149999999</v>
      </c>
      <c r="U632" s="396">
        <f t="shared" si="9"/>
        <v>63.9766889516129</v>
      </c>
      <c r="V632" s="444"/>
      <c r="W632" s="445"/>
      <c r="X632" s="445"/>
      <c r="Y632" s="445"/>
      <c r="Z632" s="445"/>
      <c r="AA632" s="445"/>
      <c r="AB632" s="446"/>
      <c r="AC632" s="52"/>
    </row>
    <row r="633" spans="1:29" ht="21.75" customHeight="1" thickBot="1" x14ac:dyDescent="0.25">
      <c r="A633" s="51"/>
      <c r="B633" s="431" t="str">
        <f>+'11+'!B178:M178</f>
        <v>Муниципальная программа "Социальная поддержка граждан в Овюрском кожууне"</v>
      </c>
      <c r="C633" s="432"/>
      <c r="D633" s="432"/>
      <c r="E633" s="432"/>
      <c r="F633" s="432"/>
      <c r="G633" s="432"/>
      <c r="H633" s="432"/>
      <c r="I633" s="432"/>
      <c r="J633" s="432"/>
      <c r="K633" s="432"/>
      <c r="L633" s="433"/>
      <c r="M633" s="364">
        <f>+'11+'!O178</f>
        <v>10</v>
      </c>
      <c r="N633" s="364">
        <f>+'11+'!P178</f>
        <v>4</v>
      </c>
      <c r="O633" s="364" t="str">
        <f>+'11+'!Q178</f>
        <v>0100000000</v>
      </c>
      <c r="P633" s="364">
        <f>+'11+'!R178</f>
        <v>0</v>
      </c>
      <c r="Q633" s="442"/>
      <c r="R633" s="443"/>
      <c r="S633" s="300">
        <f>+'11+'!U178</f>
        <v>36747.695</v>
      </c>
      <c r="T633" s="300">
        <f>+'11+'!V178</f>
        <v>18482.669000000002</v>
      </c>
      <c r="U633" s="396">
        <f t="shared" si="9"/>
        <v>50.296131498859999</v>
      </c>
      <c r="V633" s="444"/>
      <c r="W633" s="445"/>
      <c r="X633" s="445"/>
      <c r="Y633" s="445"/>
      <c r="Z633" s="445"/>
      <c r="AA633" s="445"/>
      <c r="AB633" s="446"/>
      <c r="AC633" s="52"/>
    </row>
    <row r="634" spans="1:29" ht="21.75" customHeight="1" thickBot="1" x14ac:dyDescent="0.25">
      <c r="A634" s="51"/>
      <c r="B634" s="431" t="str">
        <f>+'11+'!B179:M179</f>
        <v>подпрограмма "Социальная поддержка семьи и детей"</v>
      </c>
      <c r="C634" s="432"/>
      <c r="D634" s="432"/>
      <c r="E634" s="432"/>
      <c r="F634" s="432"/>
      <c r="G634" s="432"/>
      <c r="H634" s="432"/>
      <c r="I634" s="432"/>
      <c r="J634" s="432"/>
      <c r="K634" s="432"/>
      <c r="L634" s="433"/>
      <c r="M634" s="364">
        <f>+'11+'!O179</f>
        <v>10</v>
      </c>
      <c r="N634" s="364">
        <f>+'11+'!P179</f>
        <v>4</v>
      </c>
      <c r="O634" s="364" t="str">
        <f>+'11+'!Q179</f>
        <v>0120000000</v>
      </c>
      <c r="P634" s="364">
        <f>+'11+'!R179</f>
        <v>0</v>
      </c>
      <c r="Q634" s="442"/>
      <c r="R634" s="443"/>
      <c r="S634" s="300">
        <f>+'11+'!U179</f>
        <v>36747.695</v>
      </c>
      <c r="T634" s="300">
        <f>+'11+'!V179</f>
        <v>18482.669000000002</v>
      </c>
      <c r="U634" s="396">
        <f t="shared" si="9"/>
        <v>50.296131498859999</v>
      </c>
      <c r="V634" s="444"/>
      <c r="W634" s="445"/>
      <c r="X634" s="445"/>
      <c r="Y634" s="445"/>
      <c r="Z634" s="445"/>
      <c r="AA634" s="445"/>
      <c r="AB634" s="446"/>
      <c r="AC634" s="52"/>
    </row>
    <row r="635" spans="1:29" ht="21.75" customHeight="1" thickBot="1" x14ac:dyDescent="0.25">
      <c r="A635" s="51"/>
      <c r="B635" s="431" t="str">
        <f>+'11+'!B180:M180</f>
        <v>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v>
      </c>
      <c r="C635" s="432"/>
      <c r="D635" s="432"/>
      <c r="E635" s="432"/>
      <c r="F635" s="432"/>
      <c r="G635" s="432"/>
      <c r="H635" s="432"/>
      <c r="I635" s="432"/>
      <c r="J635" s="432"/>
      <c r="K635" s="432"/>
      <c r="L635" s="433"/>
      <c r="M635" s="364">
        <f>+'11+'!O180</f>
        <v>10</v>
      </c>
      <c r="N635" s="364">
        <f>+'11+'!P180</f>
        <v>4</v>
      </c>
      <c r="O635" s="364" t="str">
        <f>+'11+'!Q180</f>
        <v>012P150840</v>
      </c>
      <c r="P635" s="364">
        <f>+'11+'!R180</f>
        <v>0</v>
      </c>
      <c r="Q635" s="442"/>
      <c r="R635" s="443"/>
      <c r="S635" s="300">
        <f>+'11+'!U180</f>
        <v>13927.129000000001</v>
      </c>
      <c r="T635" s="300">
        <f>+'11+'!V180</f>
        <v>7633.7860000000001</v>
      </c>
      <c r="U635" s="396">
        <f t="shared" si="9"/>
        <v>54.812345028182044</v>
      </c>
      <c r="V635" s="444"/>
      <c r="W635" s="445"/>
      <c r="X635" s="445"/>
      <c r="Y635" s="445"/>
      <c r="Z635" s="445"/>
      <c r="AA635" s="445"/>
      <c r="AB635" s="446"/>
      <c r="AC635" s="52"/>
    </row>
    <row r="636" spans="1:29" ht="21.75" customHeight="1" thickBot="1" x14ac:dyDescent="0.25">
      <c r="A636" s="51"/>
      <c r="B636" s="431" t="str">
        <f>+'11+'!B181:M181</f>
        <v>Социальное обеспечение и иные выплаты населению</v>
      </c>
      <c r="C636" s="432"/>
      <c r="D636" s="432"/>
      <c r="E636" s="432"/>
      <c r="F636" s="432"/>
      <c r="G636" s="432"/>
      <c r="H636" s="432"/>
      <c r="I636" s="432"/>
      <c r="J636" s="432"/>
      <c r="K636" s="432"/>
      <c r="L636" s="433"/>
      <c r="M636" s="364">
        <f>+'11+'!O181</f>
        <v>10</v>
      </c>
      <c r="N636" s="364">
        <f>+'11+'!P181</f>
        <v>4</v>
      </c>
      <c r="O636" s="364" t="str">
        <f>+'11+'!Q181</f>
        <v>012P150840</v>
      </c>
      <c r="P636" s="364" t="str">
        <f>+'11+'!R181</f>
        <v>300</v>
      </c>
      <c r="Q636" s="442"/>
      <c r="R636" s="443"/>
      <c r="S636" s="300">
        <f>+'11+'!U181</f>
        <v>13927.129000000001</v>
      </c>
      <c r="T636" s="300">
        <f>+'11+'!V181</f>
        <v>7633.7860000000001</v>
      </c>
      <c r="U636" s="396">
        <f t="shared" si="9"/>
        <v>54.812345028182044</v>
      </c>
      <c r="V636" s="444"/>
      <c r="W636" s="445"/>
      <c r="X636" s="445"/>
      <c r="Y636" s="445"/>
      <c r="Z636" s="445"/>
      <c r="AA636" s="445"/>
      <c r="AB636" s="446"/>
      <c r="AC636" s="52"/>
    </row>
    <row r="637" spans="1:29" ht="21.75" customHeight="1" thickBot="1" x14ac:dyDescent="0.25">
      <c r="A637" s="51"/>
      <c r="B637" s="431" t="str">
        <f>+'11+'!B182:M182</f>
        <v>Публичные нормативные социальные выплаты гражданам</v>
      </c>
      <c r="C637" s="432"/>
      <c r="D637" s="432"/>
      <c r="E637" s="432"/>
      <c r="F637" s="432"/>
      <c r="G637" s="432"/>
      <c r="H637" s="432"/>
      <c r="I637" s="432"/>
      <c r="J637" s="432"/>
      <c r="K637" s="432"/>
      <c r="L637" s="433"/>
      <c r="M637" s="364">
        <f>+'11+'!O182</f>
        <v>10</v>
      </c>
      <c r="N637" s="364">
        <f>+'11+'!P182</f>
        <v>4</v>
      </c>
      <c r="O637" s="364" t="str">
        <f>+'11+'!Q182</f>
        <v>012P150840</v>
      </c>
      <c r="P637" s="364" t="str">
        <f>+'11+'!R182</f>
        <v>310</v>
      </c>
      <c r="Q637" s="442"/>
      <c r="R637" s="443"/>
      <c r="S637" s="300">
        <f>+'11+'!U182</f>
        <v>13927.129000000001</v>
      </c>
      <c r="T637" s="300">
        <f>+'11+'!V182</f>
        <v>7633.7860000000001</v>
      </c>
      <c r="U637" s="396">
        <f t="shared" si="9"/>
        <v>54.812345028182044</v>
      </c>
      <c r="V637" s="444"/>
      <c r="W637" s="445"/>
      <c r="X637" s="445"/>
      <c r="Y637" s="445"/>
      <c r="Z637" s="445"/>
      <c r="AA637" s="445"/>
      <c r="AB637" s="446"/>
      <c r="AC637" s="52"/>
    </row>
    <row r="638" spans="1:29" ht="12.75" customHeight="1" thickBot="1" x14ac:dyDescent="0.25">
      <c r="A638" s="51"/>
      <c r="B638" s="431" t="str">
        <f>+'11+'!B183:M183</f>
        <v>Пособия, компенсации, меры социальной поддержки по публичным нормативным обязательствам</v>
      </c>
      <c r="C638" s="432"/>
      <c r="D638" s="432"/>
      <c r="E638" s="432"/>
      <c r="F638" s="432"/>
      <c r="G638" s="432"/>
      <c r="H638" s="432"/>
      <c r="I638" s="432"/>
      <c r="J638" s="432"/>
      <c r="K638" s="432"/>
      <c r="L638" s="433"/>
      <c r="M638" s="364">
        <f>+'11+'!O183</f>
        <v>10</v>
      </c>
      <c r="N638" s="364">
        <f>+'11+'!P183</f>
        <v>4</v>
      </c>
      <c r="O638" s="364" t="str">
        <f>+'11+'!Q183</f>
        <v>012P150840</v>
      </c>
      <c r="P638" s="364" t="str">
        <f>+'11+'!R183</f>
        <v>313</v>
      </c>
      <c r="Q638" s="442"/>
      <c r="R638" s="443"/>
      <c r="S638" s="300">
        <f>+'11+'!U183</f>
        <v>13927.129000000001</v>
      </c>
      <c r="T638" s="300">
        <f>+'11+'!V183</f>
        <v>7633.7860000000001</v>
      </c>
      <c r="U638" s="396">
        <f t="shared" si="9"/>
        <v>54.812345028182044</v>
      </c>
      <c r="V638" s="444"/>
      <c r="W638" s="445"/>
      <c r="X638" s="445"/>
      <c r="Y638" s="445"/>
      <c r="Z638" s="445"/>
      <c r="AA638" s="445"/>
      <c r="AB638" s="446"/>
      <c r="AC638" s="52"/>
    </row>
    <row r="639" spans="1:29" ht="21.75" customHeight="1" thickBot="1" x14ac:dyDescent="0.25">
      <c r="A639" s="51"/>
      <c r="B639" s="431" t="str">
        <f>+'11+'!B184:M184</f>
        <v>Осуществление ежемесячной выплаты в связи с рождением (усыновлением) первого ребенка</v>
      </c>
      <c r="C639" s="432"/>
      <c r="D639" s="432"/>
      <c r="E639" s="432"/>
      <c r="F639" s="432"/>
      <c r="G639" s="432"/>
      <c r="H639" s="432"/>
      <c r="I639" s="432"/>
      <c r="J639" s="432"/>
      <c r="K639" s="432"/>
      <c r="L639" s="433"/>
      <c r="M639" s="364">
        <f>+'11+'!O184</f>
        <v>10</v>
      </c>
      <c r="N639" s="364">
        <f>+'11+'!P184</f>
        <v>4</v>
      </c>
      <c r="O639" s="364" t="str">
        <f>+'11+'!Q184</f>
        <v>012P155730</v>
      </c>
      <c r="P639" s="364">
        <f>+'11+'!R184</f>
        <v>0</v>
      </c>
      <c r="Q639" s="442"/>
      <c r="R639" s="443"/>
      <c r="S639" s="300">
        <f>+'11+'!U184</f>
        <v>22820.565999999999</v>
      </c>
      <c r="T639" s="300">
        <f>+'11+'!V184</f>
        <v>10848.883</v>
      </c>
      <c r="U639" s="396">
        <f t="shared" si="9"/>
        <v>47.539938317042619</v>
      </c>
      <c r="V639" s="444"/>
      <c r="W639" s="445"/>
      <c r="X639" s="445"/>
      <c r="Y639" s="445"/>
      <c r="Z639" s="445"/>
      <c r="AA639" s="445"/>
      <c r="AB639" s="446"/>
      <c r="AC639" s="52"/>
    </row>
    <row r="640" spans="1:29" ht="12.75" customHeight="1" thickBot="1" x14ac:dyDescent="0.25">
      <c r="A640" s="51"/>
      <c r="B640" s="431" t="str">
        <f>+'11+'!B185:M185</f>
        <v>Социальное обеспечение и иные выплаты населению</v>
      </c>
      <c r="C640" s="432"/>
      <c r="D640" s="432"/>
      <c r="E640" s="432"/>
      <c r="F640" s="432"/>
      <c r="G640" s="432"/>
      <c r="H640" s="432"/>
      <c r="I640" s="432"/>
      <c r="J640" s="432"/>
      <c r="K640" s="432"/>
      <c r="L640" s="433"/>
      <c r="M640" s="364">
        <f>+'11+'!O185</f>
        <v>10</v>
      </c>
      <c r="N640" s="364">
        <f>+'11+'!P185</f>
        <v>4</v>
      </c>
      <c r="O640" s="364" t="str">
        <f>+'11+'!Q185</f>
        <v>012P155730</v>
      </c>
      <c r="P640" s="364" t="str">
        <f>+'11+'!R185</f>
        <v>300</v>
      </c>
      <c r="Q640" s="442"/>
      <c r="R640" s="443"/>
      <c r="S640" s="300">
        <f>+'11+'!U185</f>
        <v>22820.565999999999</v>
      </c>
      <c r="T640" s="300">
        <f>+'11+'!V185</f>
        <v>10848.883</v>
      </c>
      <c r="U640" s="396">
        <f t="shared" si="9"/>
        <v>47.539938317042619</v>
      </c>
      <c r="V640" s="444"/>
      <c r="W640" s="445"/>
      <c r="X640" s="445"/>
      <c r="Y640" s="445"/>
      <c r="Z640" s="445"/>
      <c r="AA640" s="445"/>
      <c r="AB640" s="446"/>
      <c r="AC640" s="52"/>
    </row>
    <row r="641" spans="1:29" ht="12.75" customHeight="1" thickBot="1" x14ac:dyDescent="0.25">
      <c r="A641" s="51"/>
      <c r="B641" s="431" t="str">
        <f>+'11+'!B186:M186</f>
        <v>Публичные нормативные социальные выплаты гражданам</v>
      </c>
      <c r="C641" s="432"/>
      <c r="D641" s="432"/>
      <c r="E641" s="432"/>
      <c r="F641" s="432"/>
      <c r="G641" s="432"/>
      <c r="H641" s="432"/>
      <c r="I641" s="432"/>
      <c r="J641" s="432"/>
      <c r="K641" s="432"/>
      <c r="L641" s="433"/>
      <c r="M641" s="364">
        <f>+'11+'!O186</f>
        <v>10</v>
      </c>
      <c r="N641" s="364">
        <f>+'11+'!P186</f>
        <v>4</v>
      </c>
      <c r="O641" s="364" t="str">
        <f>+'11+'!Q186</f>
        <v>012P155730</v>
      </c>
      <c r="P641" s="364" t="str">
        <f>+'11+'!R186</f>
        <v>310</v>
      </c>
      <c r="Q641" s="442"/>
      <c r="R641" s="443"/>
      <c r="S641" s="300">
        <f>+'11+'!U186</f>
        <v>22820.565999999999</v>
      </c>
      <c r="T641" s="300">
        <f>+'11+'!V186</f>
        <v>10848.883</v>
      </c>
      <c r="U641" s="396">
        <f t="shared" si="9"/>
        <v>47.539938317042619</v>
      </c>
      <c r="V641" s="444"/>
      <c r="W641" s="445"/>
      <c r="X641" s="445"/>
      <c r="Y641" s="445"/>
      <c r="Z641" s="445"/>
      <c r="AA641" s="445"/>
      <c r="AB641" s="446"/>
      <c r="AC641" s="52"/>
    </row>
    <row r="642" spans="1:29" ht="21.75" customHeight="1" thickBot="1" x14ac:dyDescent="0.25">
      <c r="A642" s="51"/>
      <c r="B642" s="431" t="str">
        <f>+'11+'!B187:M187</f>
        <v>Пособия, компенсации, меры социальной поддержки по публичным нормативным обязательствам</v>
      </c>
      <c r="C642" s="432"/>
      <c r="D642" s="432"/>
      <c r="E642" s="432"/>
      <c r="F642" s="432"/>
      <c r="G642" s="432"/>
      <c r="H642" s="432"/>
      <c r="I642" s="432"/>
      <c r="J642" s="432"/>
      <c r="K642" s="432"/>
      <c r="L642" s="433"/>
      <c r="M642" s="364">
        <f>+'11+'!O187</f>
        <v>10</v>
      </c>
      <c r="N642" s="364">
        <f>+'11+'!P187</f>
        <v>4</v>
      </c>
      <c r="O642" s="364" t="str">
        <f>+'11+'!Q187</f>
        <v>012P155730</v>
      </c>
      <c r="P642" s="364" t="str">
        <f>+'11+'!R187</f>
        <v>313</v>
      </c>
      <c r="Q642" s="442"/>
      <c r="R642" s="443"/>
      <c r="S642" s="300">
        <f>+'11+'!U187</f>
        <v>22820.565999999999</v>
      </c>
      <c r="T642" s="300">
        <f>+'11+'!V187</f>
        <v>10848.883</v>
      </c>
      <c r="U642" s="396">
        <f t="shared" si="9"/>
        <v>47.539938317042619</v>
      </c>
      <c r="V642" s="444"/>
      <c r="W642" s="445"/>
      <c r="X642" s="445"/>
      <c r="Y642" s="445"/>
      <c r="Z642" s="445"/>
      <c r="AA642" s="445"/>
      <c r="AB642" s="446"/>
      <c r="AC642" s="52"/>
    </row>
    <row r="643" spans="1:29" ht="21.75" customHeight="1" thickBot="1" x14ac:dyDescent="0.25">
      <c r="A643" s="51"/>
      <c r="B643" s="431" t="str">
        <f>+'11+'!B651:M651</f>
        <v>Муниципальная программа "Совершенствование молодежной политики  и развитие физической культуры и спорта Овюрского кожууна на 2016-2018 годы"</v>
      </c>
      <c r="C643" s="432"/>
      <c r="D643" s="432"/>
      <c r="E643" s="432"/>
      <c r="F643" s="432"/>
      <c r="G643" s="432"/>
      <c r="H643" s="432"/>
      <c r="I643" s="432"/>
      <c r="J643" s="432"/>
      <c r="K643" s="432"/>
      <c r="L643" s="433"/>
      <c r="M643" s="364">
        <f>+'11+'!O651</f>
        <v>10</v>
      </c>
      <c r="N643" s="364">
        <f>+'11+'!P651</f>
        <v>4</v>
      </c>
      <c r="O643" s="364" t="str">
        <f>+'11+'!Q651</f>
        <v>0500000000</v>
      </c>
      <c r="P643" s="364">
        <f>+'11+'!R651</f>
        <v>0</v>
      </c>
      <c r="Q643" s="364"/>
      <c r="R643" s="391"/>
      <c r="S643" s="300">
        <f>+'11+'!U651</f>
        <v>1155.1099999999999</v>
      </c>
      <c r="T643" s="300">
        <f>+'11+'!V651</f>
        <v>0</v>
      </c>
      <c r="U643" s="396">
        <f t="shared" si="9"/>
        <v>0</v>
      </c>
      <c r="V643" s="392"/>
      <c r="W643" s="393"/>
      <c r="X643" s="393"/>
      <c r="Y643" s="393"/>
      <c r="Z643" s="393"/>
      <c r="AA643" s="393"/>
      <c r="AB643" s="394"/>
      <c r="AC643" s="52"/>
    </row>
    <row r="644" spans="1:29" ht="21.75" customHeight="1" thickBot="1" x14ac:dyDescent="0.25">
      <c r="A644" s="51"/>
      <c r="B644" s="431" t="str">
        <f>+'11+'!B652:M652</f>
        <v>подпрограмма "Развитие физической культуры и спорта"</v>
      </c>
      <c r="C644" s="432"/>
      <c r="D644" s="432"/>
      <c r="E644" s="432"/>
      <c r="F644" s="432"/>
      <c r="G644" s="432"/>
      <c r="H644" s="432"/>
      <c r="I644" s="432"/>
      <c r="J644" s="432"/>
      <c r="K644" s="432"/>
      <c r="L644" s="433"/>
      <c r="M644" s="364">
        <f>+'11+'!O652</f>
        <v>10</v>
      </c>
      <c r="N644" s="364">
        <f>+'11+'!P652</f>
        <v>4</v>
      </c>
      <c r="O644" s="364" t="str">
        <f>+'11+'!Q652</f>
        <v>0520000000</v>
      </c>
      <c r="P644" s="364">
        <f>+'11+'!R652</f>
        <v>0</v>
      </c>
      <c r="Q644" s="364"/>
      <c r="R644" s="391"/>
      <c r="S644" s="300">
        <f>+'11+'!U652</f>
        <v>1155.1099999999999</v>
      </c>
      <c r="T644" s="300">
        <f>+'11+'!V652</f>
        <v>0</v>
      </c>
      <c r="U644" s="396">
        <f t="shared" si="9"/>
        <v>0</v>
      </c>
      <c r="V644" s="392"/>
      <c r="W644" s="393"/>
      <c r="X644" s="393"/>
      <c r="Y644" s="393"/>
      <c r="Z644" s="393"/>
      <c r="AA644" s="393"/>
      <c r="AB644" s="394"/>
      <c r="AC644" s="52"/>
    </row>
    <row r="645" spans="1:29" ht="21.75" customHeight="1" thickBot="1" x14ac:dyDescent="0.25">
      <c r="A645" s="51"/>
      <c r="B645" s="431" t="str">
        <f>+'11+'!B653:M653</f>
        <v>"Обеспечение жильем молодых семей"</v>
      </c>
      <c r="C645" s="432"/>
      <c r="D645" s="432"/>
      <c r="E645" s="432"/>
      <c r="F645" s="432"/>
      <c r="G645" s="432"/>
      <c r="H645" s="432"/>
      <c r="I645" s="432"/>
      <c r="J645" s="432"/>
      <c r="K645" s="432"/>
      <c r="L645" s="433"/>
      <c r="M645" s="364">
        <f>+'11+'!O653</f>
        <v>10</v>
      </c>
      <c r="N645" s="364">
        <f>+'11+'!P653</f>
        <v>4</v>
      </c>
      <c r="O645" s="364" t="str">
        <f>+'11+'!Q653</f>
        <v>05201L4970</v>
      </c>
      <c r="P645" s="364">
        <f>+'11+'!R653</f>
        <v>0</v>
      </c>
      <c r="Q645" s="364"/>
      <c r="R645" s="391"/>
      <c r="S645" s="300">
        <f>+'11+'!U653</f>
        <v>1155.1099999999999</v>
      </c>
      <c r="T645" s="300">
        <f>+'11+'!V653</f>
        <v>0</v>
      </c>
      <c r="U645" s="396">
        <f t="shared" si="9"/>
        <v>0</v>
      </c>
      <c r="V645" s="392"/>
      <c r="W645" s="393"/>
      <c r="X645" s="393"/>
      <c r="Y645" s="393"/>
      <c r="Z645" s="393"/>
      <c r="AA645" s="393"/>
      <c r="AB645" s="394"/>
      <c r="AC645" s="52"/>
    </row>
    <row r="646" spans="1:29" ht="21.75" customHeight="1" thickBot="1" x14ac:dyDescent="0.25">
      <c r="A646" s="51"/>
      <c r="B646" s="431" t="str">
        <f>+'11+'!B654:M654</f>
        <v>Социальное обеспечение и иные выплаты населению</v>
      </c>
      <c r="C646" s="432"/>
      <c r="D646" s="432"/>
      <c r="E646" s="432"/>
      <c r="F646" s="432"/>
      <c r="G646" s="432"/>
      <c r="H646" s="432"/>
      <c r="I646" s="432"/>
      <c r="J646" s="432"/>
      <c r="K646" s="432"/>
      <c r="L646" s="433"/>
      <c r="M646" s="364">
        <f>+'11+'!O654</f>
        <v>10</v>
      </c>
      <c r="N646" s="364">
        <f>+'11+'!P654</f>
        <v>4</v>
      </c>
      <c r="O646" s="364" t="str">
        <f>+'11+'!Q654</f>
        <v>05201L4970</v>
      </c>
      <c r="P646" s="364" t="str">
        <f>+'11+'!R654</f>
        <v>300</v>
      </c>
      <c r="Q646" s="364"/>
      <c r="R646" s="391"/>
      <c r="S646" s="300">
        <f>+'11+'!U654</f>
        <v>1155.1099999999999</v>
      </c>
      <c r="T646" s="300">
        <f>+'11+'!V654</f>
        <v>0</v>
      </c>
      <c r="U646" s="396">
        <f t="shared" si="9"/>
        <v>0</v>
      </c>
      <c r="V646" s="392"/>
      <c r="W646" s="393"/>
      <c r="X646" s="393"/>
      <c r="Y646" s="393"/>
      <c r="Z646" s="393"/>
      <c r="AA646" s="393"/>
      <c r="AB646" s="394"/>
      <c r="AC646" s="52"/>
    </row>
    <row r="647" spans="1:29" ht="21.75" customHeight="1" thickBot="1" x14ac:dyDescent="0.25">
      <c r="A647" s="51"/>
      <c r="B647" s="431" t="str">
        <f>+'11+'!B655:M655</f>
        <v>Социальные выплаты гражданам, кроме публичных нормативных социальных выплат</v>
      </c>
      <c r="C647" s="432"/>
      <c r="D647" s="432"/>
      <c r="E647" s="432"/>
      <c r="F647" s="432"/>
      <c r="G647" s="432"/>
      <c r="H647" s="432"/>
      <c r="I647" s="432"/>
      <c r="J647" s="432"/>
      <c r="K647" s="432"/>
      <c r="L647" s="433"/>
      <c r="M647" s="364">
        <f>+'11+'!O655</f>
        <v>10</v>
      </c>
      <c r="N647" s="364">
        <f>+'11+'!P655</f>
        <v>4</v>
      </c>
      <c r="O647" s="364" t="str">
        <f>+'11+'!Q655</f>
        <v>05201L4970</v>
      </c>
      <c r="P647" s="364" t="str">
        <f>+'11+'!R655</f>
        <v>320</v>
      </c>
      <c r="Q647" s="364"/>
      <c r="R647" s="391"/>
      <c r="S647" s="300">
        <f>+'11+'!U655</f>
        <v>1155.1099999999999</v>
      </c>
      <c r="T647" s="300">
        <f>+'11+'!V655</f>
        <v>0</v>
      </c>
      <c r="U647" s="396">
        <f t="shared" si="9"/>
        <v>0</v>
      </c>
      <c r="V647" s="392"/>
      <c r="W647" s="393"/>
      <c r="X647" s="393"/>
      <c r="Y647" s="393"/>
      <c r="Z647" s="393"/>
      <c r="AA647" s="393"/>
      <c r="AB647" s="394"/>
      <c r="AC647" s="52"/>
    </row>
    <row r="648" spans="1:29" ht="21.75" customHeight="1" thickBot="1" x14ac:dyDescent="0.25">
      <c r="A648" s="51"/>
      <c r="B648" s="431" t="str">
        <f>+'11+'!B656:M656</f>
        <v>Субсидии гражданам на приобретение жилья</v>
      </c>
      <c r="C648" s="432"/>
      <c r="D648" s="432"/>
      <c r="E648" s="432"/>
      <c r="F648" s="432"/>
      <c r="G648" s="432"/>
      <c r="H648" s="432"/>
      <c r="I648" s="432"/>
      <c r="J648" s="432"/>
      <c r="K648" s="432"/>
      <c r="L648" s="433"/>
      <c r="M648" s="364">
        <f>+'11+'!O656</f>
        <v>10</v>
      </c>
      <c r="N648" s="364">
        <f>+'11+'!P656</f>
        <v>4</v>
      </c>
      <c r="O648" s="364" t="str">
        <f>+'11+'!Q656</f>
        <v>05201L4970</v>
      </c>
      <c r="P648" s="364" t="str">
        <f>+'11+'!R656</f>
        <v>322</v>
      </c>
      <c r="Q648" s="364"/>
      <c r="R648" s="391"/>
      <c r="S648" s="300">
        <f>+'11+'!U656</f>
        <v>1155.1099999999999</v>
      </c>
      <c r="T648" s="300">
        <f>+'11+'!V656</f>
        <v>0</v>
      </c>
      <c r="U648" s="396">
        <f t="shared" si="9"/>
        <v>0</v>
      </c>
      <c r="V648" s="392"/>
      <c r="W648" s="393"/>
      <c r="X648" s="393"/>
      <c r="Y648" s="393"/>
      <c r="Z648" s="393"/>
      <c r="AA648" s="393"/>
      <c r="AB648" s="394"/>
      <c r="AC648" s="52"/>
    </row>
    <row r="649" spans="1:29" ht="21.75" customHeight="1" thickBot="1" x14ac:dyDescent="0.25">
      <c r="A649" s="51"/>
      <c r="B649" s="431" t="str">
        <f>+'11+'!B188:M188</f>
        <v>Другие вопросы в области социальной политики</v>
      </c>
      <c r="C649" s="432"/>
      <c r="D649" s="432"/>
      <c r="E649" s="432"/>
      <c r="F649" s="432"/>
      <c r="G649" s="432"/>
      <c r="H649" s="432"/>
      <c r="I649" s="432"/>
      <c r="J649" s="432"/>
      <c r="K649" s="432"/>
      <c r="L649" s="433"/>
      <c r="M649" s="364">
        <f>+'11+'!O188</f>
        <v>10</v>
      </c>
      <c r="N649" s="364">
        <f>+'11+'!P188</f>
        <v>6</v>
      </c>
      <c r="O649" s="364">
        <f>+'11+'!Q188</f>
        <v>0</v>
      </c>
      <c r="P649" s="364">
        <f>+'11+'!R188</f>
        <v>0</v>
      </c>
      <c r="Q649" s="442"/>
      <c r="R649" s="443"/>
      <c r="S649" s="300">
        <f>+'11+'!U188</f>
        <v>4599.7998100000004</v>
      </c>
      <c r="T649" s="300">
        <f>+'11+'!V188</f>
        <v>2781.7130099999999</v>
      </c>
      <c r="U649" s="396">
        <f t="shared" si="9"/>
        <v>60.474653787161223</v>
      </c>
      <c r="V649" s="444"/>
      <c r="W649" s="445"/>
      <c r="X649" s="445"/>
      <c r="Y649" s="445"/>
      <c r="Z649" s="445"/>
      <c r="AA649" s="445"/>
      <c r="AB649" s="446"/>
      <c r="AC649" s="52"/>
    </row>
    <row r="650" spans="1:29" ht="12.75" customHeight="1" thickBot="1" x14ac:dyDescent="0.25">
      <c r="A650" s="51"/>
      <c r="B650" s="431" t="str">
        <f>+'11+'!B189:M189</f>
        <v>Муниципальная программа "Социальная поддержка граждан в Овюрском кожууне"</v>
      </c>
      <c r="C650" s="432"/>
      <c r="D650" s="432"/>
      <c r="E650" s="432"/>
      <c r="F650" s="432"/>
      <c r="G650" s="432"/>
      <c r="H650" s="432"/>
      <c r="I650" s="432"/>
      <c r="J650" s="432"/>
      <c r="K650" s="432"/>
      <c r="L650" s="433"/>
      <c r="M650" s="364">
        <f>+'11+'!O189</f>
        <v>10</v>
      </c>
      <c r="N650" s="364">
        <f>+'11+'!P189</f>
        <v>6</v>
      </c>
      <c r="O650" s="364" t="str">
        <f>+'11+'!Q189</f>
        <v>0100000000</v>
      </c>
      <c r="P650" s="364">
        <f>+'11+'!R189</f>
        <v>0</v>
      </c>
      <c r="Q650" s="442"/>
      <c r="R650" s="443"/>
      <c r="S650" s="300">
        <f>+'11+'!U189</f>
        <v>4137.7998100000004</v>
      </c>
      <c r="T650" s="300">
        <f>+'11+'!V189</f>
        <v>2577.91959</v>
      </c>
      <c r="U650" s="396">
        <f t="shared" si="9"/>
        <v>62.301699172826815</v>
      </c>
      <c r="V650" s="444"/>
      <c r="W650" s="445"/>
      <c r="X650" s="445"/>
      <c r="Y650" s="445"/>
      <c r="Z650" s="445"/>
      <c r="AA650" s="445"/>
      <c r="AB650" s="446"/>
      <c r="AC650" s="52"/>
    </row>
    <row r="651" spans="1:29" ht="12.75" customHeight="1" thickBot="1" x14ac:dyDescent="0.25">
      <c r="A651" s="51"/>
      <c r="B651" s="431" t="str">
        <f>+'11+'!B190:M190</f>
        <v>Подпрограмма "Обеспечение реализации муниципальной программы и прочие мероприятия"</v>
      </c>
      <c r="C651" s="432"/>
      <c r="D651" s="432"/>
      <c r="E651" s="432"/>
      <c r="F651" s="432"/>
      <c r="G651" s="432"/>
      <c r="H651" s="432"/>
      <c r="I651" s="432"/>
      <c r="J651" s="432"/>
      <c r="K651" s="432"/>
      <c r="L651" s="433"/>
      <c r="M651" s="364">
        <f>+'11+'!O190</f>
        <v>10</v>
      </c>
      <c r="N651" s="364">
        <f>+'11+'!P190</f>
        <v>6</v>
      </c>
      <c r="O651" s="364" t="str">
        <f>+'11+'!Q190</f>
        <v>0140000000</v>
      </c>
      <c r="P651" s="364">
        <f>+'11+'!R190</f>
        <v>0</v>
      </c>
      <c r="Q651" s="442"/>
      <c r="R651" s="443"/>
      <c r="S651" s="300">
        <f>+'11+'!U190</f>
        <v>4137.7998100000004</v>
      </c>
      <c r="T651" s="300">
        <f>+'11+'!V190</f>
        <v>2577.91959</v>
      </c>
      <c r="U651" s="396">
        <f t="shared" si="9"/>
        <v>62.301699172826815</v>
      </c>
      <c r="V651" s="444"/>
      <c r="W651" s="445"/>
      <c r="X651" s="445"/>
      <c r="Y651" s="445"/>
      <c r="Z651" s="445"/>
      <c r="AA651" s="445"/>
      <c r="AB651" s="446"/>
      <c r="AC651" s="52"/>
    </row>
    <row r="652" spans="1:29" ht="12.75" customHeight="1" thickBot="1" x14ac:dyDescent="0.25">
      <c r="A652" s="51"/>
      <c r="B652" s="431" t="str">
        <f>+'11+'!B191:M191</f>
        <v>Обеспечение деятельности органов местного самоуправления</v>
      </c>
      <c r="C652" s="432"/>
      <c r="D652" s="432"/>
      <c r="E652" s="432"/>
      <c r="F652" s="432"/>
      <c r="G652" s="432"/>
      <c r="H652" s="432"/>
      <c r="I652" s="432"/>
      <c r="J652" s="432"/>
      <c r="K652" s="432"/>
      <c r="L652" s="433"/>
      <c r="M652" s="364">
        <f>+'11+'!O191</f>
        <v>10</v>
      </c>
      <c r="N652" s="364">
        <f>+'11+'!P191</f>
        <v>6</v>
      </c>
      <c r="O652" s="364" t="str">
        <f>+'11+'!Q191</f>
        <v>0140100019</v>
      </c>
      <c r="P652" s="364">
        <f>+'11+'!R191</f>
        <v>0</v>
      </c>
      <c r="Q652" s="442"/>
      <c r="R652" s="443"/>
      <c r="S652" s="300">
        <f>+'11+'!U191</f>
        <v>4137.7998100000004</v>
      </c>
      <c r="T652" s="300">
        <f>+'11+'!V191</f>
        <v>2577.91959</v>
      </c>
      <c r="U652" s="396">
        <f t="shared" si="9"/>
        <v>62.301699172826815</v>
      </c>
      <c r="V652" s="444"/>
      <c r="W652" s="445"/>
      <c r="X652" s="445"/>
      <c r="Y652" s="445"/>
      <c r="Z652" s="445"/>
      <c r="AA652" s="445"/>
      <c r="AB652" s="446"/>
      <c r="AC652" s="52"/>
    </row>
    <row r="653" spans="1:29" ht="21.75" customHeight="1" thickBot="1" x14ac:dyDescent="0.25">
      <c r="A653" s="51"/>
      <c r="B653" s="431" t="str">
        <f>+'11+'!B192:M192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653" s="432"/>
      <c r="D653" s="432"/>
      <c r="E653" s="432"/>
      <c r="F653" s="432"/>
      <c r="G653" s="432"/>
      <c r="H653" s="432"/>
      <c r="I653" s="432"/>
      <c r="J653" s="432"/>
      <c r="K653" s="432"/>
      <c r="L653" s="433"/>
      <c r="M653" s="364">
        <f>+'11+'!O192</f>
        <v>10</v>
      </c>
      <c r="N653" s="364">
        <f>+'11+'!P192</f>
        <v>6</v>
      </c>
      <c r="O653" s="364" t="str">
        <f>+'11+'!Q192</f>
        <v>0140100019</v>
      </c>
      <c r="P653" s="364" t="str">
        <f>+'11+'!R192</f>
        <v>100</v>
      </c>
      <c r="Q653" s="442"/>
      <c r="R653" s="443"/>
      <c r="S653" s="300">
        <f>+'11+'!U192</f>
        <v>3891.79981</v>
      </c>
      <c r="T653" s="300">
        <f>+'11+'!V192</f>
        <v>2506.4416200000001</v>
      </c>
      <c r="U653" s="396">
        <f t="shared" si="9"/>
        <v>64.403148732359909</v>
      </c>
      <c r="V653" s="444"/>
      <c r="W653" s="445"/>
      <c r="X653" s="445"/>
      <c r="Y653" s="445"/>
      <c r="Z653" s="445"/>
      <c r="AA653" s="445"/>
      <c r="AB653" s="446"/>
      <c r="AC653" s="52"/>
    </row>
    <row r="654" spans="1:29" ht="21.75" customHeight="1" thickBot="1" x14ac:dyDescent="0.25">
      <c r="A654" s="51"/>
      <c r="B654" s="431" t="str">
        <f>+'11+'!B193:M193</f>
        <v>Расходы на выплаты персоналу государственных (муниципальных) органов</v>
      </c>
      <c r="C654" s="432"/>
      <c r="D654" s="432"/>
      <c r="E654" s="432"/>
      <c r="F654" s="432"/>
      <c r="G654" s="432"/>
      <c r="H654" s="432"/>
      <c r="I654" s="432"/>
      <c r="J654" s="432"/>
      <c r="K654" s="432"/>
      <c r="L654" s="433"/>
      <c r="M654" s="364">
        <f>+'11+'!O193</f>
        <v>10</v>
      </c>
      <c r="N654" s="364">
        <f>+'11+'!P193</f>
        <v>6</v>
      </c>
      <c r="O654" s="364" t="str">
        <f>+'11+'!Q193</f>
        <v>0140100019</v>
      </c>
      <c r="P654" s="364" t="str">
        <f>+'11+'!R193</f>
        <v>120</v>
      </c>
      <c r="Q654" s="442"/>
      <c r="R654" s="443"/>
      <c r="S654" s="300">
        <f>+'11+'!U193</f>
        <v>3891.79981</v>
      </c>
      <c r="T654" s="300">
        <f>+'11+'!V193</f>
        <v>2506.4416200000001</v>
      </c>
      <c r="U654" s="396">
        <f t="shared" si="9"/>
        <v>64.403148732359909</v>
      </c>
      <c r="V654" s="444"/>
      <c r="W654" s="445"/>
      <c r="X654" s="445"/>
      <c r="Y654" s="445"/>
      <c r="Z654" s="445"/>
      <c r="AA654" s="445"/>
      <c r="AB654" s="446"/>
      <c r="AC654" s="52"/>
    </row>
    <row r="655" spans="1:29" ht="32.25" customHeight="1" thickBot="1" x14ac:dyDescent="0.25">
      <c r="A655" s="51"/>
      <c r="B655" s="431" t="str">
        <f>+'11+'!B194:M194</f>
        <v>Фонд оплаты труда государственных (муниципальных) органов</v>
      </c>
      <c r="C655" s="432"/>
      <c r="D655" s="432"/>
      <c r="E655" s="432"/>
      <c r="F655" s="432"/>
      <c r="G655" s="432"/>
      <c r="H655" s="432"/>
      <c r="I655" s="432"/>
      <c r="J655" s="432"/>
      <c r="K655" s="432"/>
      <c r="L655" s="433"/>
      <c r="M655" s="364">
        <f>+'11+'!O194</f>
        <v>10</v>
      </c>
      <c r="N655" s="364">
        <f>+'11+'!P194</f>
        <v>6</v>
      </c>
      <c r="O655" s="364" t="str">
        <f>+'11+'!Q194</f>
        <v>0140100019</v>
      </c>
      <c r="P655" s="364" t="str">
        <f>+'11+'!R194</f>
        <v>121</v>
      </c>
      <c r="Q655" s="442"/>
      <c r="R655" s="443"/>
      <c r="S655" s="300">
        <f>+'11+'!U194</f>
        <v>2989.0935500000001</v>
      </c>
      <c r="T655" s="300">
        <f>+'11+'!V194</f>
        <v>1929.67866</v>
      </c>
      <c r="U655" s="396">
        <f t="shared" si="9"/>
        <v>64.557319057478139</v>
      </c>
      <c r="V655" s="444"/>
      <c r="W655" s="445"/>
      <c r="X655" s="445"/>
      <c r="Y655" s="445"/>
      <c r="Z655" s="445"/>
      <c r="AA655" s="445"/>
      <c r="AB655" s="446"/>
      <c r="AC655" s="52"/>
    </row>
    <row r="656" spans="1:29" ht="21.75" customHeight="1" thickBot="1" x14ac:dyDescent="0.25">
      <c r="A656" s="51"/>
      <c r="B656" s="431" t="str">
        <f>+'11+'!B195:M195</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656" s="432"/>
      <c r="D656" s="432"/>
      <c r="E656" s="432"/>
      <c r="F656" s="432"/>
      <c r="G656" s="432"/>
      <c r="H656" s="432"/>
      <c r="I656" s="432"/>
      <c r="J656" s="432"/>
      <c r="K656" s="432"/>
      <c r="L656" s="433"/>
      <c r="M656" s="364">
        <f>+'11+'!O195</f>
        <v>10</v>
      </c>
      <c r="N656" s="364">
        <f>+'11+'!P195</f>
        <v>6</v>
      </c>
      <c r="O656" s="364" t="str">
        <f>+'11+'!Q195</f>
        <v>0140100019</v>
      </c>
      <c r="P656" s="364" t="str">
        <f>+'11+'!R195</f>
        <v>129</v>
      </c>
      <c r="Q656" s="442"/>
      <c r="R656" s="443"/>
      <c r="S656" s="300">
        <f>+'11+'!U195</f>
        <v>902.70626000000004</v>
      </c>
      <c r="T656" s="300">
        <f>+'11+'!V195</f>
        <v>576.76296000000002</v>
      </c>
      <c r="U656" s="396">
        <f t="shared" si="9"/>
        <v>63.892650971535303</v>
      </c>
      <c r="V656" s="444"/>
      <c r="W656" s="445"/>
      <c r="X656" s="445"/>
      <c r="Y656" s="445"/>
      <c r="Z656" s="445"/>
      <c r="AA656" s="445"/>
      <c r="AB656" s="446"/>
      <c r="AC656" s="52"/>
    </row>
    <row r="657" spans="1:29" ht="21.75" customHeight="1" thickBot="1" x14ac:dyDescent="0.25">
      <c r="A657" s="51"/>
      <c r="B657" s="431" t="str">
        <f>+'11+'!B196:M196</f>
        <v>Закупка товаров, работ и услуг для обеспечения государственных (муниципальных) нужд</v>
      </c>
      <c r="C657" s="432"/>
      <c r="D657" s="432"/>
      <c r="E657" s="432"/>
      <c r="F657" s="432"/>
      <c r="G657" s="432"/>
      <c r="H657" s="432"/>
      <c r="I657" s="432"/>
      <c r="J657" s="432"/>
      <c r="K657" s="432"/>
      <c r="L657" s="433"/>
      <c r="M657" s="364">
        <f>+'11+'!O196</f>
        <v>10</v>
      </c>
      <c r="N657" s="364">
        <f>+'11+'!P196</f>
        <v>6</v>
      </c>
      <c r="O657" s="364" t="str">
        <f>+'11+'!Q196</f>
        <v>0140100019</v>
      </c>
      <c r="P657" s="364" t="str">
        <f>+'11+'!R196</f>
        <v>200</v>
      </c>
      <c r="Q657" s="442"/>
      <c r="R657" s="443"/>
      <c r="S657" s="300">
        <f>+'11+'!U196</f>
        <v>206</v>
      </c>
      <c r="T657" s="300">
        <f>+'11+'!V196</f>
        <v>66.477969999999999</v>
      </c>
      <c r="U657" s="396">
        <f t="shared" si="9"/>
        <v>32.270859223300967</v>
      </c>
      <c r="V657" s="444"/>
      <c r="W657" s="445"/>
      <c r="X657" s="445"/>
      <c r="Y657" s="445"/>
      <c r="Z657" s="445"/>
      <c r="AA657" s="445"/>
      <c r="AB657" s="446"/>
      <c r="AC657" s="52"/>
    </row>
    <row r="658" spans="1:29" ht="21.75" customHeight="1" thickBot="1" x14ac:dyDescent="0.25">
      <c r="A658" s="51"/>
      <c r="B658" s="431" t="str">
        <f>+'11+'!B197:M197</f>
        <v>Иные закупки товаров, работ и услуг для обеспечения государственных (муниципальных) нужд</v>
      </c>
      <c r="C658" s="432"/>
      <c r="D658" s="432"/>
      <c r="E658" s="432"/>
      <c r="F658" s="432"/>
      <c r="G658" s="432"/>
      <c r="H658" s="432"/>
      <c r="I658" s="432"/>
      <c r="J658" s="432"/>
      <c r="K658" s="432"/>
      <c r="L658" s="433"/>
      <c r="M658" s="364">
        <f>+'11+'!O197</f>
        <v>10</v>
      </c>
      <c r="N658" s="364">
        <f>+'11+'!P197</f>
        <v>6</v>
      </c>
      <c r="O658" s="364" t="str">
        <f>+'11+'!Q197</f>
        <v>0140100019</v>
      </c>
      <c r="P658" s="364" t="str">
        <f>+'11+'!R197</f>
        <v>240</v>
      </c>
      <c r="Q658" s="442"/>
      <c r="R658" s="443"/>
      <c r="S658" s="300">
        <f>+'11+'!U197</f>
        <v>206</v>
      </c>
      <c r="T658" s="300">
        <f>+'11+'!V197</f>
        <v>66.477969999999999</v>
      </c>
      <c r="U658" s="396">
        <f t="shared" si="9"/>
        <v>32.270859223300967</v>
      </c>
      <c r="V658" s="444"/>
      <c r="W658" s="445"/>
      <c r="X658" s="445"/>
      <c r="Y658" s="445"/>
      <c r="Z658" s="445"/>
      <c r="AA658" s="445"/>
      <c r="AB658" s="446"/>
      <c r="AC658" s="52"/>
    </row>
    <row r="659" spans="1:29" ht="12.75" customHeight="1" thickBot="1" x14ac:dyDescent="0.25">
      <c r="A659" s="51"/>
      <c r="B659" s="431" t="str">
        <f>+'11+'!B198:M198</f>
        <v>Закупка товаров, работ, услуг в сфере информационно-коммуникационных технологий</v>
      </c>
      <c r="C659" s="432"/>
      <c r="D659" s="432"/>
      <c r="E659" s="432"/>
      <c r="F659" s="432"/>
      <c r="G659" s="432"/>
      <c r="H659" s="432"/>
      <c r="I659" s="432"/>
      <c r="J659" s="432"/>
      <c r="K659" s="432"/>
      <c r="L659" s="433"/>
      <c r="M659" s="364">
        <f>+'11+'!O198</f>
        <v>10</v>
      </c>
      <c r="N659" s="364">
        <f>+'11+'!P198</f>
        <v>6</v>
      </c>
      <c r="O659" s="364" t="str">
        <f>+'11+'!Q198</f>
        <v>0140100019</v>
      </c>
      <c r="P659" s="364" t="str">
        <f>+'11+'!R198</f>
        <v>242</v>
      </c>
      <c r="Q659" s="442"/>
      <c r="R659" s="443"/>
      <c r="S659" s="300">
        <f>+'11+'!U198</f>
        <v>158</v>
      </c>
      <c r="T659" s="300">
        <f>+'11+'!V198</f>
        <v>41.477969999999999</v>
      </c>
      <c r="U659" s="396">
        <f t="shared" ref="U659:U720" si="10">T659/S659*100</f>
        <v>26.251879746835442</v>
      </c>
      <c r="V659" s="444"/>
      <c r="W659" s="445"/>
      <c r="X659" s="445"/>
      <c r="Y659" s="445"/>
      <c r="Z659" s="445"/>
      <c r="AA659" s="445"/>
      <c r="AB659" s="446"/>
      <c r="AC659" s="52"/>
    </row>
    <row r="660" spans="1:29" ht="12.75" customHeight="1" thickBot="1" x14ac:dyDescent="0.25">
      <c r="A660" s="51"/>
      <c r="B660" s="431" t="str">
        <f>+'11+'!B199:M199</f>
        <v>Прочая закупка товаров, работ и услуг</v>
      </c>
      <c r="C660" s="432"/>
      <c r="D660" s="432"/>
      <c r="E660" s="432"/>
      <c r="F660" s="432"/>
      <c r="G660" s="432"/>
      <c r="H660" s="432"/>
      <c r="I660" s="432"/>
      <c r="J660" s="432"/>
      <c r="K660" s="432"/>
      <c r="L660" s="433"/>
      <c r="M660" s="364">
        <f>+'11+'!O199</f>
        <v>10</v>
      </c>
      <c r="N660" s="364">
        <f>+'11+'!P199</f>
        <v>6</v>
      </c>
      <c r="O660" s="364" t="str">
        <f>+'11+'!Q199</f>
        <v>0140100019</v>
      </c>
      <c r="P660" s="364" t="str">
        <f>+'11+'!R199</f>
        <v>244</v>
      </c>
      <c r="Q660" s="442"/>
      <c r="R660" s="443"/>
      <c r="S660" s="300">
        <f>+'11+'!U199</f>
        <v>48</v>
      </c>
      <c r="T660" s="300">
        <f>+'11+'!V199</f>
        <v>25</v>
      </c>
      <c r="U660" s="396">
        <f t="shared" si="10"/>
        <v>52.083333333333336</v>
      </c>
      <c r="V660" s="444"/>
      <c r="W660" s="445"/>
      <c r="X660" s="445"/>
      <c r="Y660" s="445"/>
      <c r="Z660" s="445"/>
      <c r="AA660" s="445"/>
      <c r="AB660" s="446"/>
      <c r="AC660" s="52"/>
    </row>
    <row r="661" spans="1:29" ht="21.75" customHeight="1" thickBot="1" x14ac:dyDescent="0.25">
      <c r="A661" s="51"/>
      <c r="B661" s="431" t="str">
        <f>+'11+'!B200:M200</f>
        <v>Иные бюджетные ассигнования</v>
      </c>
      <c r="C661" s="432"/>
      <c r="D661" s="432"/>
      <c r="E661" s="432"/>
      <c r="F661" s="432"/>
      <c r="G661" s="432"/>
      <c r="H661" s="432"/>
      <c r="I661" s="432"/>
      <c r="J661" s="432"/>
      <c r="K661" s="432"/>
      <c r="L661" s="433"/>
      <c r="M661" s="364">
        <f>+'11+'!O200</f>
        <v>10</v>
      </c>
      <c r="N661" s="364">
        <f>+'11+'!P200</f>
        <v>6</v>
      </c>
      <c r="O661" s="364" t="str">
        <f>+'11+'!Q200</f>
        <v>0140100019</v>
      </c>
      <c r="P661" s="364" t="str">
        <f>+'11+'!R200</f>
        <v>800</v>
      </c>
      <c r="Q661" s="442"/>
      <c r="R661" s="443"/>
      <c r="S661" s="300">
        <f>+'11+'!U200</f>
        <v>40</v>
      </c>
      <c r="T661" s="300">
        <f>+'11+'!V200</f>
        <v>5</v>
      </c>
      <c r="U661" s="396">
        <f t="shared" si="10"/>
        <v>12.5</v>
      </c>
      <c r="V661" s="444"/>
      <c r="W661" s="445"/>
      <c r="X661" s="445"/>
      <c r="Y661" s="445"/>
      <c r="Z661" s="445"/>
      <c r="AA661" s="445"/>
      <c r="AB661" s="446"/>
      <c r="AC661" s="52"/>
    </row>
    <row r="662" spans="1:29" ht="21.75" customHeight="1" thickBot="1" x14ac:dyDescent="0.25">
      <c r="A662" s="51"/>
      <c r="B662" s="431" t="str">
        <f>+'11+'!B201:M201</f>
        <v>Уплата налогов, сборов и иных платежей</v>
      </c>
      <c r="C662" s="432"/>
      <c r="D662" s="432"/>
      <c r="E662" s="432"/>
      <c r="F662" s="432"/>
      <c r="G662" s="432"/>
      <c r="H662" s="432"/>
      <c r="I662" s="432"/>
      <c r="J662" s="432"/>
      <c r="K662" s="432"/>
      <c r="L662" s="433"/>
      <c r="M662" s="364">
        <f>+'11+'!O201</f>
        <v>10</v>
      </c>
      <c r="N662" s="364">
        <f>+'11+'!P201</f>
        <v>6</v>
      </c>
      <c r="O662" s="364" t="str">
        <f>+'11+'!Q201</f>
        <v>0140100019</v>
      </c>
      <c r="P662" s="364" t="str">
        <f>+'11+'!R201</f>
        <v>850</v>
      </c>
      <c r="Q662" s="442"/>
      <c r="R662" s="443"/>
      <c r="S662" s="300">
        <f>+'11+'!U201</f>
        <v>40</v>
      </c>
      <c r="T662" s="300">
        <f>+'11+'!V201</f>
        <v>5</v>
      </c>
      <c r="U662" s="396">
        <f t="shared" si="10"/>
        <v>12.5</v>
      </c>
      <c r="V662" s="444"/>
      <c r="W662" s="445"/>
      <c r="X662" s="445"/>
      <c r="Y662" s="445"/>
      <c r="Z662" s="445"/>
      <c r="AA662" s="445"/>
      <c r="AB662" s="446"/>
      <c r="AC662" s="52"/>
    </row>
    <row r="663" spans="1:29" ht="21.75" customHeight="1" thickBot="1" x14ac:dyDescent="0.25">
      <c r="A663" s="51"/>
      <c r="B663" s="431" t="str">
        <f>+'11+'!B202:M202</f>
        <v>Уплата налога на имущество организаций и земельного налога</v>
      </c>
      <c r="C663" s="432"/>
      <c r="D663" s="432"/>
      <c r="E663" s="432"/>
      <c r="F663" s="432"/>
      <c r="G663" s="432"/>
      <c r="H663" s="432"/>
      <c r="I663" s="432"/>
      <c r="J663" s="432"/>
      <c r="K663" s="432"/>
      <c r="L663" s="433"/>
      <c r="M663" s="364">
        <f>+'11+'!O202</f>
        <v>10</v>
      </c>
      <c r="N663" s="364">
        <f>+'11+'!P202</f>
        <v>6</v>
      </c>
      <c r="O663" s="364" t="str">
        <f>+'11+'!Q202</f>
        <v>0140100019</v>
      </c>
      <c r="P663" s="364" t="str">
        <f>+'11+'!R202</f>
        <v>851</v>
      </c>
      <c r="Q663" s="442"/>
      <c r="R663" s="443"/>
      <c r="S663" s="300">
        <f>+'11+'!U202</f>
        <v>35</v>
      </c>
      <c r="T663" s="300">
        <f>+'11+'!V202</f>
        <v>5</v>
      </c>
      <c r="U663" s="396">
        <f t="shared" si="10"/>
        <v>14.285714285714285</v>
      </c>
      <c r="V663" s="444"/>
      <c r="W663" s="445"/>
      <c r="X663" s="445"/>
      <c r="Y663" s="445"/>
      <c r="Z663" s="445"/>
      <c r="AA663" s="445"/>
      <c r="AB663" s="446"/>
      <c r="AC663" s="52"/>
    </row>
    <row r="664" spans="1:29" ht="32.25" customHeight="1" thickBot="1" x14ac:dyDescent="0.25">
      <c r="A664" s="51"/>
      <c r="B664" s="431" t="str">
        <f>+'11+'!B203:M203</f>
        <v>Уплата прочих налогов, сборов</v>
      </c>
      <c r="C664" s="432"/>
      <c r="D664" s="432"/>
      <c r="E664" s="432"/>
      <c r="F664" s="432"/>
      <c r="G664" s="432"/>
      <c r="H664" s="432"/>
      <c r="I664" s="432"/>
      <c r="J664" s="432"/>
      <c r="K664" s="432"/>
      <c r="L664" s="433"/>
      <c r="M664" s="364">
        <f>+'11+'!O203</f>
        <v>10</v>
      </c>
      <c r="N664" s="364">
        <f>+'11+'!P203</f>
        <v>6</v>
      </c>
      <c r="O664" s="364" t="str">
        <f>+'11+'!Q203</f>
        <v>0140100019</v>
      </c>
      <c r="P664" s="364" t="str">
        <f>+'11+'!R203</f>
        <v>852</v>
      </c>
      <c r="Q664" s="442"/>
      <c r="R664" s="443"/>
      <c r="S664" s="300">
        <f>+'11+'!U203</f>
        <v>5</v>
      </c>
      <c r="T664" s="300">
        <f>+'11+'!V203</f>
        <v>0</v>
      </c>
      <c r="U664" s="396">
        <f t="shared" si="10"/>
        <v>0</v>
      </c>
      <c r="V664" s="444"/>
      <c r="W664" s="445"/>
      <c r="X664" s="445"/>
      <c r="Y664" s="445"/>
      <c r="Z664" s="445"/>
      <c r="AA664" s="445"/>
      <c r="AB664" s="446"/>
      <c r="AC664" s="52"/>
    </row>
    <row r="665" spans="1:29" ht="21.75" customHeight="1" thickBot="1" x14ac:dyDescent="0.25">
      <c r="A665" s="51"/>
      <c r="B665" s="431" t="str">
        <f>+'11+'!B204:M204</f>
        <v>Муниципальная программа "Социальная поддержка граждан в Овюрском кожууне"</v>
      </c>
      <c r="C665" s="432"/>
      <c r="D665" s="432"/>
      <c r="E665" s="432"/>
      <c r="F665" s="432"/>
      <c r="G665" s="432"/>
      <c r="H665" s="432"/>
      <c r="I665" s="432"/>
      <c r="J665" s="432"/>
      <c r="K665" s="432"/>
      <c r="L665" s="433"/>
      <c r="M665" s="364">
        <f>+'11+'!O204</f>
        <v>10</v>
      </c>
      <c r="N665" s="364">
        <f>+'11+'!P204</f>
        <v>6</v>
      </c>
      <c r="O665" s="364" t="str">
        <f>+'11+'!Q204</f>
        <v>0100000000</v>
      </c>
      <c r="P665" s="364">
        <f>+'11+'!R204</f>
        <v>0</v>
      </c>
      <c r="Q665" s="442"/>
      <c r="R665" s="443"/>
      <c r="S665" s="300">
        <f>+'11+'!U204</f>
        <v>462</v>
      </c>
      <c r="T665" s="300">
        <f>+'11+'!V204</f>
        <v>203.79342</v>
      </c>
      <c r="U665" s="396">
        <f t="shared" si="10"/>
        <v>44.111129870129865</v>
      </c>
      <c r="V665" s="444"/>
      <c r="W665" s="445"/>
      <c r="X665" s="445"/>
      <c r="Y665" s="445"/>
      <c r="Z665" s="445"/>
      <c r="AA665" s="445"/>
      <c r="AB665" s="446"/>
      <c r="AC665" s="52"/>
    </row>
    <row r="666" spans="1:29" ht="21.75" customHeight="1" thickBot="1" x14ac:dyDescent="0.25">
      <c r="A666" s="51"/>
      <c r="B666" s="431" t="str">
        <f>+'11+'!B205:M205</f>
        <v>Подпрограмма "Обеспечение реализации муниципальной программы и прочие мероприятия"</v>
      </c>
      <c r="C666" s="432"/>
      <c r="D666" s="432"/>
      <c r="E666" s="432"/>
      <c r="F666" s="432"/>
      <c r="G666" s="432"/>
      <c r="H666" s="432"/>
      <c r="I666" s="432"/>
      <c r="J666" s="432"/>
      <c r="K666" s="432"/>
      <c r="L666" s="433"/>
      <c r="M666" s="364">
        <f>+'11+'!O205</f>
        <v>10</v>
      </c>
      <c r="N666" s="364">
        <f>+'11+'!P205</f>
        <v>6</v>
      </c>
      <c r="O666" s="364" t="str">
        <f>+'11+'!Q205</f>
        <v>0140000000</v>
      </c>
      <c r="P666" s="364">
        <f>+'11+'!R205</f>
        <v>0</v>
      </c>
      <c r="Q666" s="442"/>
      <c r="R666" s="443"/>
      <c r="S666" s="300">
        <f>+'11+'!U205</f>
        <v>462</v>
      </c>
      <c r="T666" s="300">
        <f>+'11+'!V205</f>
        <v>203.79342</v>
      </c>
      <c r="U666" s="396">
        <f t="shared" si="10"/>
        <v>44.111129870129865</v>
      </c>
      <c r="V666" s="444"/>
      <c r="W666" s="445"/>
      <c r="X666" s="445"/>
      <c r="Y666" s="445"/>
      <c r="Z666" s="445"/>
      <c r="AA666" s="445"/>
      <c r="AB666" s="446"/>
      <c r="AC666" s="52"/>
    </row>
    <row r="667" spans="1:29" ht="21.75" customHeight="1" thickBot="1" x14ac:dyDescent="0.25">
      <c r="A667" s="51"/>
      <c r="B667" s="431" t="str">
        <f>+'11+'!B206:M206</f>
        <v>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v>
      </c>
      <c r="C667" s="432"/>
      <c r="D667" s="432"/>
      <c r="E667" s="432"/>
      <c r="F667" s="432"/>
      <c r="G667" s="432"/>
      <c r="H667" s="432"/>
      <c r="I667" s="432"/>
      <c r="J667" s="432"/>
      <c r="K667" s="432"/>
      <c r="L667" s="433"/>
      <c r="M667" s="364">
        <f>+'11+'!O206</f>
        <v>10</v>
      </c>
      <c r="N667" s="364">
        <f>+'11+'!P206</f>
        <v>6</v>
      </c>
      <c r="O667" s="364" t="str">
        <f>+'11+'!Q206</f>
        <v>0140276040</v>
      </c>
      <c r="P667" s="364">
        <f>+'11+'!R206</f>
        <v>0</v>
      </c>
      <c r="Q667" s="442"/>
      <c r="R667" s="443"/>
      <c r="S667" s="300">
        <f>+'11+'!U206</f>
        <v>462</v>
      </c>
      <c r="T667" s="300">
        <f>+'11+'!V206</f>
        <v>203.79342</v>
      </c>
      <c r="U667" s="396">
        <f t="shared" si="10"/>
        <v>44.111129870129865</v>
      </c>
      <c r="V667" s="444"/>
      <c r="W667" s="445"/>
      <c r="X667" s="445"/>
      <c r="Y667" s="445"/>
      <c r="Z667" s="445"/>
      <c r="AA667" s="445"/>
      <c r="AB667" s="446"/>
      <c r="AC667" s="52"/>
    </row>
    <row r="668" spans="1:29" ht="12.75" customHeight="1" thickBot="1" x14ac:dyDescent="0.25">
      <c r="A668" s="51"/>
      <c r="B668" s="431" t="str">
        <f>+'11+'!B207:M207</f>
        <v>Закупка товаров, работ и услуг для обеспечения государственных (муниципальных) нужд</v>
      </c>
      <c r="C668" s="432"/>
      <c r="D668" s="432"/>
      <c r="E668" s="432"/>
      <c r="F668" s="432"/>
      <c r="G668" s="432"/>
      <c r="H668" s="432"/>
      <c r="I668" s="432"/>
      <c r="J668" s="432"/>
      <c r="K668" s="432"/>
      <c r="L668" s="433"/>
      <c r="M668" s="364">
        <f>+'11+'!O207</f>
        <v>10</v>
      </c>
      <c r="N668" s="364">
        <f>+'11+'!P207</f>
        <v>6</v>
      </c>
      <c r="O668" s="364" t="str">
        <f>+'11+'!Q207</f>
        <v>0140276040</v>
      </c>
      <c r="P668" s="364" t="str">
        <f>+'11+'!R207</f>
        <v>200</v>
      </c>
      <c r="Q668" s="442"/>
      <c r="R668" s="443"/>
      <c r="S668" s="300">
        <f>+'11+'!U207</f>
        <v>462</v>
      </c>
      <c r="T668" s="300">
        <f>+'11+'!V207</f>
        <v>203.79342</v>
      </c>
      <c r="U668" s="396">
        <f t="shared" si="10"/>
        <v>44.111129870129865</v>
      </c>
      <c r="V668" s="444"/>
      <c r="W668" s="445"/>
      <c r="X668" s="445"/>
      <c r="Y668" s="445"/>
      <c r="Z668" s="445"/>
      <c r="AA668" s="445"/>
      <c r="AB668" s="446"/>
      <c r="AC668" s="52"/>
    </row>
    <row r="669" spans="1:29" ht="12.75" customHeight="1" thickBot="1" x14ac:dyDescent="0.25">
      <c r="A669" s="51"/>
      <c r="B669" s="431" t="str">
        <f>+'11+'!B208:M208</f>
        <v>Иные закупки товаров, работ и услуг для обеспечения государственных (муниципальных) нужд</v>
      </c>
      <c r="C669" s="432"/>
      <c r="D669" s="432"/>
      <c r="E669" s="432"/>
      <c r="F669" s="432"/>
      <c r="G669" s="432"/>
      <c r="H669" s="432"/>
      <c r="I669" s="432"/>
      <c r="J669" s="432"/>
      <c r="K669" s="432"/>
      <c r="L669" s="433"/>
      <c r="M669" s="364">
        <f>+'11+'!O208</f>
        <v>10</v>
      </c>
      <c r="N669" s="364">
        <f>+'11+'!P208</f>
        <v>6</v>
      </c>
      <c r="O669" s="364" t="str">
        <f>+'11+'!Q208</f>
        <v>0140276040</v>
      </c>
      <c r="P669" s="364" t="str">
        <f>+'11+'!R208</f>
        <v>240</v>
      </c>
      <c r="Q669" s="442"/>
      <c r="R669" s="443"/>
      <c r="S669" s="300">
        <f>+'11+'!U208</f>
        <v>462</v>
      </c>
      <c r="T669" s="300">
        <f>+'11+'!V208</f>
        <v>203.79342</v>
      </c>
      <c r="U669" s="396">
        <f t="shared" si="10"/>
        <v>44.111129870129865</v>
      </c>
      <c r="V669" s="444"/>
      <c r="W669" s="445"/>
      <c r="X669" s="445"/>
      <c r="Y669" s="445"/>
      <c r="Z669" s="445"/>
      <c r="AA669" s="445"/>
      <c r="AB669" s="446"/>
      <c r="AC669" s="52"/>
    </row>
    <row r="670" spans="1:29" ht="21.75" customHeight="1" thickBot="1" x14ac:dyDescent="0.25">
      <c r="A670" s="51"/>
      <c r="B670" s="431" t="str">
        <f>+'11+'!B209:M209</f>
        <v>Закупка товаров, работ, услуг в сфере информационно-коммуникационных технологий</v>
      </c>
      <c r="C670" s="432"/>
      <c r="D670" s="432"/>
      <c r="E670" s="432"/>
      <c r="F670" s="432"/>
      <c r="G670" s="432"/>
      <c r="H670" s="432"/>
      <c r="I670" s="432"/>
      <c r="J670" s="432"/>
      <c r="K670" s="432"/>
      <c r="L670" s="433"/>
      <c r="M670" s="364">
        <f>+'11+'!O209</f>
        <v>10</v>
      </c>
      <c r="N670" s="364">
        <f>+'11+'!P209</f>
        <v>6</v>
      </c>
      <c r="O670" s="364" t="str">
        <f>+'11+'!Q209</f>
        <v>0140276040</v>
      </c>
      <c r="P670" s="364" t="str">
        <f>+'11+'!R209</f>
        <v>242</v>
      </c>
      <c r="Q670" s="442"/>
      <c r="R670" s="443"/>
      <c r="S670" s="300">
        <f>+'11+'!U209</f>
        <v>38</v>
      </c>
      <c r="T670" s="300">
        <f>+'11+'!V209</f>
        <v>0</v>
      </c>
      <c r="U670" s="396">
        <f t="shared" si="10"/>
        <v>0</v>
      </c>
      <c r="V670" s="444"/>
      <c r="W670" s="445"/>
      <c r="X670" s="445"/>
      <c r="Y670" s="445"/>
      <c r="Z670" s="445"/>
      <c r="AA670" s="445"/>
      <c r="AB670" s="446"/>
      <c r="AC670" s="52"/>
    </row>
    <row r="671" spans="1:29" ht="21.75" customHeight="1" thickBot="1" x14ac:dyDescent="0.25">
      <c r="A671" s="51"/>
      <c r="B671" s="431" t="str">
        <f>+'11+'!B210:M210</f>
        <v>Прочая закупка товаров, работ и услуг</v>
      </c>
      <c r="C671" s="432"/>
      <c r="D671" s="432"/>
      <c r="E671" s="432"/>
      <c r="F671" s="432"/>
      <c r="G671" s="432"/>
      <c r="H671" s="432"/>
      <c r="I671" s="432"/>
      <c r="J671" s="432"/>
      <c r="K671" s="432"/>
      <c r="L671" s="433"/>
      <c r="M671" s="364">
        <f>+'11+'!O210</f>
        <v>10</v>
      </c>
      <c r="N671" s="364">
        <f>+'11+'!P210</f>
        <v>6</v>
      </c>
      <c r="O671" s="364" t="str">
        <f>+'11+'!Q210</f>
        <v>0140276040</v>
      </c>
      <c r="P671" s="364" t="str">
        <f>+'11+'!R210</f>
        <v>244</v>
      </c>
      <c r="Q671" s="442"/>
      <c r="R671" s="443"/>
      <c r="S671" s="300">
        <f>+'11+'!U210</f>
        <v>424</v>
      </c>
      <c r="T671" s="300">
        <f>+'11+'!V210</f>
        <v>203.79342</v>
      </c>
      <c r="U671" s="396">
        <f t="shared" si="10"/>
        <v>48.064485849056602</v>
      </c>
      <c r="V671" s="444"/>
      <c r="W671" s="445"/>
      <c r="X671" s="445"/>
      <c r="Y671" s="445"/>
      <c r="Z671" s="445"/>
      <c r="AA671" s="445"/>
      <c r="AB671" s="446"/>
      <c r="AC671" s="52"/>
    </row>
    <row r="672" spans="1:29" ht="21.75" customHeight="1" thickBot="1" x14ac:dyDescent="0.25">
      <c r="A672" s="51"/>
      <c r="B672" s="431" t="str">
        <f>+'11+'!B657:M657</f>
        <v>ФИЗИЧЕСКАЯ КУЛЬТУРА И СПОРТ</v>
      </c>
      <c r="C672" s="432"/>
      <c r="D672" s="432"/>
      <c r="E672" s="432"/>
      <c r="F672" s="432"/>
      <c r="G672" s="432"/>
      <c r="H672" s="432"/>
      <c r="I672" s="432"/>
      <c r="J672" s="432"/>
      <c r="K672" s="432"/>
      <c r="L672" s="433"/>
      <c r="M672" s="364">
        <f>+'11+'!O657</f>
        <v>11</v>
      </c>
      <c r="N672" s="364">
        <f>+'11+'!P657</f>
        <v>0</v>
      </c>
      <c r="O672" s="364">
        <f>+'11+'!Q657</f>
        <v>0</v>
      </c>
      <c r="P672" s="364">
        <f>+'11+'!R657</f>
        <v>0</v>
      </c>
      <c r="Q672" s="442"/>
      <c r="R672" s="443"/>
      <c r="S672" s="300">
        <f>+'11+'!U657</f>
        <v>1059</v>
      </c>
      <c r="T672" s="300">
        <f>+'11+'!V657</f>
        <v>622.5</v>
      </c>
      <c r="U672" s="396">
        <f t="shared" si="10"/>
        <v>58.781869688385271</v>
      </c>
      <c r="V672" s="444"/>
      <c r="W672" s="445"/>
      <c r="X672" s="445"/>
      <c r="Y672" s="445"/>
      <c r="Z672" s="445"/>
      <c r="AA672" s="445"/>
      <c r="AB672" s="446"/>
      <c r="AC672" s="52"/>
    </row>
    <row r="673" spans="1:29" ht="21.75" customHeight="1" thickBot="1" x14ac:dyDescent="0.25">
      <c r="A673" s="51"/>
      <c r="B673" s="431" t="str">
        <f>+'11+'!B658:M658</f>
        <v>Другие вопросы в области физической культуры и спорта</v>
      </c>
      <c r="C673" s="432"/>
      <c r="D673" s="432"/>
      <c r="E673" s="432"/>
      <c r="F673" s="432"/>
      <c r="G673" s="432"/>
      <c r="H673" s="432"/>
      <c r="I673" s="432"/>
      <c r="J673" s="432"/>
      <c r="K673" s="432"/>
      <c r="L673" s="433"/>
      <c r="M673" s="364">
        <f>+'11+'!O658</f>
        <v>11</v>
      </c>
      <c r="N673" s="364">
        <f>+'11+'!P658</f>
        <v>5</v>
      </c>
      <c r="O673" s="364">
        <f>+'11+'!Q658</f>
        <v>0</v>
      </c>
      <c r="P673" s="364">
        <f>+'11+'!R658</f>
        <v>0</v>
      </c>
      <c r="Q673" s="442"/>
      <c r="R673" s="443"/>
      <c r="S673" s="300">
        <f>+'11+'!U658</f>
        <v>1059</v>
      </c>
      <c r="T673" s="300">
        <f>+'11+'!V658</f>
        <v>622.5</v>
      </c>
      <c r="U673" s="396">
        <f t="shared" si="10"/>
        <v>58.781869688385271</v>
      </c>
      <c r="V673" s="444"/>
      <c r="W673" s="445"/>
      <c r="X673" s="445"/>
      <c r="Y673" s="445"/>
      <c r="Z673" s="445"/>
      <c r="AA673" s="445"/>
      <c r="AB673" s="446"/>
      <c r="AC673" s="52"/>
    </row>
    <row r="674" spans="1:29" ht="42.75" customHeight="1" thickBot="1" x14ac:dyDescent="0.25">
      <c r="A674" s="51"/>
      <c r="B674" s="431" t="str">
        <f>+'11+'!B659:M659</f>
        <v>Муниципальная программа "Совершенствование молодежной политики  и развитие физической культуры и спорта Овюрского кожууна на 2016-2018 годы"</v>
      </c>
      <c r="C674" s="432"/>
      <c r="D674" s="432"/>
      <c r="E674" s="432"/>
      <c r="F674" s="432"/>
      <c r="G674" s="432"/>
      <c r="H674" s="432"/>
      <c r="I674" s="432"/>
      <c r="J674" s="432"/>
      <c r="K674" s="432"/>
      <c r="L674" s="433"/>
      <c r="M674" s="364">
        <f>+'11+'!O659</f>
        <v>11</v>
      </c>
      <c r="N674" s="364">
        <f>+'11+'!P659</f>
        <v>5</v>
      </c>
      <c r="O674" s="364" t="str">
        <f>+'11+'!Q659</f>
        <v>0500000000</v>
      </c>
      <c r="P674" s="364">
        <f>+'11+'!R659</f>
        <v>0</v>
      </c>
      <c r="Q674" s="442"/>
      <c r="R674" s="443"/>
      <c r="S674" s="300">
        <f>+'11+'!U659</f>
        <v>73</v>
      </c>
      <c r="T674" s="300">
        <f>+'11+'!V659</f>
        <v>0</v>
      </c>
      <c r="U674" s="396">
        <f t="shared" si="10"/>
        <v>0</v>
      </c>
      <c r="V674" s="444"/>
      <c r="W674" s="445"/>
      <c r="X674" s="445"/>
      <c r="Y674" s="445"/>
      <c r="Z674" s="445"/>
      <c r="AA674" s="445"/>
      <c r="AB674" s="446"/>
      <c r="AC674" s="52"/>
    </row>
    <row r="675" spans="1:29" ht="12.75" customHeight="1" thickBot="1" x14ac:dyDescent="0.25">
      <c r="A675" s="51"/>
      <c r="B675" s="431" t="str">
        <f>+'11+'!B660:M660</f>
        <v>Подпрограмма "Молодежная политика Овюрского кожууна"</v>
      </c>
      <c r="C675" s="432"/>
      <c r="D675" s="432"/>
      <c r="E675" s="432"/>
      <c r="F675" s="432"/>
      <c r="G675" s="432"/>
      <c r="H675" s="432"/>
      <c r="I675" s="432"/>
      <c r="J675" s="432"/>
      <c r="K675" s="432"/>
      <c r="L675" s="433"/>
      <c r="M675" s="364">
        <f>+'11+'!O660</f>
        <v>11</v>
      </c>
      <c r="N675" s="364">
        <f>+'11+'!P660</f>
        <v>5</v>
      </c>
      <c r="O675" s="364" t="str">
        <f>+'11+'!Q660</f>
        <v>0510000000</v>
      </c>
      <c r="P675" s="364">
        <f>+'11+'!R660</f>
        <v>0</v>
      </c>
      <c r="Q675" s="442"/>
      <c r="R675" s="443"/>
      <c r="S675" s="300">
        <f>+'11+'!U660</f>
        <v>73</v>
      </c>
      <c r="T675" s="300">
        <f>+'11+'!V660</f>
        <v>0</v>
      </c>
      <c r="U675" s="396">
        <f t="shared" si="10"/>
        <v>0</v>
      </c>
      <c r="V675" s="444"/>
      <c r="W675" s="445"/>
      <c r="X675" s="445"/>
      <c r="Y675" s="445"/>
      <c r="Z675" s="445"/>
      <c r="AA675" s="445"/>
      <c r="AB675" s="446"/>
      <c r="AC675" s="52"/>
    </row>
    <row r="676" spans="1:29" ht="21.75" customHeight="1" thickBot="1" x14ac:dyDescent="0.25">
      <c r="A676" s="51"/>
      <c r="B676" s="431" t="str">
        <f>+'11+'!B661:M661</f>
        <v>Мероприятия в области поддержки молодых талантов</v>
      </c>
      <c r="C676" s="432"/>
      <c r="D676" s="432"/>
      <c r="E676" s="432"/>
      <c r="F676" s="432"/>
      <c r="G676" s="432"/>
      <c r="H676" s="432"/>
      <c r="I676" s="432"/>
      <c r="J676" s="432"/>
      <c r="K676" s="432"/>
      <c r="L676" s="433"/>
      <c r="M676" s="364">
        <f>+'11+'!O661</f>
        <v>11</v>
      </c>
      <c r="N676" s="364">
        <f>+'11+'!P661</f>
        <v>5</v>
      </c>
      <c r="O676" s="364" t="str">
        <f>+'11+'!Q661</f>
        <v>0510107020</v>
      </c>
      <c r="P676" s="364">
        <f>+'11+'!R661</f>
        <v>0</v>
      </c>
      <c r="Q676" s="442"/>
      <c r="R676" s="443"/>
      <c r="S676" s="300">
        <f>+'11+'!U661</f>
        <v>73</v>
      </c>
      <c r="T676" s="300">
        <f>+'11+'!V661</f>
        <v>0</v>
      </c>
      <c r="U676" s="396">
        <f t="shared" si="10"/>
        <v>0</v>
      </c>
      <c r="V676" s="444"/>
      <c r="W676" s="445"/>
      <c r="X676" s="445"/>
      <c r="Y676" s="445"/>
      <c r="Z676" s="445"/>
      <c r="AA676" s="445"/>
      <c r="AB676" s="446"/>
      <c r="AC676" s="52"/>
    </row>
    <row r="677" spans="1:29" ht="12.75" customHeight="1" thickBot="1" x14ac:dyDescent="0.25">
      <c r="A677" s="51"/>
      <c r="B677" s="431" t="str">
        <f>+'11+'!B662:M662</f>
        <v>Закупка товаров, работ и услуг для обеспечения государственных (муниципальных) нужд</v>
      </c>
      <c r="C677" s="432"/>
      <c r="D677" s="432"/>
      <c r="E677" s="432"/>
      <c r="F677" s="432"/>
      <c r="G677" s="432"/>
      <c r="H677" s="432"/>
      <c r="I677" s="432"/>
      <c r="J677" s="432"/>
      <c r="K677" s="432"/>
      <c r="L677" s="433"/>
      <c r="M677" s="364">
        <f>+'11+'!O662</f>
        <v>11</v>
      </c>
      <c r="N677" s="364">
        <f>+'11+'!P662</f>
        <v>5</v>
      </c>
      <c r="O677" s="364" t="str">
        <f>+'11+'!Q662</f>
        <v>0510107020</v>
      </c>
      <c r="P677" s="364" t="str">
        <f>+'11+'!R662</f>
        <v>200</v>
      </c>
      <c r="Q677" s="442"/>
      <c r="R677" s="443"/>
      <c r="S677" s="300">
        <f>+'11+'!U662</f>
        <v>73</v>
      </c>
      <c r="T677" s="300">
        <f>+'11+'!V662</f>
        <v>0</v>
      </c>
      <c r="U677" s="396">
        <f t="shared" si="10"/>
        <v>0</v>
      </c>
      <c r="V677" s="444"/>
      <c r="W677" s="445"/>
      <c r="X677" s="445"/>
      <c r="Y677" s="445"/>
      <c r="Z677" s="445"/>
      <c r="AA677" s="445"/>
      <c r="AB677" s="446"/>
      <c r="AC677" s="52"/>
    </row>
    <row r="678" spans="1:29" ht="32.25" customHeight="1" thickBot="1" x14ac:dyDescent="0.25">
      <c r="A678" s="51"/>
      <c r="B678" s="431" t="str">
        <f>+'11+'!B663:M663</f>
        <v>Иные закупки товаров, работ и услуг для обеспечения государственных (муниципальных) нужд</v>
      </c>
      <c r="C678" s="432"/>
      <c r="D678" s="432"/>
      <c r="E678" s="432"/>
      <c r="F678" s="432"/>
      <c r="G678" s="432"/>
      <c r="H678" s="432"/>
      <c r="I678" s="432"/>
      <c r="J678" s="432"/>
      <c r="K678" s="432"/>
      <c r="L678" s="433"/>
      <c r="M678" s="364">
        <f>+'11+'!O663</f>
        <v>11</v>
      </c>
      <c r="N678" s="364">
        <f>+'11+'!P663</f>
        <v>5</v>
      </c>
      <c r="O678" s="364" t="str">
        <f>+'11+'!Q663</f>
        <v>0510107020</v>
      </c>
      <c r="P678" s="364" t="str">
        <f>+'11+'!R663</f>
        <v>240</v>
      </c>
      <c r="Q678" s="442"/>
      <c r="R678" s="443"/>
      <c r="S678" s="300">
        <f>+'11+'!U663</f>
        <v>73</v>
      </c>
      <c r="T678" s="300">
        <f>+'11+'!V663</f>
        <v>0</v>
      </c>
      <c r="U678" s="396">
        <f t="shared" si="10"/>
        <v>0</v>
      </c>
      <c r="V678" s="444"/>
      <c r="W678" s="445"/>
      <c r="X678" s="445"/>
      <c r="Y678" s="445"/>
      <c r="Z678" s="445"/>
      <c r="AA678" s="445"/>
      <c r="AB678" s="446"/>
      <c r="AC678" s="52"/>
    </row>
    <row r="679" spans="1:29" ht="12.75" customHeight="1" thickBot="1" x14ac:dyDescent="0.25">
      <c r="A679" s="51"/>
      <c r="B679" s="431" t="str">
        <f>+'11+'!B664:M664</f>
        <v>Прочая закупка товаров, работ и услуг</v>
      </c>
      <c r="C679" s="432"/>
      <c r="D679" s="432"/>
      <c r="E679" s="432"/>
      <c r="F679" s="432"/>
      <c r="G679" s="432"/>
      <c r="H679" s="432"/>
      <c r="I679" s="432"/>
      <c r="J679" s="432"/>
      <c r="K679" s="432"/>
      <c r="L679" s="433"/>
      <c r="M679" s="364">
        <f>+'11+'!O664</f>
        <v>11</v>
      </c>
      <c r="N679" s="364">
        <f>+'11+'!P664</f>
        <v>5</v>
      </c>
      <c r="O679" s="364" t="str">
        <f>+'11+'!Q664</f>
        <v>0510107020</v>
      </c>
      <c r="P679" s="364" t="str">
        <f>+'11+'!R664</f>
        <v>244</v>
      </c>
      <c r="Q679" s="442"/>
      <c r="R679" s="443"/>
      <c r="S679" s="300">
        <f>+'11+'!U664</f>
        <v>73</v>
      </c>
      <c r="T679" s="300">
        <f>+'11+'!V664</f>
        <v>0</v>
      </c>
      <c r="U679" s="396">
        <f t="shared" si="10"/>
        <v>0</v>
      </c>
      <c r="V679" s="444"/>
      <c r="W679" s="445"/>
      <c r="X679" s="445"/>
      <c r="Y679" s="445"/>
      <c r="Z679" s="445"/>
      <c r="AA679" s="445"/>
      <c r="AB679" s="446"/>
      <c r="AC679" s="52"/>
    </row>
    <row r="680" spans="1:29" ht="12.75" customHeight="1" thickBot="1" x14ac:dyDescent="0.25">
      <c r="A680" s="51"/>
      <c r="B680" s="431" t="str">
        <f>+'11+'!B665:M665</f>
        <v>Муниципальная программа "Совершенствование молодежной политики  и развитие физической культуры и спорта Овюрского кожууна на 2016-2018 годы"</v>
      </c>
      <c r="C680" s="432"/>
      <c r="D680" s="432"/>
      <c r="E680" s="432"/>
      <c r="F680" s="432"/>
      <c r="G680" s="432"/>
      <c r="H680" s="432"/>
      <c r="I680" s="432"/>
      <c r="J680" s="432"/>
      <c r="K680" s="432"/>
      <c r="L680" s="433"/>
      <c r="M680" s="364">
        <f>+'11+'!O665</f>
        <v>11</v>
      </c>
      <c r="N680" s="364">
        <f>+'11+'!P665</f>
        <v>5</v>
      </c>
      <c r="O680" s="364" t="str">
        <f>+'11+'!Q665</f>
        <v>0500000000</v>
      </c>
      <c r="P680" s="364">
        <f>+'11+'!R665</f>
        <v>0</v>
      </c>
      <c r="Q680" s="442"/>
      <c r="R680" s="443"/>
      <c r="S680" s="300">
        <f>+'11+'!U665</f>
        <v>986</v>
      </c>
      <c r="T680" s="300">
        <f>+'11+'!V665</f>
        <v>622.5</v>
      </c>
      <c r="U680" s="396">
        <f t="shared" si="10"/>
        <v>63.133874239350916</v>
      </c>
      <c r="V680" s="444"/>
      <c r="W680" s="445"/>
      <c r="X680" s="445"/>
      <c r="Y680" s="445"/>
      <c r="Z680" s="445"/>
      <c r="AA680" s="445"/>
      <c r="AB680" s="446"/>
      <c r="AC680" s="52"/>
    </row>
    <row r="681" spans="1:29" ht="12.75" customHeight="1" thickBot="1" x14ac:dyDescent="0.25">
      <c r="A681" s="51"/>
      <c r="B681" s="431" t="str">
        <f>+'11+'!B666:M666</f>
        <v>подпрограмма "Развитие физической культуры и спорта"</v>
      </c>
      <c r="C681" s="432"/>
      <c r="D681" s="432"/>
      <c r="E681" s="432"/>
      <c r="F681" s="432"/>
      <c r="G681" s="432"/>
      <c r="H681" s="432"/>
      <c r="I681" s="432"/>
      <c r="J681" s="432"/>
      <c r="K681" s="432"/>
      <c r="L681" s="433"/>
      <c r="M681" s="364">
        <f>+'11+'!O666</f>
        <v>11</v>
      </c>
      <c r="N681" s="364">
        <f>+'11+'!P666</f>
        <v>5</v>
      </c>
      <c r="O681" s="364" t="str">
        <f>+'11+'!Q666</f>
        <v>0520000000</v>
      </c>
      <c r="P681" s="364">
        <f>+'11+'!R666</f>
        <v>0</v>
      </c>
      <c r="Q681" s="442"/>
      <c r="R681" s="443"/>
      <c r="S681" s="300">
        <f>+'11+'!U666</f>
        <v>986</v>
      </c>
      <c r="T681" s="300">
        <f>+'11+'!V666</f>
        <v>622.5</v>
      </c>
      <c r="U681" s="396">
        <f t="shared" si="10"/>
        <v>63.133874239350916</v>
      </c>
      <c r="V681" s="444"/>
      <c r="W681" s="445"/>
      <c r="X681" s="445"/>
      <c r="Y681" s="445"/>
      <c r="Z681" s="445"/>
      <c r="AA681" s="445"/>
      <c r="AB681" s="446"/>
      <c r="AC681" s="52"/>
    </row>
    <row r="682" spans="1:29" ht="21.75" customHeight="1" thickBot="1" x14ac:dyDescent="0.25">
      <c r="A682" s="51"/>
      <c r="B682" s="431" t="str">
        <f>+'11+'!B667:M667</f>
        <v>Мероприятия в области поддержки молодых талантов</v>
      </c>
      <c r="C682" s="432"/>
      <c r="D682" s="432"/>
      <c r="E682" s="432"/>
      <c r="F682" s="432"/>
      <c r="G682" s="432"/>
      <c r="H682" s="432"/>
      <c r="I682" s="432"/>
      <c r="J682" s="432"/>
      <c r="K682" s="432"/>
      <c r="L682" s="433"/>
      <c r="M682" s="364">
        <f>+'11+'!O667</f>
        <v>11</v>
      </c>
      <c r="N682" s="364">
        <f>+'11+'!P667</f>
        <v>5</v>
      </c>
      <c r="O682" s="364" t="str">
        <f>+'11+'!Q667</f>
        <v>0520107250</v>
      </c>
      <c r="P682" s="364">
        <f>+'11+'!R667</f>
        <v>0</v>
      </c>
      <c r="Q682" s="442"/>
      <c r="R682" s="443"/>
      <c r="S682" s="300">
        <f>+'11+'!U667</f>
        <v>986</v>
      </c>
      <c r="T682" s="300">
        <f>+'11+'!V667</f>
        <v>622.5</v>
      </c>
      <c r="U682" s="396">
        <f t="shared" si="10"/>
        <v>63.133874239350916</v>
      </c>
      <c r="V682" s="444"/>
      <c r="W682" s="445"/>
      <c r="X682" s="445"/>
      <c r="Y682" s="445"/>
      <c r="Z682" s="445"/>
      <c r="AA682" s="445"/>
      <c r="AB682" s="446"/>
      <c r="AC682" s="52"/>
    </row>
    <row r="683" spans="1:29" ht="12.75" customHeight="1" thickBot="1" x14ac:dyDescent="0.25">
      <c r="A683" s="51"/>
      <c r="B683" s="431" t="str">
        <f>+'11+'!B668:M668</f>
        <v>Закупка товаров, работ и услуг для обеспечения государственных (муниципальных) нужд</v>
      </c>
      <c r="C683" s="432"/>
      <c r="D683" s="432"/>
      <c r="E683" s="432"/>
      <c r="F683" s="432"/>
      <c r="G683" s="432"/>
      <c r="H683" s="432"/>
      <c r="I683" s="432"/>
      <c r="J683" s="432"/>
      <c r="K683" s="432"/>
      <c r="L683" s="433"/>
      <c r="M683" s="364">
        <f>+'11+'!O668</f>
        <v>11</v>
      </c>
      <c r="N683" s="364">
        <f>+'11+'!P668</f>
        <v>5</v>
      </c>
      <c r="O683" s="364" t="str">
        <f>+'11+'!Q668</f>
        <v>0520107250</v>
      </c>
      <c r="P683" s="364" t="str">
        <f>+'11+'!R668</f>
        <v>200</v>
      </c>
      <c r="Q683" s="442"/>
      <c r="R683" s="443"/>
      <c r="S683" s="300">
        <f>+'11+'!U668</f>
        <v>986</v>
      </c>
      <c r="T683" s="300">
        <f>+'11+'!V668</f>
        <v>622.5</v>
      </c>
      <c r="U683" s="396">
        <f t="shared" si="10"/>
        <v>63.133874239350916</v>
      </c>
      <c r="V683" s="444"/>
      <c r="W683" s="445"/>
      <c r="X683" s="445"/>
      <c r="Y683" s="445"/>
      <c r="Z683" s="445"/>
      <c r="AA683" s="445"/>
      <c r="AB683" s="446"/>
      <c r="AC683" s="52"/>
    </row>
    <row r="684" spans="1:29" ht="21.75" customHeight="1" thickBot="1" x14ac:dyDescent="0.25">
      <c r="A684" s="51"/>
      <c r="B684" s="431" t="str">
        <f>+'11+'!B669:M669</f>
        <v>Иные закупки товаров, работ и услуг для обеспечения государственных (муниципальных) нужд</v>
      </c>
      <c r="C684" s="432"/>
      <c r="D684" s="432"/>
      <c r="E684" s="432"/>
      <c r="F684" s="432"/>
      <c r="G684" s="432"/>
      <c r="H684" s="432"/>
      <c r="I684" s="432"/>
      <c r="J684" s="432"/>
      <c r="K684" s="432"/>
      <c r="L684" s="433"/>
      <c r="M684" s="364">
        <f>+'11+'!O669</f>
        <v>11</v>
      </c>
      <c r="N684" s="364">
        <f>+'11+'!P669</f>
        <v>5</v>
      </c>
      <c r="O684" s="364" t="str">
        <f>+'11+'!Q669</f>
        <v>0520107250</v>
      </c>
      <c r="P684" s="364" t="str">
        <f>+'11+'!R669</f>
        <v>240</v>
      </c>
      <c r="Q684" s="442"/>
      <c r="R684" s="443"/>
      <c r="S684" s="300">
        <f>+'11+'!U669</f>
        <v>986</v>
      </c>
      <c r="T684" s="300">
        <f>+'11+'!V669</f>
        <v>622.5</v>
      </c>
      <c r="U684" s="396">
        <f t="shared" si="10"/>
        <v>63.133874239350916</v>
      </c>
      <c r="V684" s="444"/>
      <c r="W684" s="445"/>
      <c r="X684" s="445"/>
      <c r="Y684" s="445"/>
      <c r="Z684" s="445"/>
      <c r="AA684" s="445"/>
      <c r="AB684" s="446"/>
      <c r="AC684" s="52"/>
    </row>
    <row r="685" spans="1:29" ht="32.25" customHeight="1" thickBot="1" x14ac:dyDescent="0.25">
      <c r="A685" s="51"/>
      <c r="B685" s="431" t="str">
        <f>+'11+'!B670:M670</f>
        <v>Прочая закупка товаров, работ и услуг</v>
      </c>
      <c r="C685" s="432"/>
      <c r="D685" s="432"/>
      <c r="E685" s="432"/>
      <c r="F685" s="432"/>
      <c r="G685" s="432"/>
      <c r="H685" s="432"/>
      <c r="I685" s="432"/>
      <c r="J685" s="432"/>
      <c r="K685" s="432"/>
      <c r="L685" s="433"/>
      <c r="M685" s="364">
        <f>+'11+'!O670</f>
        <v>11</v>
      </c>
      <c r="N685" s="364">
        <f>+'11+'!P670</f>
        <v>5</v>
      </c>
      <c r="O685" s="364" t="str">
        <f>+'11+'!Q670</f>
        <v>0520107250</v>
      </c>
      <c r="P685" s="364" t="str">
        <f>+'11+'!R670</f>
        <v>244</v>
      </c>
      <c r="Q685" s="442"/>
      <c r="R685" s="443"/>
      <c r="S685" s="300">
        <f>+'11+'!U670</f>
        <v>986</v>
      </c>
      <c r="T685" s="300">
        <f>+'11+'!V670</f>
        <v>622.5</v>
      </c>
      <c r="U685" s="396">
        <f t="shared" si="10"/>
        <v>63.133874239350916</v>
      </c>
      <c r="V685" s="444"/>
      <c r="W685" s="445"/>
      <c r="X685" s="445"/>
      <c r="Y685" s="445"/>
      <c r="Z685" s="445"/>
      <c r="AA685" s="445"/>
      <c r="AB685" s="446"/>
      <c r="AC685" s="52"/>
    </row>
    <row r="686" spans="1:29" ht="32.25" customHeight="1" thickBot="1" x14ac:dyDescent="0.25">
      <c r="A686" s="51"/>
      <c r="B686" s="431" t="str">
        <f>+'11+'!B671:M671</f>
        <v>СРЕДСТВА МАССОВОЙ ИНФОРМАЦИИ</v>
      </c>
      <c r="C686" s="432"/>
      <c r="D686" s="432"/>
      <c r="E686" s="432"/>
      <c r="F686" s="432"/>
      <c r="G686" s="432"/>
      <c r="H686" s="432"/>
      <c r="I686" s="432"/>
      <c r="J686" s="432"/>
      <c r="K686" s="432"/>
      <c r="L686" s="433"/>
      <c r="M686" s="364">
        <f>+'11+'!O671</f>
        <v>12</v>
      </c>
      <c r="N686" s="364">
        <f>+'11+'!P671</f>
        <v>0</v>
      </c>
      <c r="O686" s="364">
        <f>+'11+'!Q671</f>
        <v>0</v>
      </c>
      <c r="P686" s="364">
        <f>+'11+'!R671</f>
        <v>0</v>
      </c>
      <c r="Q686" s="442"/>
      <c r="R686" s="443"/>
      <c r="S686" s="300">
        <f>+'11+'!U671</f>
        <v>140</v>
      </c>
      <c r="T686" s="300">
        <f>+'11+'!V671</f>
        <v>45.4</v>
      </c>
      <c r="U686" s="396">
        <f t="shared" si="10"/>
        <v>32.428571428571431</v>
      </c>
      <c r="V686" s="444"/>
      <c r="W686" s="445"/>
      <c r="X686" s="445"/>
      <c r="Y686" s="445"/>
      <c r="Z686" s="445"/>
      <c r="AA686" s="445"/>
      <c r="AB686" s="446"/>
      <c r="AC686" s="52"/>
    </row>
    <row r="687" spans="1:29" ht="21.75" customHeight="1" thickBot="1" x14ac:dyDescent="0.25">
      <c r="A687" s="51"/>
      <c r="B687" s="431" t="str">
        <f>+'11+'!B672:M672</f>
        <v>Периодическая печать и издательства</v>
      </c>
      <c r="C687" s="432"/>
      <c r="D687" s="432"/>
      <c r="E687" s="432"/>
      <c r="F687" s="432"/>
      <c r="G687" s="432"/>
      <c r="H687" s="432"/>
      <c r="I687" s="432"/>
      <c r="J687" s="432"/>
      <c r="K687" s="432"/>
      <c r="L687" s="433"/>
      <c r="M687" s="364">
        <f>+'11+'!O672</f>
        <v>12</v>
      </c>
      <c r="N687" s="364">
        <f>+'11+'!P672</f>
        <v>2</v>
      </c>
      <c r="O687" s="364">
        <f>+'11+'!Q672</f>
        <v>0</v>
      </c>
      <c r="P687" s="364">
        <f>+'11+'!R672</f>
        <v>0</v>
      </c>
      <c r="Q687" s="442"/>
      <c r="R687" s="443"/>
      <c r="S687" s="300">
        <f>+'11+'!U672</f>
        <v>140</v>
      </c>
      <c r="T687" s="300">
        <f>+'11+'!V672</f>
        <v>45.4</v>
      </c>
      <c r="U687" s="396">
        <f t="shared" si="10"/>
        <v>32.428571428571431</v>
      </c>
      <c r="V687" s="444"/>
      <c r="W687" s="445"/>
      <c r="X687" s="445"/>
      <c r="Y687" s="445"/>
      <c r="Z687" s="445"/>
      <c r="AA687" s="445"/>
      <c r="AB687" s="446"/>
      <c r="AC687" s="52"/>
    </row>
    <row r="688" spans="1:29" ht="12.75" customHeight="1" thickBot="1" x14ac:dyDescent="0.25">
      <c r="A688" s="51"/>
      <c r="B688" s="431" t="str">
        <f>+'11+'!B673:M673</f>
        <v>Функционирование Главы муниципального райлна, высшего должностного лица муниципального образования, его заместителей, местных администраций</v>
      </c>
      <c r="C688" s="432"/>
      <c r="D688" s="432"/>
      <c r="E688" s="432"/>
      <c r="F688" s="432"/>
      <c r="G688" s="432"/>
      <c r="H688" s="432"/>
      <c r="I688" s="432"/>
      <c r="J688" s="432"/>
      <c r="K688" s="432"/>
      <c r="L688" s="433"/>
      <c r="M688" s="364">
        <f>+'11+'!O673</f>
        <v>12</v>
      </c>
      <c r="N688" s="364">
        <f>+'11+'!P673</f>
        <v>2</v>
      </c>
      <c r="O688" s="364" t="str">
        <f>+'11+'!Q673</f>
        <v>7800000000</v>
      </c>
      <c r="P688" s="364">
        <f>+'11+'!R673</f>
        <v>0</v>
      </c>
      <c r="Q688" s="442"/>
      <c r="R688" s="443"/>
      <c r="S688" s="300">
        <f>+'11+'!U673</f>
        <v>140</v>
      </c>
      <c r="T688" s="300">
        <f>+'11+'!V673</f>
        <v>45.4</v>
      </c>
      <c r="U688" s="396">
        <f t="shared" si="10"/>
        <v>32.428571428571431</v>
      </c>
      <c r="V688" s="444"/>
      <c r="W688" s="445"/>
      <c r="X688" s="445"/>
      <c r="Y688" s="445"/>
      <c r="Z688" s="445"/>
      <c r="AA688" s="445"/>
      <c r="AB688" s="446"/>
      <c r="AC688" s="52"/>
    </row>
    <row r="689" spans="1:29" ht="42.75" customHeight="1" thickBot="1" x14ac:dyDescent="0.25">
      <c r="A689" s="51"/>
      <c r="B689" s="431" t="str">
        <f>+'11+'!B674:M674</f>
        <v>Обеспечение деятельности (оказание услуг)  учреждений средств массовой информации</v>
      </c>
      <c r="C689" s="432"/>
      <c r="D689" s="432"/>
      <c r="E689" s="432"/>
      <c r="F689" s="432"/>
      <c r="G689" s="432"/>
      <c r="H689" s="432"/>
      <c r="I689" s="432"/>
      <c r="J689" s="432"/>
      <c r="K689" s="432"/>
      <c r="L689" s="433"/>
      <c r="M689" s="364">
        <f>+'11+'!O674</f>
        <v>12</v>
      </c>
      <c r="N689" s="364">
        <f>+'11+'!P674</f>
        <v>2</v>
      </c>
      <c r="O689" s="364" t="str">
        <f>+'11+'!Q674</f>
        <v>7800040060</v>
      </c>
      <c r="P689" s="364">
        <f>+'11+'!R674</f>
        <v>0</v>
      </c>
      <c r="Q689" s="442"/>
      <c r="R689" s="443"/>
      <c r="S689" s="300">
        <f>+'11+'!U674</f>
        <v>140</v>
      </c>
      <c r="T689" s="300">
        <f>+'11+'!V674</f>
        <v>45.4</v>
      </c>
      <c r="U689" s="396">
        <f t="shared" si="10"/>
        <v>32.428571428571431</v>
      </c>
      <c r="V689" s="444"/>
      <c r="W689" s="445"/>
      <c r="X689" s="445"/>
      <c r="Y689" s="445"/>
      <c r="Z689" s="445"/>
      <c r="AA689" s="445"/>
      <c r="AB689" s="446"/>
      <c r="AC689" s="52"/>
    </row>
    <row r="690" spans="1:29" ht="21.75" customHeight="1" thickBot="1" x14ac:dyDescent="0.25">
      <c r="A690" s="51"/>
      <c r="B690" s="431" t="str">
        <f>+'11+'!B675:M675</f>
        <v>Закупка товаров, работ и услуг для обеспечения государственных (муниципальных) нужд</v>
      </c>
      <c r="C690" s="432"/>
      <c r="D690" s="432"/>
      <c r="E690" s="432"/>
      <c r="F690" s="432"/>
      <c r="G690" s="432"/>
      <c r="H690" s="432"/>
      <c r="I690" s="432"/>
      <c r="J690" s="432"/>
      <c r="K690" s="432"/>
      <c r="L690" s="433"/>
      <c r="M690" s="364">
        <f>+'11+'!O675</f>
        <v>12</v>
      </c>
      <c r="N690" s="364">
        <f>+'11+'!P675</f>
        <v>2</v>
      </c>
      <c r="O690" s="364" t="str">
        <f>+'11+'!Q675</f>
        <v>7800040060</v>
      </c>
      <c r="P690" s="364" t="str">
        <f>+'11+'!R675</f>
        <v>200</v>
      </c>
      <c r="Q690" s="442"/>
      <c r="R690" s="443"/>
      <c r="S690" s="300">
        <f>+'11+'!U675</f>
        <v>140</v>
      </c>
      <c r="T690" s="300">
        <f>+'11+'!V675</f>
        <v>45.4</v>
      </c>
      <c r="U690" s="396">
        <f t="shared" si="10"/>
        <v>32.428571428571431</v>
      </c>
      <c r="V690" s="444"/>
      <c r="W690" s="445"/>
      <c r="X690" s="445"/>
      <c r="Y690" s="445"/>
      <c r="Z690" s="445"/>
      <c r="AA690" s="445"/>
      <c r="AB690" s="446"/>
      <c r="AC690" s="52"/>
    </row>
    <row r="691" spans="1:29" ht="12.75" customHeight="1" thickBot="1" x14ac:dyDescent="0.25">
      <c r="A691" s="51"/>
      <c r="B691" s="431" t="str">
        <f>+'11+'!B676:M676</f>
        <v>Иные закупки товаров, работ и услуг для обеспечения государственных (муниципальных) нужд</v>
      </c>
      <c r="C691" s="432"/>
      <c r="D691" s="432"/>
      <c r="E691" s="432"/>
      <c r="F691" s="432"/>
      <c r="G691" s="432"/>
      <c r="H691" s="432"/>
      <c r="I691" s="432"/>
      <c r="J691" s="432"/>
      <c r="K691" s="432"/>
      <c r="L691" s="433"/>
      <c r="M691" s="364">
        <f>+'11+'!O676</f>
        <v>12</v>
      </c>
      <c r="N691" s="364">
        <f>+'11+'!P676</f>
        <v>2</v>
      </c>
      <c r="O691" s="364" t="str">
        <f>+'11+'!Q676</f>
        <v>7800040060</v>
      </c>
      <c r="P691" s="364" t="str">
        <f>+'11+'!R676</f>
        <v>240</v>
      </c>
      <c r="Q691" s="442"/>
      <c r="R691" s="443"/>
      <c r="S691" s="300">
        <f>+'11+'!U676</f>
        <v>140</v>
      </c>
      <c r="T691" s="300">
        <f>+'11+'!V676</f>
        <v>45.4</v>
      </c>
      <c r="U691" s="396">
        <f t="shared" si="10"/>
        <v>32.428571428571431</v>
      </c>
      <c r="V691" s="444"/>
      <c r="W691" s="445"/>
      <c r="X691" s="445"/>
      <c r="Y691" s="445"/>
      <c r="Z691" s="445"/>
      <c r="AA691" s="445"/>
      <c r="AB691" s="446"/>
      <c r="AC691" s="52"/>
    </row>
    <row r="692" spans="1:29" ht="12.75" customHeight="1" thickBot="1" x14ac:dyDescent="0.25">
      <c r="A692" s="51"/>
      <c r="B692" s="431" t="str">
        <f>+'11+'!B677:M677</f>
        <v>Прочая закупка товаров, работ и услуг</v>
      </c>
      <c r="C692" s="432"/>
      <c r="D692" s="432"/>
      <c r="E692" s="432"/>
      <c r="F692" s="432"/>
      <c r="G692" s="432"/>
      <c r="H692" s="432"/>
      <c r="I692" s="432"/>
      <c r="J692" s="432"/>
      <c r="K692" s="432"/>
      <c r="L692" s="433"/>
      <c r="M692" s="364">
        <f>+'11+'!O677</f>
        <v>12</v>
      </c>
      <c r="N692" s="364">
        <f>+'11+'!P677</f>
        <v>2</v>
      </c>
      <c r="O692" s="364" t="str">
        <f>+'11+'!Q677</f>
        <v>7800040060</v>
      </c>
      <c r="P692" s="364" t="str">
        <f>+'11+'!R677</f>
        <v>244</v>
      </c>
      <c r="Q692" s="442"/>
      <c r="R692" s="443"/>
      <c r="S692" s="300">
        <f>+'11+'!U677</f>
        <v>140</v>
      </c>
      <c r="T692" s="300">
        <f>+'11+'!V677</f>
        <v>45.4</v>
      </c>
      <c r="U692" s="396">
        <f t="shared" si="10"/>
        <v>32.428571428571431</v>
      </c>
      <c r="V692" s="444"/>
      <c r="W692" s="445"/>
      <c r="X692" s="445"/>
      <c r="Y692" s="445"/>
      <c r="Z692" s="445"/>
      <c r="AA692" s="445"/>
      <c r="AB692" s="446"/>
      <c r="AC692" s="52"/>
    </row>
    <row r="693" spans="1:29" ht="12.75" customHeight="1" thickBot="1" x14ac:dyDescent="0.25">
      <c r="A693" s="51"/>
      <c r="B693" s="431" t="str">
        <f>+'11+'!B722:M722</f>
        <v>МЕЖБЮДЖЕТНЫЕ ТРАНСФЕРТЫ ОБЩЕГО ХАРАКТЕРА БЮДЖЕТАМ БЮДЖЕТНОЙ СИСТЕМЫ РОССИЙСКОЙ ФЕДЕРАЦИИ</v>
      </c>
      <c r="C693" s="432"/>
      <c r="D693" s="432"/>
      <c r="E693" s="432"/>
      <c r="F693" s="432"/>
      <c r="G693" s="432"/>
      <c r="H693" s="432"/>
      <c r="I693" s="432"/>
      <c r="J693" s="432"/>
      <c r="K693" s="432"/>
      <c r="L693" s="433"/>
      <c r="M693" s="364">
        <f>+'11+'!O722</f>
        <v>14</v>
      </c>
      <c r="N693" s="364">
        <f>+'11+'!P722</f>
        <v>0</v>
      </c>
      <c r="O693" s="364">
        <f>+'11+'!Q722</f>
        <v>0</v>
      </c>
      <c r="P693" s="364">
        <f>+'11+'!R722</f>
        <v>0</v>
      </c>
      <c r="Q693" s="442"/>
      <c r="R693" s="443"/>
      <c r="S693" s="300">
        <f>+'11+'!U722</f>
        <v>21260.556760000003</v>
      </c>
      <c r="T693" s="300">
        <f>+'11+'!V722</f>
        <v>11504.149800000001</v>
      </c>
      <c r="U693" s="396">
        <f t="shared" si="10"/>
        <v>54.110294146407853</v>
      </c>
      <c r="V693" s="444"/>
      <c r="W693" s="445"/>
      <c r="X693" s="445"/>
      <c r="Y693" s="445"/>
      <c r="Z693" s="445"/>
      <c r="AA693" s="445"/>
      <c r="AB693" s="446"/>
      <c r="AC693" s="52"/>
    </row>
    <row r="694" spans="1:29" ht="32.25" customHeight="1" thickBot="1" x14ac:dyDescent="0.25">
      <c r="A694" s="51"/>
      <c r="B694" s="431" t="str">
        <f>+'11+'!B723:M723</f>
        <v>Дотации на выравнивание бюджетной обеспеченности субъектов Российской Федерации и муниципальных образований</v>
      </c>
      <c r="C694" s="432"/>
      <c r="D694" s="432"/>
      <c r="E694" s="432"/>
      <c r="F694" s="432"/>
      <c r="G694" s="432"/>
      <c r="H694" s="432"/>
      <c r="I694" s="432"/>
      <c r="J694" s="432"/>
      <c r="K694" s="432"/>
      <c r="L694" s="433"/>
      <c r="M694" s="364">
        <f>+'11+'!O723</f>
        <v>14</v>
      </c>
      <c r="N694" s="364">
        <f>+'11+'!P723</f>
        <v>1</v>
      </c>
      <c r="O694" s="364">
        <f>+'11+'!Q723</f>
        <v>0</v>
      </c>
      <c r="P694" s="364">
        <f>+'11+'!R723</f>
        <v>0</v>
      </c>
      <c r="Q694" s="442"/>
      <c r="R694" s="443"/>
      <c r="S694" s="300">
        <f>+'11+'!U723</f>
        <v>18842</v>
      </c>
      <c r="T694" s="300">
        <f>+'11+'!V723</f>
        <v>10358.46348</v>
      </c>
      <c r="U694" s="396">
        <f t="shared" si="10"/>
        <v>54.975392633478407</v>
      </c>
      <c r="V694" s="444"/>
      <c r="W694" s="445"/>
      <c r="X694" s="445"/>
      <c r="Y694" s="445"/>
      <c r="Z694" s="445"/>
      <c r="AA694" s="445"/>
      <c r="AB694" s="446"/>
      <c r="AC694" s="52"/>
    </row>
    <row r="695" spans="1:29" ht="21.75" customHeight="1" thickBot="1" x14ac:dyDescent="0.25">
      <c r="A695" s="51"/>
      <c r="B695" s="431" t="str">
        <f>+'11+'!B724:M724</f>
        <v>Непрограммные расходы по предоставлению межбюджетных трансфертов и резервные фонды</v>
      </c>
      <c r="C695" s="432"/>
      <c r="D695" s="432"/>
      <c r="E695" s="432"/>
      <c r="F695" s="432"/>
      <c r="G695" s="432"/>
      <c r="H695" s="432"/>
      <c r="I695" s="432"/>
      <c r="J695" s="432"/>
      <c r="K695" s="432"/>
      <c r="L695" s="433"/>
      <c r="M695" s="364">
        <f>+'11+'!O724</f>
        <v>14</v>
      </c>
      <c r="N695" s="364">
        <f>+'11+'!P724</f>
        <v>1</v>
      </c>
      <c r="O695" s="364" t="str">
        <f>+'11+'!Q724</f>
        <v>9700000000</v>
      </c>
      <c r="P695" s="364">
        <f>+'11+'!R724</f>
        <v>0</v>
      </c>
      <c r="Q695" s="442"/>
      <c r="R695" s="443"/>
      <c r="S695" s="300">
        <f>+'11+'!U724</f>
        <v>18842</v>
      </c>
      <c r="T695" s="300">
        <f>+'11+'!V724</f>
        <v>10358.46348</v>
      </c>
      <c r="U695" s="396">
        <f t="shared" si="10"/>
        <v>54.975392633478407</v>
      </c>
      <c r="V695" s="444"/>
      <c r="W695" s="445"/>
      <c r="X695" s="445"/>
      <c r="Y695" s="445"/>
      <c r="Z695" s="445"/>
      <c r="AA695" s="445"/>
      <c r="AB695" s="446"/>
      <c r="AC695" s="52"/>
    </row>
    <row r="696" spans="1:29" ht="53.25" customHeight="1" thickBot="1" x14ac:dyDescent="0.25">
      <c r="A696" s="51"/>
      <c r="B696" s="431" t="str">
        <f>+'11+'!B725:M725</f>
        <v>Дотации на выравнивание бюджетной обеспеченности</v>
      </c>
      <c r="C696" s="432"/>
      <c r="D696" s="432"/>
      <c r="E696" s="432"/>
      <c r="F696" s="432"/>
      <c r="G696" s="432"/>
      <c r="H696" s="432"/>
      <c r="I696" s="432"/>
      <c r="J696" s="432"/>
      <c r="K696" s="432"/>
      <c r="L696" s="433"/>
      <c r="M696" s="364">
        <f>+'11+'!O725</f>
        <v>14</v>
      </c>
      <c r="N696" s="364">
        <f>+'11+'!P725</f>
        <v>1</v>
      </c>
      <c r="O696" s="364" t="str">
        <f>+'11+'!Q725</f>
        <v>9700020010</v>
      </c>
      <c r="P696" s="364">
        <f>+'11+'!R725</f>
        <v>0</v>
      </c>
      <c r="Q696" s="442"/>
      <c r="R696" s="443"/>
      <c r="S696" s="300">
        <f>+'11+'!U725</f>
        <v>18842</v>
      </c>
      <c r="T696" s="300">
        <f>+'11+'!V725</f>
        <v>10358.46348</v>
      </c>
      <c r="U696" s="396">
        <f t="shared" si="10"/>
        <v>54.975392633478407</v>
      </c>
      <c r="V696" s="444"/>
      <c r="W696" s="445"/>
      <c r="X696" s="445"/>
      <c r="Y696" s="445"/>
      <c r="Z696" s="445"/>
      <c r="AA696" s="445"/>
      <c r="AB696" s="446"/>
      <c r="AC696" s="52"/>
    </row>
    <row r="697" spans="1:29" ht="12.75" customHeight="1" thickBot="1" x14ac:dyDescent="0.25">
      <c r="A697" s="51"/>
      <c r="B697" s="431" t="str">
        <f>+'11+'!B726:M726</f>
        <v>Межбюджетные трансферты</v>
      </c>
      <c r="C697" s="432"/>
      <c r="D697" s="432"/>
      <c r="E697" s="432"/>
      <c r="F697" s="432"/>
      <c r="G697" s="432"/>
      <c r="H697" s="432"/>
      <c r="I697" s="432"/>
      <c r="J697" s="432"/>
      <c r="K697" s="432"/>
      <c r="L697" s="433"/>
      <c r="M697" s="364">
        <f>+'11+'!O726</f>
        <v>14</v>
      </c>
      <c r="N697" s="364">
        <f>+'11+'!P726</f>
        <v>1</v>
      </c>
      <c r="O697" s="364" t="str">
        <f>+'11+'!Q726</f>
        <v>9700020010</v>
      </c>
      <c r="P697" s="364" t="str">
        <f>+'11+'!R726</f>
        <v>500</v>
      </c>
      <c r="Q697" s="442"/>
      <c r="R697" s="443"/>
      <c r="S697" s="300">
        <f>+'11+'!U726</f>
        <v>18842</v>
      </c>
      <c r="T697" s="300">
        <f>+'11+'!V726</f>
        <v>10358.46348</v>
      </c>
      <c r="U697" s="396">
        <f t="shared" si="10"/>
        <v>54.975392633478407</v>
      </c>
      <c r="V697" s="444"/>
      <c r="W697" s="445"/>
      <c r="X697" s="445"/>
      <c r="Y697" s="445"/>
      <c r="Z697" s="445"/>
      <c r="AA697" s="445"/>
      <c r="AB697" s="446"/>
      <c r="AC697" s="52"/>
    </row>
    <row r="698" spans="1:29" ht="21.75" customHeight="1" thickBot="1" x14ac:dyDescent="0.25">
      <c r="A698" s="51"/>
      <c r="B698" s="431" t="str">
        <f>+'11+'!B727:M727</f>
        <v>Дотации</v>
      </c>
      <c r="C698" s="432"/>
      <c r="D698" s="432"/>
      <c r="E698" s="432"/>
      <c r="F698" s="432"/>
      <c r="G698" s="432"/>
      <c r="H698" s="432"/>
      <c r="I698" s="432"/>
      <c r="J698" s="432"/>
      <c r="K698" s="432"/>
      <c r="L698" s="433"/>
      <c r="M698" s="364">
        <f>+'11+'!O727</f>
        <v>14</v>
      </c>
      <c r="N698" s="364">
        <f>+'11+'!P727</f>
        <v>1</v>
      </c>
      <c r="O698" s="364" t="str">
        <f>+'11+'!Q727</f>
        <v>9700020010</v>
      </c>
      <c r="P698" s="364" t="str">
        <f>+'11+'!R727</f>
        <v>510</v>
      </c>
      <c r="Q698" s="442"/>
      <c r="R698" s="443"/>
      <c r="S698" s="300">
        <f>+'11+'!U727</f>
        <v>18842</v>
      </c>
      <c r="T698" s="300">
        <f>+'11+'!V727</f>
        <v>10358.46348</v>
      </c>
      <c r="U698" s="396">
        <f t="shared" si="10"/>
        <v>54.975392633478407</v>
      </c>
      <c r="V698" s="444"/>
      <c r="W698" s="445"/>
      <c r="X698" s="445"/>
      <c r="Y698" s="445"/>
      <c r="Z698" s="445"/>
      <c r="AA698" s="445"/>
      <c r="AB698" s="446"/>
      <c r="AC698" s="52"/>
    </row>
    <row r="699" spans="1:29" ht="21.75" customHeight="1" thickBot="1" x14ac:dyDescent="0.25">
      <c r="A699" s="51"/>
      <c r="B699" s="431" t="str">
        <f>+'11+'!B728:M728</f>
        <v>Дотации на выравнивание бюджетной обеспеченности</v>
      </c>
      <c r="C699" s="432"/>
      <c r="D699" s="432"/>
      <c r="E699" s="432"/>
      <c r="F699" s="432"/>
      <c r="G699" s="432"/>
      <c r="H699" s="432"/>
      <c r="I699" s="432"/>
      <c r="J699" s="432"/>
      <c r="K699" s="432"/>
      <c r="L699" s="433"/>
      <c r="M699" s="364">
        <f>+'11+'!O728</f>
        <v>14</v>
      </c>
      <c r="N699" s="364">
        <f>+'11+'!P728</f>
        <v>1</v>
      </c>
      <c r="O699" s="364" t="str">
        <f>+'11+'!Q728</f>
        <v>9700020010</v>
      </c>
      <c r="P699" s="364" t="str">
        <f>+'11+'!R728</f>
        <v>511</v>
      </c>
      <c r="Q699" s="442"/>
      <c r="R699" s="443"/>
      <c r="S699" s="300">
        <f>+'11+'!U728</f>
        <v>18842</v>
      </c>
      <c r="T699" s="300">
        <f>+'11+'!V728</f>
        <v>10358.46348</v>
      </c>
      <c r="U699" s="396">
        <f t="shared" si="10"/>
        <v>54.975392633478407</v>
      </c>
      <c r="V699" s="444"/>
      <c r="W699" s="445"/>
      <c r="X699" s="445"/>
      <c r="Y699" s="445"/>
      <c r="Z699" s="445"/>
      <c r="AA699" s="445"/>
      <c r="AB699" s="446"/>
      <c r="AC699" s="52"/>
    </row>
    <row r="700" spans="1:29" ht="12.75" customHeight="1" thickBot="1" x14ac:dyDescent="0.25">
      <c r="A700" s="51"/>
      <c r="B700" s="431" t="str">
        <f>+'11+'!B729:M729</f>
        <v>Иные дотации</v>
      </c>
      <c r="C700" s="432"/>
      <c r="D700" s="432"/>
      <c r="E700" s="432"/>
      <c r="F700" s="432"/>
      <c r="G700" s="432"/>
      <c r="H700" s="432"/>
      <c r="I700" s="432"/>
      <c r="J700" s="432"/>
      <c r="K700" s="432"/>
      <c r="L700" s="433"/>
      <c r="M700" s="364">
        <f>+'11+'!O729</f>
        <v>14</v>
      </c>
      <c r="N700" s="364">
        <f>+'11+'!P729</f>
        <v>2</v>
      </c>
      <c r="O700" s="364">
        <f>+'11+'!Q729</f>
        <v>0</v>
      </c>
      <c r="P700" s="364">
        <f>+'11+'!R729</f>
        <v>0</v>
      </c>
      <c r="Q700" s="442"/>
      <c r="R700" s="443"/>
      <c r="S700" s="300">
        <f>+'11+'!U729</f>
        <v>520.70399999999995</v>
      </c>
      <c r="T700" s="300">
        <f>+'11+'!V729</f>
        <v>260.35199999999998</v>
      </c>
      <c r="U700" s="396">
        <f t="shared" si="10"/>
        <v>50</v>
      </c>
      <c r="V700" s="444"/>
      <c r="W700" s="445"/>
      <c r="X700" s="445"/>
      <c r="Y700" s="445"/>
      <c r="Z700" s="445"/>
      <c r="AA700" s="445"/>
      <c r="AB700" s="446"/>
      <c r="AC700" s="52"/>
    </row>
    <row r="701" spans="1:29" ht="42.75" customHeight="1" thickBot="1" x14ac:dyDescent="0.25">
      <c r="A701" s="51"/>
      <c r="B701" s="431" t="str">
        <f>+'11+'!B730:M730</f>
        <v>Непрограммные расходы по предоставлению межбюджетных трансфертов и резервные фонды</v>
      </c>
      <c r="C701" s="432"/>
      <c r="D701" s="432"/>
      <c r="E701" s="432"/>
      <c r="F701" s="432"/>
      <c r="G701" s="432"/>
      <c r="H701" s="432"/>
      <c r="I701" s="432"/>
      <c r="J701" s="432"/>
      <c r="K701" s="432"/>
      <c r="L701" s="433"/>
      <c r="M701" s="364">
        <f>+'11+'!O730</f>
        <v>14</v>
      </c>
      <c r="N701" s="364">
        <f>+'11+'!P730</f>
        <v>2</v>
      </c>
      <c r="O701" s="364" t="str">
        <f>+'11+'!Q730</f>
        <v>9700000000</v>
      </c>
      <c r="P701" s="364">
        <f>+'11+'!R730</f>
        <v>0</v>
      </c>
      <c r="Q701" s="442"/>
      <c r="R701" s="443"/>
      <c r="S701" s="300">
        <f>+'11+'!U730</f>
        <v>520.70399999999995</v>
      </c>
      <c r="T701" s="300">
        <f>+'11+'!V730</f>
        <v>260.35199999999998</v>
      </c>
      <c r="U701" s="396">
        <f t="shared" si="10"/>
        <v>50</v>
      </c>
      <c r="V701" s="444"/>
      <c r="W701" s="445"/>
      <c r="X701" s="445"/>
      <c r="Y701" s="445"/>
      <c r="Z701" s="445"/>
      <c r="AA701" s="445"/>
      <c r="AB701" s="446"/>
      <c r="AC701" s="52"/>
    </row>
    <row r="702" spans="1:29" ht="12.75" customHeight="1" thickBot="1" x14ac:dyDescent="0.3">
      <c r="A702" s="51"/>
      <c r="B702" s="431" t="str">
        <f>+'11+'!B731:M731</f>
        <v>Дотации на поддержку мер по обеспечению сбалансированности бюджетов</v>
      </c>
      <c r="C702" s="432"/>
      <c r="D702" s="432"/>
      <c r="E702" s="432"/>
      <c r="F702" s="432"/>
      <c r="G702" s="432"/>
      <c r="H702" s="432"/>
      <c r="I702" s="432"/>
      <c r="J702" s="432"/>
      <c r="K702" s="432"/>
      <c r="L702" s="433"/>
      <c r="M702" s="364">
        <f>+'11+'!O731</f>
        <v>14</v>
      </c>
      <c r="N702" s="364">
        <f>+'11+'!P731</f>
        <v>2</v>
      </c>
      <c r="O702" s="364" t="str">
        <f>+'11+'!Q731</f>
        <v>9700020020</v>
      </c>
      <c r="P702" s="364">
        <f>+'11+'!R731</f>
        <v>0</v>
      </c>
      <c r="Q702" s="450"/>
      <c r="R702" s="451"/>
      <c r="S702" s="300">
        <f>+'11+'!U731</f>
        <v>520.70399999999995</v>
      </c>
      <c r="T702" s="300">
        <f>+'11+'!V731</f>
        <v>260.35199999999998</v>
      </c>
      <c r="U702" s="396">
        <f t="shared" si="10"/>
        <v>50</v>
      </c>
      <c r="V702" s="452"/>
      <c r="W702" s="453"/>
      <c r="X702" s="453"/>
      <c r="Y702" s="453"/>
      <c r="Z702" s="453"/>
      <c r="AA702" s="453"/>
      <c r="AB702" s="454"/>
      <c r="AC702" s="52"/>
    </row>
    <row r="703" spans="1:29" ht="21.75" customHeight="1" thickBot="1" x14ac:dyDescent="0.25">
      <c r="A703" s="51"/>
      <c r="B703" s="431" t="str">
        <f>+'11+'!B732:M732</f>
        <v>Межбюджетные трансферты</v>
      </c>
      <c r="C703" s="432"/>
      <c r="D703" s="432"/>
      <c r="E703" s="432"/>
      <c r="F703" s="432"/>
      <c r="G703" s="432"/>
      <c r="H703" s="432"/>
      <c r="I703" s="432"/>
      <c r="J703" s="432"/>
      <c r="K703" s="432"/>
      <c r="L703" s="433"/>
      <c r="M703" s="364">
        <f>+'11+'!O732</f>
        <v>14</v>
      </c>
      <c r="N703" s="364">
        <f>+'11+'!P732</f>
        <v>2</v>
      </c>
      <c r="O703" s="364" t="str">
        <f>+'11+'!Q732</f>
        <v>9700020020</v>
      </c>
      <c r="P703" s="364" t="str">
        <f>+'11+'!R732</f>
        <v>500</v>
      </c>
      <c r="Q703" s="442"/>
      <c r="R703" s="443"/>
      <c r="S703" s="300">
        <f>+'11+'!U732</f>
        <v>520.70399999999995</v>
      </c>
      <c r="T703" s="300">
        <f>+'11+'!V732</f>
        <v>260.35199999999998</v>
      </c>
      <c r="U703" s="396">
        <f t="shared" si="10"/>
        <v>50</v>
      </c>
      <c r="V703" s="444"/>
      <c r="W703" s="445"/>
      <c r="X703" s="445"/>
      <c r="Y703" s="445"/>
      <c r="Z703" s="445"/>
      <c r="AA703" s="445"/>
      <c r="AB703" s="446"/>
      <c r="AC703" s="52"/>
    </row>
    <row r="704" spans="1:29" ht="12.75" customHeight="1" thickBot="1" x14ac:dyDescent="0.25">
      <c r="A704" s="51"/>
      <c r="B704" s="431" t="str">
        <f>+'11+'!B733:M733</f>
        <v>Дотации</v>
      </c>
      <c r="C704" s="432"/>
      <c r="D704" s="432"/>
      <c r="E704" s="432"/>
      <c r="F704" s="432"/>
      <c r="G704" s="432"/>
      <c r="H704" s="432"/>
      <c r="I704" s="432"/>
      <c r="J704" s="432"/>
      <c r="K704" s="432"/>
      <c r="L704" s="433"/>
      <c r="M704" s="364">
        <f>+'11+'!O733</f>
        <v>14</v>
      </c>
      <c r="N704" s="364">
        <f>+'11+'!P733</f>
        <v>2</v>
      </c>
      <c r="O704" s="364" t="str">
        <f>+'11+'!Q733</f>
        <v>9700020020</v>
      </c>
      <c r="P704" s="364" t="str">
        <f>+'11+'!R733</f>
        <v>510</v>
      </c>
      <c r="Q704" s="442"/>
      <c r="R704" s="443"/>
      <c r="S704" s="300">
        <f>+'11+'!U733</f>
        <v>520.70399999999995</v>
      </c>
      <c r="T704" s="300">
        <f>+'11+'!V733</f>
        <v>260.35199999999998</v>
      </c>
      <c r="U704" s="396">
        <f t="shared" si="10"/>
        <v>50</v>
      </c>
      <c r="V704" s="444"/>
      <c r="W704" s="445"/>
      <c r="X704" s="445"/>
      <c r="Y704" s="445"/>
      <c r="Z704" s="445"/>
      <c r="AA704" s="445"/>
      <c r="AB704" s="446"/>
      <c r="AC704" s="52"/>
    </row>
    <row r="705" spans="1:29" ht="84.75" customHeight="1" thickBot="1" x14ac:dyDescent="0.25">
      <c r="A705" s="51"/>
      <c r="B705" s="431" t="str">
        <f>+'11+'!B734:M734</f>
        <v>Иные дотации</v>
      </c>
      <c r="C705" s="432"/>
      <c r="D705" s="432"/>
      <c r="E705" s="432"/>
      <c r="F705" s="432"/>
      <c r="G705" s="432"/>
      <c r="H705" s="432"/>
      <c r="I705" s="432"/>
      <c r="J705" s="432"/>
      <c r="K705" s="432"/>
      <c r="L705" s="433"/>
      <c r="M705" s="364">
        <f>+'11+'!O734</f>
        <v>14</v>
      </c>
      <c r="N705" s="364">
        <f>+'11+'!P734</f>
        <v>2</v>
      </c>
      <c r="O705" s="364" t="str">
        <f>+'11+'!Q734</f>
        <v>9700020020</v>
      </c>
      <c r="P705" s="364" t="str">
        <f>+'11+'!R734</f>
        <v>512</v>
      </c>
      <c r="Q705" s="442"/>
      <c r="R705" s="443"/>
      <c r="S705" s="300">
        <f>+'11+'!U734</f>
        <v>520.70399999999995</v>
      </c>
      <c r="T705" s="300">
        <f>+'11+'!V734</f>
        <v>260.35199999999998</v>
      </c>
      <c r="U705" s="396">
        <f t="shared" si="10"/>
        <v>50</v>
      </c>
      <c r="V705" s="444"/>
      <c r="W705" s="445"/>
      <c r="X705" s="445"/>
      <c r="Y705" s="445"/>
      <c r="Z705" s="445"/>
      <c r="AA705" s="445"/>
      <c r="AB705" s="446"/>
      <c r="AC705" s="52"/>
    </row>
    <row r="706" spans="1:29" ht="12.75" customHeight="1" thickBot="1" x14ac:dyDescent="0.25">
      <c r="A706" s="51"/>
      <c r="B706" s="431" t="str">
        <f>+'11+'!B735:M735</f>
        <v>Прочие межбюджетные трансферты общего характера</v>
      </c>
      <c r="C706" s="432"/>
      <c r="D706" s="432"/>
      <c r="E706" s="432"/>
      <c r="F706" s="432"/>
      <c r="G706" s="432"/>
      <c r="H706" s="432"/>
      <c r="I706" s="432"/>
      <c r="J706" s="432"/>
      <c r="K706" s="432"/>
      <c r="L706" s="433"/>
      <c r="M706" s="364">
        <f>+'11+'!O735</f>
        <v>14</v>
      </c>
      <c r="N706" s="364">
        <f>+'11+'!P735</f>
        <v>3</v>
      </c>
      <c r="O706" s="364">
        <f>+'11+'!Q735</f>
        <v>0</v>
      </c>
      <c r="P706" s="364">
        <f>+'11+'!R735</f>
        <v>0</v>
      </c>
      <c r="Q706" s="442"/>
      <c r="R706" s="443"/>
      <c r="S706" s="300">
        <f>+'11+'!U735</f>
        <v>1897.8527600000002</v>
      </c>
      <c r="T706" s="300">
        <f>+'11+'!V735</f>
        <v>885.33432000000005</v>
      </c>
      <c r="U706" s="396">
        <f t="shared" si="10"/>
        <v>46.649262717303735</v>
      </c>
      <c r="V706" s="444"/>
      <c r="W706" s="445"/>
      <c r="X706" s="445"/>
      <c r="Y706" s="445"/>
      <c r="Z706" s="445"/>
      <c r="AA706" s="445"/>
      <c r="AB706" s="446"/>
      <c r="AC706" s="52"/>
    </row>
    <row r="707" spans="1:29" ht="12.75" customHeight="1" thickBot="1" x14ac:dyDescent="0.25">
      <c r="A707" s="51"/>
      <c r="B707" s="431" t="str">
        <f>+'11+'!B736:M736</f>
        <v>Непрограммные расходы на реализацию переданных полномочий Российской Федерации и субъекта Российской Федерации</v>
      </c>
      <c r="C707" s="432"/>
      <c r="D707" s="432"/>
      <c r="E707" s="432"/>
      <c r="F707" s="432"/>
      <c r="G707" s="432"/>
      <c r="H707" s="432"/>
      <c r="I707" s="432"/>
      <c r="J707" s="432"/>
      <c r="K707" s="432"/>
      <c r="L707" s="433"/>
      <c r="M707" s="364">
        <f>+'11+'!O736</f>
        <v>14</v>
      </c>
      <c r="N707" s="364">
        <f>+'11+'!P736</f>
        <v>3</v>
      </c>
      <c r="O707" s="364" t="str">
        <f>+'11+'!Q736</f>
        <v>9900000000</v>
      </c>
      <c r="P707" s="364">
        <f>+'11+'!R736</f>
        <v>0</v>
      </c>
      <c r="Q707" s="442"/>
      <c r="R707" s="443"/>
      <c r="S707" s="300">
        <f>+'11+'!U736</f>
        <v>100</v>
      </c>
      <c r="T707" s="300">
        <f>+'11+'!V736</f>
        <v>0</v>
      </c>
      <c r="U707" s="396">
        <f t="shared" si="10"/>
        <v>0</v>
      </c>
      <c r="V707" s="444"/>
      <c r="W707" s="445"/>
      <c r="X707" s="445"/>
      <c r="Y707" s="445"/>
      <c r="Z707" s="445"/>
      <c r="AA707" s="445"/>
      <c r="AB707" s="446"/>
      <c r="AC707" s="52"/>
    </row>
    <row r="708" spans="1:29" ht="21.75" customHeight="1" thickBot="1" x14ac:dyDescent="0.25">
      <c r="A708" s="51"/>
      <c r="B708" s="431" t="str">
        <f>+'11+'!B737:M737</f>
        <v>Иные межбюджетные трансферты сельским поселениям</v>
      </c>
      <c r="C708" s="432"/>
      <c r="D708" s="432"/>
      <c r="E708" s="432"/>
      <c r="F708" s="432"/>
      <c r="G708" s="432"/>
      <c r="H708" s="432"/>
      <c r="I708" s="432"/>
      <c r="J708" s="432"/>
      <c r="K708" s="432"/>
      <c r="L708" s="433"/>
      <c r="M708" s="364">
        <f>+'11+'!O737</f>
        <v>14</v>
      </c>
      <c r="N708" s="364">
        <f>+'11+'!P737</f>
        <v>3</v>
      </c>
      <c r="O708" s="364" t="str">
        <f>+'11+'!Q737</f>
        <v>9900007011</v>
      </c>
      <c r="P708" s="364">
        <f>+'11+'!R737</f>
        <v>0</v>
      </c>
      <c r="Q708" s="442"/>
      <c r="R708" s="443"/>
      <c r="S708" s="300">
        <f>+'11+'!U737</f>
        <v>100</v>
      </c>
      <c r="T708" s="300">
        <f>+'11+'!V737</f>
        <v>0</v>
      </c>
      <c r="U708" s="396">
        <f t="shared" si="10"/>
        <v>0</v>
      </c>
      <c r="V708" s="444"/>
      <c r="W708" s="445"/>
      <c r="X708" s="445"/>
      <c r="Y708" s="445"/>
      <c r="Z708" s="445"/>
      <c r="AA708" s="445"/>
      <c r="AB708" s="446"/>
      <c r="AC708" s="52"/>
    </row>
    <row r="709" spans="1:29" ht="21.75" customHeight="1" thickBot="1" x14ac:dyDescent="0.25">
      <c r="A709" s="51"/>
      <c r="B709" s="431" t="str">
        <f>+'11+'!B738:M738</f>
        <v>Межбюджетные трансферты</v>
      </c>
      <c r="C709" s="432"/>
      <c r="D709" s="432"/>
      <c r="E709" s="432"/>
      <c r="F709" s="432"/>
      <c r="G709" s="432"/>
      <c r="H709" s="432"/>
      <c r="I709" s="432"/>
      <c r="J709" s="432"/>
      <c r="K709" s="432"/>
      <c r="L709" s="433"/>
      <c r="M709" s="364">
        <f>+'11+'!O738</f>
        <v>14</v>
      </c>
      <c r="N709" s="364">
        <f>+'11+'!P738</f>
        <v>3</v>
      </c>
      <c r="O709" s="364" t="str">
        <f>+'11+'!Q738</f>
        <v>9900007011</v>
      </c>
      <c r="P709" s="364" t="str">
        <f>+'11+'!R738</f>
        <v>500</v>
      </c>
      <c r="Q709" s="442"/>
      <c r="R709" s="443"/>
      <c r="S709" s="300">
        <f>+'11+'!U738</f>
        <v>100</v>
      </c>
      <c r="T709" s="300">
        <f>+'11+'!V738</f>
        <v>0</v>
      </c>
      <c r="U709" s="396">
        <f t="shared" si="10"/>
        <v>0</v>
      </c>
      <c r="V709" s="444"/>
      <c r="W709" s="445"/>
      <c r="X709" s="445"/>
      <c r="Y709" s="445"/>
      <c r="Z709" s="445"/>
      <c r="AA709" s="445"/>
      <c r="AB709" s="446"/>
      <c r="AC709" s="52"/>
    </row>
    <row r="710" spans="1:29" ht="12.75" customHeight="1" thickBot="1" x14ac:dyDescent="0.25">
      <c r="A710" s="51"/>
      <c r="B710" s="431" t="str">
        <f>+'11+'!B739:M739</f>
        <v>Иные межбюджетные трансферты</v>
      </c>
      <c r="C710" s="432"/>
      <c r="D710" s="432"/>
      <c r="E710" s="432"/>
      <c r="F710" s="432"/>
      <c r="G710" s="432"/>
      <c r="H710" s="432"/>
      <c r="I710" s="432"/>
      <c r="J710" s="432"/>
      <c r="K710" s="432"/>
      <c r="L710" s="433"/>
      <c r="M710" s="364">
        <f>+'11+'!O739</f>
        <v>14</v>
      </c>
      <c r="N710" s="364">
        <f>+'11+'!P739</f>
        <v>3</v>
      </c>
      <c r="O710" s="364">
        <f>+'11+'!Q739</f>
        <v>9900007011</v>
      </c>
      <c r="P710" s="364" t="str">
        <f>+'11+'!R739</f>
        <v>540</v>
      </c>
      <c r="Q710" s="442"/>
      <c r="R710" s="443"/>
      <c r="S710" s="300">
        <f>+'11+'!U739</f>
        <v>100</v>
      </c>
      <c r="T710" s="300">
        <f>+'11+'!V739</f>
        <v>0</v>
      </c>
      <c r="U710" s="396">
        <f t="shared" si="10"/>
        <v>0</v>
      </c>
      <c r="V710" s="444"/>
      <c r="W710" s="445"/>
      <c r="X710" s="445"/>
      <c r="Y710" s="445"/>
      <c r="Z710" s="445"/>
      <c r="AA710" s="445"/>
      <c r="AB710" s="446"/>
      <c r="AC710" s="52"/>
    </row>
    <row r="711" spans="1:29" ht="32.25" customHeight="1" thickBot="1" x14ac:dyDescent="0.25">
      <c r="A711" s="51"/>
      <c r="B711" s="431" t="str">
        <f>+'11+'!B740:M740</f>
        <v>Непрограммные расходы на реализацию переданных полномочий Российской Федерации и субъекта Российской Федерации</v>
      </c>
      <c r="C711" s="432"/>
      <c r="D711" s="432"/>
      <c r="E711" s="432"/>
      <c r="F711" s="432"/>
      <c r="G711" s="432"/>
      <c r="H711" s="432"/>
      <c r="I711" s="432"/>
      <c r="J711" s="432"/>
      <c r="K711" s="432"/>
      <c r="L711" s="433"/>
      <c r="M711" s="364">
        <f>+'11+'!O740</f>
        <v>14</v>
      </c>
      <c r="N711" s="364">
        <f>+'11+'!P740</f>
        <v>3</v>
      </c>
      <c r="O711" s="364" t="str">
        <f>+'11+'!Q740</f>
        <v>9900000000</v>
      </c>
      <c r="P711" s="364">
        <f>+'11+'!R740</f>
        <v>0</v>
      </c>
      <c r="Q711" s="442"/>
      <c r="R711" s="443"/>
      <c r="S711" s="300">
        <f>+'11+'!U740</f>
        <v>1797.8527600000002</v>
      </c>
      <c r="T711" s="300">
        <f>+'11+'!V740</f>
        <v>885.33432000000005</v>
      </c>
      <c r="U711" s="396">
        <f t="shared" si="10"/>
        <v>49.243983695305502</v>
      </c>
      <c r="V711" s="444"/>
      <c r="W711" s="445"/>
      <c r="X711" s="445"/>
      <c r="Y711" s="445"/>
      <c r="Z711" s="445"/>
      <c r="AA711" s="445"/>
      <c r="AB711" s="446"/>
      <c r="AC711" s="52"/>
    </row>
    <row r="712" spans="1:29" ht="12.75" customHeight="1" thickBot="1" x14ac:dyDescent="0.25">
      <c r="A712" s="51"/>
      <c r="B712" s="431" t="str">
        <f>+'11+'!B741:M741</f>
        <v>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v>
      </c>
      <c r="C712" s="432"/>
      <c r="D712" s="432"/>
      <c r="E712" s="432"/>
      <c r="F712" s="432"/>
      <c r="G712" s="432"/>
      <c r="H712" s="432"/>
      <c r="I712" s="432"/>
      <c r="J712" s="432"/>
      <c r="K712" s="432"/>
      <c r="L712" s="433"/>
      <c r="M712" s="364">
        <f>+'11+'!O741</f>
        <v>14</v>
      </c>
      <c r="N712" s="364">
        <f>+'11+'!P741</f>
        <v>3</v>
      </c>
      <c r="O712" s="364">
        <f>+'11+'!Q741</f>
        <v>9900055490</v>
      </c>
      <c r="P712" s="364">
        <f>+'11+'!R741</f>
        <v>0</v>
      </c>
      <c r="Q712" s="442"/>
      <c r="R712" s="443"/>
      <c r="S712" s="300">
        <f>+'11+'!U741</f>
        <v>534.47500000000002</v>
      </c>
      <c r="T712" s="300">
        <f>+'11+'!V741</f>
        <v>534.47500000000002</v>
      </c>
      <c r="U712" s="396">
        <f t="shared" si="10"/>
        <v>100</v>
      </c>
      <c r="V712" s="444"/>
      <c r="W712" s="445"/>
      <c r="X712" s="445"/>
      <c r="Y712" s="445"/>
      <c r="Z712" s="445"/>
      <c r="AA712" s="445"/>
      <c r="AB712" s="446"/>
      <c r="AC712" s="52"/>
    </row>
    <row r="713" spans="1:29" ht="12.75" customHeight="1" thickBot="1" x14ac:dyDescent="0.25">
      <c r="A713" s="51"/>
      <c r="B713" s="431" t="str">
        <f>+'11+'!B742:M742</f>
        <v>Межбюджетные трансферты</v>
      </c>
      <c r="C713" s="432"/>
      <c r="D713" s="432"/>
      <c r="E713" s="432"/>
      <c r="F713" s="432"/>
      <c r="G713" s="432"/>
      <c r="H713" s="432"/>
      <c r="I713" s="432"/>
      <c r="J713" s="432"/>
      <c r="K713" s="432"/>
      <c r="L713" s="433"/>
      <c r="M713" s="364">
        <f>+'11+'!O742</f>
        <v>14</v>
      </c>
      <c r="N713" s="364">
        <f>+'11+'!P742</f>
        <v>3</v>
      </c>
      <c r="O713" s="364">
        <f>+'11+'!Q742</f>
        <v>9900055490</v>
      </c>
      <c r="P713" s="364" t="str">
        <f>+'11+'!R742</f>
        <v>500</v>
      </c>
      <c r="Q713" s="442"/>
      <c r="R713" s="443"/>
      <c r="S713" s="300">
        <f>+'11+'!U742</f>
        <v>534.47500000000002</v>
      </c>
      <c r="T713" s="300">
        <f>+'11+'!V742</f>
        <v>534.47500000000002</v>
      </c>
      <c r="U713" s="396">
        <f t="shared" si="10"/>
        <v>100</v>
      </c>
      <c r="V713" s="444"/>
      <c r="W713" s="445"/>
      <c r="X713" s="445"/>
      <c r="Y713" s="445"/>
      <c r="Z713" s="445"/>
      <c r="AA713" s="445"/>
      <c r="AB713" s="446"/>
      <c r="AC713" s="52"/>
    </row>
    <row r="714" spans="1:29" ht="21.75" customHeight="1" thickBot="1" x14ac:dyDescent="0.25">
      <c r="A714" s="51"/>
      <c r="B714" s="431" t="str">
        <f>+'11+'!B743:M743</f>
        <v>Иные межбюджетные трансферты</v>
      </c>
      <c r="C714" s="432"/>
      <c r="D714" s="432"/>
      <c r="E714" s="432"/>
      <c r="F714" s="432"/>
      <c r="G714" s="432"/>
      <c r="H714" s="432"/>
      <c r="I714" s="432"/>
      <c r="J714" s="432"/>
      <c r="K714" s="432"/>
      <c r="L714" s="433"/>
      <c r="M714" s="364">
        <f>+'11+'!O743</f>
        <v>14</v>
      </c>
      <c r="N714" s="364">
        <f>+'11+'!P743</f>
        <v>3</v>
      </c>
      <c r="O714" s="364">
        <f>+'11+'!Q743</f>
        <v>9900055490</v>
      </c>
      <c r="P714" s="364" t="str">
        <f>+'11+'!R743</f>
        <v>540</v>
      </c>
      <c r="Q714" s="442"/>
      <c r="R714" s="443"/>
      <c r="S714" s="300">
        <f>+'11+'!U743</f>
        <v>534.47500000000002</v>
      </c>
      <c r="T714" s="300">
        <f>+'11+'!V743</f>
        <v>534.47500000000002</v>
      </c>
      <c r="U714" s="396">
        <f t="shared" si="10"/>
        <v>100</v>
      </c>
      <c r="V714" s="444"/>
      <c r="W714" s="445"/>
      <c r="X714" s="445"/>
      <c r="Y714" s="445"/>
      <c r="Z714" s="445"/>
      <c r="AA714" s="445"/>
      <c r="AB714" s="446"/>
      <c r="AC714" s="52"/>
    </row>
    <row r="715" spans="1:29" ht="21.75" customHeight="1" thickBot="1" x14ac:dyDescent="0.25">
      <c r="A715" s="51"/>
      <c r="B715" s="431" t="str">
        <f>+'11+'!B744:M744</f>
        <v>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v>
      </c>
      <c r="C715" s="432"/>
      <c r="D715" s="432"/>
      <c r="E715" s="432"/>
      <c r="F715" s="432"/>
      <c r="G715" s="432"/>
      <c r="H715" s="432"/>
      <c r="I715" s="432"/>
      <c r="J715" s="432"/>
      <c r="K715" s="432"/>
      <c r="L715" s="433"/>
      <c r="M715" s="364">
        <f>+'11+'!O744</f>
        <v>14</v>
      </c>
      <c r="N715" s="364">
        <f>+'11+'!P744</f>
        <v>3</v>
      </c>
      <c r="O715" s="364" t="str">
        <f>+'11+'!Q744</f>
        <v>9900070020</v>
      </c>
      <c r="P715" s="364">
        <f>+'11+'!R744</f>
        <v>0</v>
      </c>
      <c r="Q715" s="442"/>
      <c r="R715" s="443"/>
      <c r="S715" s="300">
        <f>+'11+'!U744</f>
        <v>725.90499999999997</v>
      </c>
      <c r="T715" s="300">
        <f>+'11+'!V744</f>
        <v>350.85932000000003</v>
      </c>
      <c r="U715" s="396">
        <f t="shared" si="10"/>
        <v>48.334054731679771</v>
      </c>
      <c r="V715" s="444"/>
      <c r="W715" s="445"/>
      <c r="X715" s="445"/>
      <c r="Y715" s="445"/>
      <c r="Z715" s="445"/>
      <c r="AA715" s="445"/>
      <c r="AB715" s="446"/>
      <c r="AC715" s="52"/>
    </row>
    <row r="716" spans="1:29" ht="12.75" customHeight="1" thickBot="1" x14ac:dyDescent="0.25">
      <c r="A716" s="51"/>
      <c r="B716" s="431" t="str">
        <f>+'11+'!B745:M745</f>
        <v>Межбюджетные трансферты</v>
      </c>
      <c r="C716" s="432"/>
      <c r="D716" s="432"/>
      <c r="E716" s="432"/>
      <c r="F716" s="432"/>
      <c r="G716" s="432"/>
      <c r="H716" s="432"/>
      <c r="I716" s="432"/>
      <c r="J716" s="432"/>
      <c r="K716" s="432"/>
      <c r="L716" s="433"/>
      <c r="M716" s="364">
        <f>+'11+'!O745</f>
        <v>14</v>
      </c>
      <c r="N716" s="364">
        <f>+'11+'!P745</f>
        <v>3</v>
      </c>
      <c r="O716" s="364" t="str">
        <f>+'11+'!Q745</f>
        <v>9900070020</v>
      </c>
      <c r="P716" s="364" t="str">
        <f>+'11+'!R745</f>
        <v>500</v>
      </c>
      <c r="Q716" s="442"/>
      <c r="R716" s="443"/>
      <c r="S716" s="300">
        <f>+'11+'!U745</f>
        <v>725.90499999999997</v>
      </c>
      <c r="T716" s="300">
        <f>+'11+'!V745</f>
        <v>350.85932000000003</v>
      </c>
      <c r="U716" s="396">
        <f t="shared" si="10"/>
        <v>48.334054731679771</v>
      </c>
      <c r="V716" s="444"/>
      <c r="W716" s="445"/>
      <c r="X716" s="445"/>
      <c r="Y716" s="445"/>
      <c r="Z716" s="445"/>
      <c r="AA716" s="445"/>
      <c r="AB716" s="446"/>
      <c r="AC716" s="52"/>
    </row>
    <row r="717" spans="1:29" ht="42.75" customHeight="1" thickBot="1" x14ac:dyDescent="0.25">
      <c r="A717" s="51"/>
      <c r="B717" s="431" t="str">
        <f>+'11+'!B746:M746</f>
        <v>Иные межбюджетные трансферты</v>
      </c>
      <c r="C717" s="432"/>
      <c r="D717" s="432"/>
      <c r="E717" s="432"/>
      <c r="F717" s="432"/>
      <c r="G717" s="432"/>
      <c r="H717" s="432"/>
      <c r="I717" s="432"/>
      <c r="J717" s="432"/>
      <c r="K717" s="432"/>
      <c r="L717" s="433"/>
      <c r="M717" s="364">
        <f>+'11+'!O746</f>
        <v>14</v>
      </c>
      <c r="N717" s="364">
        <f>+'11+'!P746</f>
        <v>3</v>
      </c>
      <c r="O717" s="364" t="str">
        <f>+'11+'!Q746</f>
        <v>9900070020</v>
      </c>
      <c r="P717" s="364" t="str">
        <f>+'11+'!R746</f>
        <v>540</v>
      </c>
      <c r="Q717" s="442"/>
      <c r="R717" s="443"/>
      <c r="S717" s="300">
        <f>+'11+'!U746</f>
        <v>725.90499999999997</v>
      </c>
      <c r="T717" s="300">
        <f>+'11+'!V746</f>
        <v>350.85932000000003</v>
      </c>
      <c r="U717" s="396">
        <f t="shared" si="10"/>
        <v>48.334054731679771</v>
      </c>
      <c r="V717" s="444"/>
      <c r="W717" s="445"/>
      <c r="X717" s="445"/>
      <c r="Y717" s="445"/>
      <c r="Z717" s="445"/>
      <c r="AA717" s="445"/>
      <c r="AB717" s="446"/>
      <c r="AC717" s="52"/>
    </row>
    <row r="718" spans="1:29" ht="12.75" customHeight="1" thickBot="1" x14ac:dyDescent="0.25">
      <c r="A718" s="51"/>
      <c r="B718" s="431" t="str">
        <f>+'11+'!B747:M747</f>
        <v>Субсидии на закупку и доставку угля бюджетным учреждениям, расположенным в труднодоступных местностях с ограниченными сроками завоза грузов</v>
      </c>
      <c r="C718" s="432"/>
      <c r="D718" s="432"/>
      <c r="E718" s="432"/>
      <c r="F718" s="432"/>
      <c r="G718" s="432"/>
      <c r="H718" s="432"/>
      <c r="I718" s="432"/>
      <c r="J718" s="432"/>
      <c r="K718" s="432"/>
      <c r="L718" s="433"/>
      <c r="M718" s="364">
        <f>+'11+'!O747</f>
        <v>14</v>
      </c>
      <c r="N718" s="364">
        <f>+'11+'!P747</f>
        <v>3</v>
      </c>
      <c r="O718" s="364" t="str">
        <f>+'11+'!Q747</f>
        <v>9900070060</v>
      </c>
      <c r="P718" s="364">
        <f>+'11+'!R747</f>
        <v>0</v>
      </c>
      <c r="Q718" s="442"/>
      <c r="R718" s="443"/>
      <c r="S718" s="300">
        <f>+'11+'!U747</f>
        <v>537.47275999999999</v>
      </c>
      <c r="T718" s="300">
        <f>+'11+'!V747</f>
        <v>0</v>
      </c>
      <c r="U718" s="396">
        <f t="shared" si="10"/>
        <v>0</v>
      </c>
      <c r="V718" s="444"/>
      <c r="W718" s="445"/>
      <c r="X718" s="445"/>
      <c r="Y718" s="445"/>
      <c r="Z718" s="445"/>
      <c r="AA718" s="445"/>
      <c r="AB718" s="446"/>
      <c r="AC718" s="52"/>
    </row>
    <row r="719" spans="1:29" ht="12.75" customHeight="1" thickBot="1" x14ac:dyDescent="0.25">
      <c r="A719" s="51"/>
      <c r="B719" s="431" t="str">
        <f>+'11+'!B748:M748</f>
        <v>Межбюджетные трансферты</v>
      </c>
      <c r="C719" s="432"/>
      <c r="D719" s="432"/>
      <c r="E719" s="432"/>
      <c r="F719" s="432"/>
      <c r="G719" s="432"/>
      <c r="H719" s="432"/>
      <c r="I719" s="432"/>
      <c r="J719" s="432"/>
      <c r="K719" s="432"/>
      <c r="L719" s="433"/>
      <c r="M719" s="364">
        <f>+'11+'!O748</f>
        <v>14</v>
      </c>
      <c r="N719" s="364">
        <f>+'11+'!P748</f>
        <v>3</v>
      </c>
      <c r="O719" s="364" t="str">
        <f>+'11+'!Q748</f>
        <v>9900070060</v>
      </c>
      <c r="P719" s="364" t="str">
        <f>+'11+'!R748</f>
        <v>500</v>
      </c>
      <c r="Q719" s="442"/>
      <c r="R719" s="443"/>
      <c r="S719" s="300">
        <f>+'11+'!U748</f>
        <v>537.47275999999999</v>
      </c>
      <c r="T719" s="300">
        <f>+'11+'!V748</f>
        <v>0</v>
      </c>
      <c r="U719" s="396">
        <f t="shared" si="10"/>
        <v>0</v>
      </c>
      <c r="V719" s="444"/>
      <c r="W719" s="445"/>
      <c r="X719" s="445"/>
      <c r="Y719" s="445"/>
      <c r="Z719" s="445"/>
      <c r="AA719" s="445"/>
      <c r="AB719" s="446"/>
      <c r="AC719" s="52"/>
    </row>
    <row r="720" spans="1:29" ht="21.75" customHeight="1" thickBot="1" x14ac:dyDescent="0.25">
      <c r="A720" s="51"/>
      <c r="B720" s="431" t="str">
        <f>+'11+'!B749:M749</f>
        <v>Иные межбюджетные трансферты</v>
      </c>
      <c r="C720" s="432"/>
      <c r="D720" s="432"/>
      <c r="E720" s="432"/>
      <c r="F720" s="432"/>
      <c r="G720" s="432"/>
      <c r="H720" s="432"/>
      <c r="I720" s="432"/>
      <c r="J720" s="432"/>
      <c r="K720" s="432"/>
      <c r="L720" s="433"/>
      <c r="M720" s="364">
        <f>+'11+'!O749</f>
        <v>14</v>
      </c>
      <c r="N720" s="364">
        <f>+'11+'!P749</f>
        <v>3</v>
      </c>
      <c r="O720" s="364" t="str">
        <f>+'11+'!Q749</f>
        <v>9900070060</v>
      </c>
      <c r="P720" s="364" t="str">
        <f>+'11+'!R749</f>
        <v>540</v>
      </c>
      <c r="Q720" s="442"/>
      <c r="R720" s="443"/>
      <c r="S720" s="300">
        <f>+'11+'!U749</f>
        <v>537.47275999999999</v>
      </c>
      <c r="T720" s="300">
        <f>+'11+'!V749</f>
        <v>0</v>
      </c>
      <c r="U720" s="396">
        <f t="shared" si="10"/>
        <v>0</v>
      </c>
      <c r="V720" s="444"/>
      <c r="W720" s="445"/>
      <c r="X720" s="445"/>
      <c r="Y720" s="445"/>
      <c r="Z720" s="445"/>
      <c r="AA720" s="445"/>
      <c r="AB720" s="446"/>
      <c r="AC720" s="52"/>
    </row>
    <row r="721" spans="1:29" ht="12.75" customHeight="1" x14ac:dyDescent="0.2">
      <c r="A721" s="51"/>
      <c r="B721" s="431"/>
      <c r="C721" s="432"/>
      <c r="D721" s="432"/>
      <c r="E721" s="432"/>
      <c r="F721" s="432"/>
      <c r="G721" s="432"/>
      <c r="H721" s="432"/>
      <c r="I721" s="432"/>
      <c r="J721" s="432"/>
      <c r="K721" s="432"/>
      <c r="L721" s="433"/>
      <c r="M721" s="364"/>
      <c r="N721" s="364"/>
      <c r="O721" s="364"/>
      <c r="P721" s="364"/>
      <c r="Q721" s="442"/>
      <c r="R721" s="443"/>
      <c r="S721" s="300"/>
      <c r="T721" s="301"/>
      <c r="U721" s="300"/>
      <c r="V721" s="444"/>
      <c r="W721" s="445"/>
      <c r="X721" s="445"/>
      <c r="Y721" s="445"/>
      <c r="Z721" s="445"/>
      <c r="AA721" s="445"/>
      <c r="AB721" s="446"/>
      <c r="AC721" s="52"/>
    </row>
    <row r="722" spans="1:29" ht="12.75" customHeight="1" x14ac:dyDescent="0.2">
      <c r="A722" s="51"/>
      <c r="B722" s="431"/>
      <c r="C722" s="432"/>
      <c r="D722" s="432"/>
      <c r="E722" s="432"/>
      <c r="F722" s="432"/>
      <c r="G722" s="432"/>
      <c r="H722" s="432"/>
      <c r="I722" s="432"/>
      <c r="J722" s="432"/>
      <c r="K722" s="432"/>
      <c r="L722" s="433"/>
      <c r="M722" s="259"/>
      <c r="N722" s="259"/>
      <c r="O722" s="53"/>
      <c r="P722" s="54"/>
      <c r="Q722" s="442"/>
      <c r="R722" s="443"/>
      <c r="S722" s="300"/>
      <c r="T722" s="301"/>
      <c r="U722" s="300"/>
      <c r="V722" s="444"/>
      <c r="W722" s="445"/>
      <c r="X722" s="445"/>
      <c r="Y722" s="445"/>
      <c r="Z722" s="445"/>
      <c r="AA722" s="445"/>
      <c r="AB722" s="446"/>
      <c r="AC722" s="52"/>
    </row>
    <row r="723" spans="1:29" ht="21.75" customHeight="1" x14ac:dyDescent="0.2">
      <c r="A723" s="51"/>
      <c r="B723" s="431"/>
      <c r="C723" s="432"/>
      <c r="D723" s="432"/>
      <c r="E723" s="432"/>
      <c r="F723" s="432"/>
      <c r="G723" s="432"/>
      <c r="H723" s="432"/>
      <c r="I723" s="432"/>
      <c r="J723" s="432"/>
      <c r="K723" s="432"/>
      <c r="L723" s="433"/>
      <c r="M723" s="259"/>
      <c r="N723" s="259"/>
      <c r="O723" s="53"/>
      <c r="P723" s="54"/>
      <c r="Q723" s="442"/>
      <c r="R723" s="443"/>
      <c r="S723" s="300"/>
      <c r="T723" s="301"/>
      <c r="U723" s="300"/>
      <c r="V723" s="444"/>
      <c r="W723" s="445"/>
      <c r="X723" s="445"/>
      <c r="Y723" s="445"/>
      <c r="Z723" s="445"/>
      <c r="AA723" s="445"/>
      <c r="AB723" s="446"/>
      <c r="AC723" s="52"/>
    </row>
    <row r="724" spans="1:29" ht="32.25" customHeight="1" x14ac:dyDescent="0.2">
      <c r="A724" s="51"/>
      <c r="B724" s="431"/>
      <c r="C724" s="432"/>
      <c r="D724" s="432"/>
      <c r="E724" s="432"/>
      <c r="F724" s="432"/>
      <c r="G724" s="432"/>
      <c r="H724" s="432"/>
      <c r="I724" s="432"/>
      <c r="J724" s="432"/>
      <c r="K724" s="432"/>
      <c r="L724" s="433"/>
      <c r="M724" s="259"/>
      <c r="N724" s="259"/>
      <c r="O724" s="53"/>
      <c r="P724" s="54"/>
      <c r="Q724" s="442"/>
      <c r="R724" s="443"/>
      <c r="S724" s="300"/>
      <c r="T724" s="301"/>
      <c r="U724" s="300"/>
      <c r="V724" s="444"/>
      <c r="W724" s="445"/>
      <c r="X724" s="445"/>
      <c r="Y724" s="445"/>
      <c r="Z724" s="445"/>
      <c r="AA724" s="445"/>
      <c r="AB724" s="446"/>
      <c r="AC724" s="52"/>
    </row>
    <row r="725" spans="1:29" ht="12.75" customHeight="1" x14ac:dyDescent="0.2">
      <c r="A725" s="51"/>
      <c r="B725" s="431"/>
      <c r="C725" s="432"/>
      <c r="D725" s="432"/>
      <c r="E725" s="432"/>
      <c r="F725" s="432"/>
      <c r="G725" s="432"/>
      <c r="H725" s="432"/>
      <c r="I725" s="432"/>
      <c r="J725" s="432"/>
      <c r="K725" s="432"/>
      <c r="L725" s="433"/>
      <c r="M725" s="259"/>
      <c r="N725" s="259"/>
      <c r="O725" s="53"/>
      <c r="P725" s="54"/>
      <c r="Q725" s="442"/>
      <c r="R725" s="443"/>
      <c r="S725" s="300"/>
      <c r="T725" s="301"/>
      <c r="U725" s="300"/>
      <c r="V725" s="444"/>
      <c r="W725" s="445"/>
      <c r="X725" s="445"/>
      <c r="Y725" s="445"/>
      <c r="Z725" s="445"/>
      <c r="AA725" s="445"/>
      <c r="AB725" s="446"/>
      <c r="AC725" s="52"/>
    </row>
    <row r="726" spans="1:29" ht="12.75" customHeight="1" x14ac:dyDescent="0.2">
      <c r="A726" s="51"/>
      <c r="B726" s="431"/>
      <c r="C726" s="432"/>
      <c r="D726" s="432"/>
      <c r="E726" s="432"/>
      <c r="F726" s="432"/>
      <c r="G726" s="432"/>
      <c r="H726" s="432"/>
      <c r="I726" s="432"/>
      <c r="J726" s="432"/>
      <c r="K726" s="432"/>
      <c r="L726" s="433"/>
      <c r="M726" s="259"/>
      <c r="N726" s="259"/>
      <c r="O726" s="53"/>
      <c r="P726" s="54"/>
      <c r="Q726" s="442"/>
      <c r="R726" s="443"/>
      <c r="S726" s="300"/>
      <c r="T726" s="301"/>
      <c r="U726" s="300"/>
      <c r="V726" s="444"/>
      <c r="W726" s="445"/>
      <c r="X726" s="445"/>
      <c r="Y726" s="445"/>
      <c r="Z726" s="445"/>
      <c r="AA726" s="445"/>
      <c r="AB726" s="446"/>
      <c r="AC726" s="52"/>
    </row>
    <row r="727" spans="1:29" ht="12.75" customHeight="1" x14ac:dyDescent="0.2">
      <c r="A727" s="51"/>
      <c r="B727" s="431"/>
      <c r="C727" s="432"/>
      <c r="D727" s="432"/>
      <c r="E727" s="432"/>
      <c r="F727" s="432"/>
      <c r="G727" s="432"/>
      <c r="H727" s="432"/>
      <c r="I727" s="432"/>
      <c r="J727" s="432"/>
      <c r="K727" s="432"/>
      <c r="L727" s="433"/>
      <c r="M727" s="259"/>
      <c r="N727" s="259"/>
      <c r="O727" s="53"/>
      <c r="P727" s="54"/>
      <c r="Q727" s="442"/>
      <c r="R727" s="443"/>
      <c r="S727" s="300"/>
      <c r="T727" s="301"/>
      <c r="U727" s="300"/>
      <c r="V727" s="444"/>
      <c r="W727" s="445"/>
      <c r="X727" s="445"/>
      <c r="Y727" s="445"/>
      <c r="Z727" s="445"/>
      <c r="AA727" s="445"/>
      <c r="AB727" s="446"/>
      <c r="AC727" s="52"/>
    </row>
    <row r="728" spans="1:29" ht="21.75" customHeight="1" x14ac:dyDescent="0.2">
      <c r="A728" s="51"/>
      <c r="B728" s="431"/>
      <c r="C728" s="432"/>
      <c r="D728" s="432"/>
      <c r="E728" s="432"/>
      <c r="F728" s="432"/>
      <c r="G728" s="432"/>
      <c r="H728" s="432"/>
      <c r="I728" s="432"/>
      <c r="J728" s="432"/>
      <c r="K728" s="432"/>
      <c r="L728" s="433"/>
      <c r="M728" s="259"/>
      <c r="N728" s="259"/>
      <c r="O728" s="53"/>
      <c r="P728" s="54"/>
      <c r="Q728" s="442"/>
      <c r="R728" s="443"/>
      <c r="S728" s="300"/>
      <c r="T728" s="301"/>
      <c r="U728" s="300"/>
      <c r="V728" s="444"/>
      <c r="W728" s="445"/>
      <c r="X728" s="445"/>
      <c r="Y728" s="445"/>
      <c r="Z728" s="445"/>
      <c r="AA728" s="445"/>
      <c r="AB728" s="446"/>
      <c r="AC728" s="52"/>
    </row>
    <row r="729" spans="1:29" ht="12.75" customHeight="1" x14ac:dyDescent="0.2">
      <c r="A729" s="51"/>
      <c r="B729" s="431"/>
      <c r="C729" s="432"/>
      <c r="D729" s="432"/>
      <c r="E729" s="432"/>
      <c r="F729" s="432"/>
      <c r="G729" s="432"/>
      <c r="H729" s="432"/>
      <c r="I729" s="432"/>
      <c r="J729" s="432"/>
      <c r="K729" s="432"/>
      <c r="L729" s="433"/>
      <c r="M729" s="259"/>
      <c r="N729" s="259"/>
      <c r="O729" s="53"/>
      <c r="P729" s="54"/>
      <c r="Q729" s="442"/>
      <c r="R729" s="443"/>
      <c r="S729" s="300"/>
      <c r="T729" s="301"/>
      <c r="U729" s="300"/>
      <c r="V729" s="444"/>
      <c r="W729" s="445"/>
      <c r="X729" s="445"/>
      <c r="Y729" s="445"/>
      <c r="Z729" s="445"/>
      <c r="AA729" s="445"/>
      <c r="AB729" s="446"/>
      <c r="AC729" s="52"/>
    </row>
    <row r="730" spans="1:29" ht="21.75" customHeight="1" x14ac:dyDescent="0.2">
      <c r="A730" s="51"/>
      <c r="B730" s="431"/>
      <c r="C730" s="432"/>
      <c r="D730" s="432"/>
      <c r="E730" s="432"/>
      <c r="F730" s="432"/>
      <c r="G730" s="432"/>
      <c r="H730" s="432"/>
      <c r="I730" s="432"/>
      <c r="J730" s="432"/>
      <c r="K730" s="432"/>
      <c r="L730" s="433"/>
      <c r="M730" s="259"/>
      <c r="N730" s="259"/>
      <c r="O730" s="53"/>
      <c r="P730" s="54"/>
      <c r="Q730" s="442"/>
      <c r="R730" s="443"/>
      <c r="S730" s="300"/>
      <c r="T730" s="301"/>
      <c r="U730" s="300"/>
      <c r="V730" s="444"/>
      <c r="W730" s="445"/>
      <c r="X730" s="445"/>
      <c r="Y730" s="445"/>
      <c r="Z730" s="445"/>
      <c r="AA730" s="445"/>
      <c r="AB730" s="446"/>
      <c r="AC730" s="52"/>
    </row>
    <row r="731" spans="1:29" ht="12.75" customHeight="1" x14ac:dyDescent="0.2">
      <c r="A731" s="51"/>
      <c r="B731" s="431"/>
      <c r="C731" s="432"/>
      <c r="D731" s="432"/>
      <c r="E731" s="432"/>
      <c r="F731" s="432"/>
      <c r="G731" s="432"/>
      <c r="H731" s="432"/>
      <c r="I731" s="432"/>
      <c r="J731" s="432"/>
      <c r="K731" s="432"/>
      <c r="L731" s="433"/>
      <c r="M731" s="259"/>
      <c r="N731" s="259"/>
      <c r="O731" s="53"/>
      <c r="P731" s="54"/>
      <c r="Q731" s="442"/>
      <c r="R731" s="443"/>
      <c r="S731" s="300"/>
      <c r="T731" s="301"/>
      <c r="U731" s="300"/>
      <c r="V731" s="444"/>
      <c r="W731" s="445"/>
      <c r="X731" s="445"/>
      <c r="Y731" s="445"/>
      <c r="Z731" s="445"/>
      <c r="AA731" s="445"/>
      <c r="AB731" s="446"/>
      <c r="AC731" s="52"/>
    </row>
    <row r="732" spans="1:29" ht="53.25" customHeight="1" x14ac:dyDescent="0.2">
      <c r="A732" s="51"/>
      <c r="B732" s="431"/>
      <c r="C732" s="432"/>
      <c r="D732" s="432"/>
      <c r="E732" s="432"/>
      <c r="F732" s="432"/>
      <c r="G732" s="432"/>
      <c r="H732" s="432"/>
      <c r="I732" s="432"/>
      <c r="J732" s="432"/>
      <c r="K732" s="432"/>
      <c r="L732" s="433"/>
      <c r="M732" s="259"/>
      <c r="N732" s="259"/>
      <c r="O732" s="53"/>
      <c r="P732" s="54"/>
      <c r="Q732" s="442"/>
      <c r="R732" s="443"/>
      <c r="S732" s="300"/>
      <c r="T732" s="301"/>
      <c r="U732" s="300"/>
      <c r="V732" s="444"/>
      <c r="W732" s="445"/>
      <c r="X732" s="445"/>
      <c r="Y732" s="445"/>
      <c r="Z732" s="445"/>
      <c r="AA732" s="445"/>
      <c r="AB732" s="446"/>
      <c r="AC732" s="52"/>
    </row>
    <row r="733" spans="1:29" ht="12.75" customHeight="1" x14ac:dyDescent="0.2">
      <c r="A733" s="51"/>
      <c r="B733" s="431"/>
      <c r="C733" s="432"/>
      <c r="D733" s="432"/>
      <c r="E733" s="432"/>
      <c r="F733" s="432"/>
      <c r="G733" s="432"/>
      <c r="H733" s="432"/>
      <c r="I733" s="432"/>
      <c r="J733" s="432"/>
      <c r="K733" s="432"/>
      <c r="L733" s="433"/>
      <c r="M733" s="259"/>
      <c r="N733" s="259"/>
      <c r="O733" s="53"/>
      <c r="P733" s="54"/>
      <c r="Q733" s="442"/>
      <c r="R733" s="443"/>
      <c r="S733" s="300"/>
      <c r="T733" s="301"/>
      <c r="U733" s="300"/>
      <c r="V733" s="444"/>
      <c r="W733" s="445"/>
      <c r="X733" s="445"/>
      <c r="Y733" s="445"/>
      <c r="Z733" s="445"/>
      <c r="AA733" s="445"/>
      <c r="AB733" s="446"/>
      <c r="AC733" s="52"/>
    </row>
    <row r="734" spans="1:29" ht="12.75" customHeight="1" x14ac:dyDescent="0.2">
      <c r="A734" s="51"/>
      <c r="B734" s="431"/>
      <c r="C734" s="432"/>
      <c r="D734" s="432"/>
      <c r="E734" s="432"/>
      <c r="F734" s="432"/>
      <c r="G734" s="432"/>
      <c r="H734" s="432"/>
      <c r="I734" s="432"/>
      <c r="J734" s="432"/>
      <c r="K734" s="432"/>
      <c r="L734" s="433"/>
      <c r="M734" s="259"/>
      <c r="N734" s="259"/>
      <c r="O734" s="53"/>
      <c r="P734" s="54"/>
      <c r="Q734" s="442"/>
      <c r="R734" s="443"/>
      <c r="S734" s="300"/>
      <c r="T734" s="301"/>
      <c r="U734" s="300"/>
      <c r="V734" s="444"/>
      <c r="W734" s="445"/>
      <c r="X734" s="445"/>
      <c r="Y734" s="445"/>
      <c r="Z734" s="445"/>
      <c r="AA734" s="445"/>
      <c r="AB734" s="446"/>
      <c r="AC734" s="52"/>
    </row>
    <row r="735" spans="1:29" ht="21.75" customHeight="1" x14ac:dyDescent="0.2">
      <c r="A735" s="51"/>
      <c r="B735" s="431"/>
      <c r="C735" s="432"/>
      <c r="D735" s="432"/>
      <c r="E735" s="432"/>
      <c r="F735" s="432"/>
      <c r="G735" s="432"/>
      <c r="H735" s="432"/>
      <c r="I735" s="432"/>
      <c r="J735" s="432"/>
      <c r="K735" s="432"/>
      <c r="L735" s="433"/>
      <c r="M735" s="259"/>
      <c r="N735" s="259"/>
      <c r="O735" s="53"/>
      <c r="P735" s="54"/>
      <c r="Q735" s="442"/>
      <c r="R735" s="443"/>
      <c r="S735" s="300"/>
      <c r="T735" s="301"/>
      <c r="U735" s="300"/>
      <c r="V735" s="444"/>
      <c r="W735" s="445"/>
      <c r="X735" s="445"/>
      <c r="Y735" s="445"/>
      <c r="Z735" s="445"/>
      <c r="AA735" s="445"/>
      <c r="AB735" s="446"/>
      <c r="AC735" s="52"/>
    </row>
    <row r="736" spans="1:29" ht="12.75" customHeight="1" x14ac:dyDescent="0.25">
      <c r="A736" s="51"/>
      <c r="B736" s="447"/>
      <c r="C736" s="448"/>
      <c r="D736" s="448"/>
      <c r="E736" s="448"/>
      <c r="F736" s="448"/>
      <c r="G736" s="448"/>
      <c r="H736" s="448"/>
      <c r="I736" s="448"/>
      <c r="J736" s="448"/>
      <c r="K736" s="448"/>
      <c r="L736" s="449"/>
      <c r="M736" s="304"/>
      <c r="N736" s="304"/>
      <c r="O736" s="305"/>
      <c r="P736" s="306"/>
      <c r="Q736" s="450"/>
      <c r="R736" s="451"/>
      <c r="S736" s="307"/>
      <c r="T736" s="308"/>
      <c r="U736" s="307"/>
      <c r="V736" s="452"/>
      <c r="W736" s="453"/>
      <c r="X736" s="453"/>
      <c r="Y736" s="453"/>
      <c r="Z736" s="453"/>
      <c r="AA736" s="453"/>
      <c r="AB736" s="454"/>
      <c r="AC736" s="52"/>
    </row>
    <row r="737" spans="1:29" ht="21.75" customHeight="1" x14ac:dyDescent="0.2">
      <c r="A737" s="51"/>
      <c r="B737" s="431"/>
      <c r="C737" s="432"/>
      <c r="D737" s="432"/>
      <c r="E737" s="432"/>
      <c r="F737" s="432"/>
      <c r="G737" s="432"/>
      <c r="H737" s="432"/>
      <c r="I737" s="432"/>
      <c r="J737" s="432"/>
      <c r="K737" s="432"/>
      <c r="L737" s="433"/>
      <c r="M737" s="259"/>
      <c r="N737" s="259"/>
      <c r="O737" s="53"/>
      <c r="P737" s="54"/>
      <c r="Q737" s="442"/>
      <c r="R737" s="443"/>
      <c r="S737" s="300"/>
      <c r="T737" s="301"/>
      <c r="U737" s="300"/>
      <c r="V737" s="444"/>
      <c r="W737" s="445"/>
      <c r="X737" s="445"/>
      <c r="Y737" s="445"/>
      <c r="Z737" s="445"/>
      <c r="AA737" s="445"/>
      <c r="AB737" s="446"/>
      <c r="AC737" s="52"/>
    </row>
    <row r="738" spans="1:29" ht="21.75" customHeight="1" x14ac:dyDescent="0.2">
      <c r="A738" s="51"/>
      <c r="B738" s="431"/>
      <c r="C738" s="432"/>
      <c r="D738" s="432"/>
      <c r="E738" s="432"/>
      <c r="F738" s="432"/>
      <c r="G738" s="432"/>
      <c r="H738" s="432"/>
      <c r="I738" s="432"/>
      <c r="J738" s="432"/>
      <c r="K738" s="432"/>
      <c r="L738" s="433"/>
      <c r="M738" s="259"/>
      <c r="N738" s="259"/>
      <c r="O738" s="53"/>
      <c r="P738" s="54"/>
      <c r="Q738" s="442"/>
      <c r="R738" s="443"/>
      <c r="S738" s="300"/>
      <c r="T738" s="301"/>
      <c r="U738" s="300"/>
      <c r="V738" s="444"/>
      <c r="W738" s="445"/>
      <c r="X738" s="445"/>
      <c r="Y738" s="445"/>
      <c r="Z738" s="445"/>
      <c r="AA738" s="445"/>
      <c r="AB738" s="446"/>
      <c r="AC738" s="52"/>
    </row>
    <row r="739" spans="1:29" ht="21.75" customHeight="1" x14ac:dyDescent="0.2">
      <c r="A739" s="51"/>
      <c r="B739" s="431"/>
      <c r="C739" s="432"/>
      <c r="D739" s="432"/>
      <c r="E739" s="432"/>
      <c r="F739" s="432"/>
      <c r="G739" s="432"/>
      <c r="H739" s="432"/>
      <c r="I739" s="432"/>
      <c r="J739" s="432"/>
      <c r="K739" s="432"/>
      <c r="L739" s="433"/>
      <c r="M739" s="259"/>
      <c r="N739" s="259"/>
      <c r="O739" s="53"/>
      <c r="P739" s="54"/>
      <c r="Q739" s="442"/>
      <c r="R739" s="443"/>
      <c r="S739" s="300"/>
      <c r="T739" s="301"/>
      <c r="U739" s="300"/>
      <c r="V739" s="444"/>
      <c r="W739" s="445"/>
      <c r="X739" s="445"/>
      <c r="Y739" s="445"/>
      <c r="Z739" s="445"/>
      <c r="AA739" s="445"/>
      <c r="AB739" s="446"/>
      <c r="AC739" s="52"/>
    </row>
    <row r="740" spans="1:29" ht="53.25" customHeight="1" x14ac:dyDescent="0.2">
      <c r="A740" s="51"/>
      <c r="B740" s="431"/>
      <c r="C740" s="432"/>
      <c r="D740" s="432"/>
      <c r="E740" s="432"/>
      <c r="F740" s="432"/>
      <c r="G740" s="432"/>
      <c r="H740" s="432"/>
      <c r="I740" s="432"/>
      <c r="J740" s="432"/>
      <c r="K740" s="432"/>
      <c r="L740" s="433"/>
      <c r="M740" s="259"/>
      <c r="N740" s="259"/>
      <c r="O740" s="53"/>
      <c r="P740" s="54"/>
      <c r="Q740" s="442"/>
      <c r="R740" s="443"/>
      <c r="S740" s="300"/>
      <c r="T740" s="301"/>
      <c r="U740" s="300"/>
      <c r="V740" s="444"/>
      <c r="W740" s="445"/>
      <c r="X740" s="445"/>
      <c r="Y740" s="445"/>
      <c r="Z740" s="445"/>
      <c r="AA740" s="445"/>
      <c r="AB740" s="446"/>
      <c r="AC740" s="52"/>
    </row>
    <row r="741" spans="1:29" ht="21.75" customHeight="1" x14ac:dyDescent="0.2">
      <c r="A741" s="51"/>
      <c r="B741" s="431"/>
      <c r="C741" s="432"/>
      <c r="D741" s="432"/>
      <c r="E741" s="432"/>
      <c r="F741" s="432"/>
      <c r="G741" s="432"/>
      <c r="H741" s="432"/>
      <c r="I741" s="432"/>
      <c r="J741" s="432"/>
      <c r="K741" s="432"/>
      <c r="L741" s="433"/>
      <c r="M741" s="259"/>
      <c r="N741" s="259"/>
      <c r="O741" s="53"/>
      <c r="P741" s="54"/>
      <c r="Q741" s="442"/>
      <c r="R741" s="443"/>
      <c r="S741" s="300"/>
      <c r="T741" s="301"/>
      <c r="U741" s="300"/>
      <c r="V741" s="444"/>
      <c r="W741" s="445"/>
      <c r="X741" s="445"/>
      <c r="Y741" s="445"/>
      <c r="Z741" s="445"/>
      <c r="AA741" s="445"/>
      <c r="AB741" s="446"/>
      <c r="AC741" s="52"/>
    </row>
    <row r="742" spans="1:29" ht="21.75" customHeight="1" x14ac:dyDescent="0.2">
      <c r="A742" s="51"/>
      <c r="B742" s="431"/>
      <c r="C742" s="432"/>
      <c r="D742" s="432"/>
      <c r="E742" s="432"/>
      <c r="F742" s="432"/>
      <c r="G742" s="432"/>
      <c r="H742" s="432"/>
      <c r="I742" s="432"/>
      <c r="J742" s="432"/>
      <c r="K742" s="432"/>
      <c r="L742" s="433"/>
      <c r="M742" s="259"/>
      <c r="N742" s="259"/>
      <c r="O742" s="53"/>
      <c r="P742" s="54"/>
      <c r="Q742" s="442"/>
      <c r="R742" s="443"/>
      <c r="S742" s="300"/>
      <c r="T742" s="301"/>
      <c r="U742" s="300"/>
      <c r="V742" s="444"/>
      <c r="W742" s="445"/>
      <c r="X742" s="445"/>
      <c r="Y742" s="445"/>
      <c r="Z742" s="445"/>
      <c r="AA742" s="445"/>
      <c r="AB742" s="446"/>
      <c r="AC742" s="52"/>
    </row>
    <row r="743" spans="1:29" ht="32.25" customHeight="1" x14ac:dyDescent="0.2">
      <c r="A743" s="51"/>
      <c r="B743" s="431"/>
      <c r="C743" s="432"/>
      <c r="D743" s="432"/>
      <c r="E743" s="432"/>
      <c r="F743" s="432"/>
      <c r="G743" s="432"/>
      <c r="H743" s="432"/>
      <c r="I743" s="432"/>
      <c r="J743" s="432"/>
      <c r="K743" s="432"/>
      <c r="L743" s="433"/>
      <c r="M743" s="259"/>
      <c r="N743" s="259"/>
      <c r="O743" s="53"/>
      <c r="P743" s="54"/>
      <c r="Q743" s="442"/>
      <c r="R743" s="443"/>
      <c r="S743" s="300"/>
      <c r="T743" s="301"/>
      <c r="U743" s="300"/>
      <c r="V743" s="444"/>
      <c r="W743" s="445"/>
      <c r="X743" s="445"/>
      <c r="Y743" s="445"/>
      <c r="Z743" s="445"/>
      <c r="AA743" s="445"/>
      <c r="AB743" s="446"/>
      <c r="AC743" s="52"/>
    </row>
    <row r="744" spans="1:29" ht="21.75" customHeight="1" x14ac:dyDescent="0.2">
      <c r="A744" s="51"/>
      <c r="B744" s="431"/>
      <c r="C744" s="432"/>
      <c r="D744" s="432"/>
      <c r="E744" s="432"/>
      <c r="F744" s="432"/>
      <c r="G744" s="432"/>
      <c r="H744" s="432"/>
      <c r="I744" s="432"/>
      <c r="J744" s="432"/>
      <c r="K744" s="432"/>
      <c r="L744" s="433"/>
      <c r="M744" s="259"/>
      <c r="N744" s="259"/>
      <c r="O744" s="53"/>
      <c r="P744" s="54"/>
      <c r="Q744" s="442"/>
      <c r="R744" s="443"/>
      <c r="S744" s="300"/>
      <c r="T744" s="301"/>
      <c r="U744" s="300"/>
      <c r="V744" s="444"/>
      <c r="W744" s="445"/>
      <c r="X744" s="445"/>
      <c r="Y744" s="445"/>
      <c r="Z744" s="445"/>
      <c r="AA744" s="445"/>
      <c r="AB744" s="446"/>
      <c r="AC744" s="52"/>
    </row>
    <row r="745" spans="1:29" ht="21.75" customHeight="1" x14ac:dyDescent="0.2">
      <c r="A745" s="51"/>
      <c r="B745" s="431"/>
      <c r="C745" s="432"/>
      <c r="D745" s="432"/>
      <c r="E745" s="432"/>
      <c r="F745" s="432"/>
      <c r="G745" s="432"/>
      <c r="H745" s="432"/>
      <c r="I745" s="432"/>
      <c r="J745" s="432"/>
      <c r="K745" s="432"/>
      <c r="L745" s="433"/>
      <c r="M745" s="259"/>
      <c r="N745" s="259"/>
      <c r="O745" s="53"/>
      <c r="P745" s="54"/>
      <c r="Q745" s="442"/>
      <c r="R745" s="443"/>
      <c r="S745" s="300"/>
      <c r="T745" s="301"/>
      <c r="U745" s="300"/>
      <c r="V745" s="444"/>
      <c r="W745" s="445"/>
      <c r="X745" s="445"/>
      <c r="Y745" s="445"/>
      <c r="Z745" s="445"/>
      <c r="AA745" s="445"/>
      <c r="AB745" s="446"/>
      <c r="AC745" s="52"/>
    </row>
    <row r="746" spans="1:29" ht="21.75" customHeight="1" x14ac:dyDescent="0.2">
      <c r="A746" s="51"/>
      <c r="B746" s="431"/>
      <c r="C746" s="432"/>
      <c r="D746" s="432"/>
      <c r="E746" s="432"/>
      <c r="F746" s="432"/>
      <c r="G746" s="432"/>
      <c r="H746" s="432"/>
      <c r="I746" s="432"/>
      <c r="J746" s="432"/>
      <c r="K746" s="432"/>
      <c r="L746" s="433"/>
      <c r="M746" s="259"/>
      <c r="N746" s="259"/>
      <c r="O746" s="53"/>
      <c r="P746" s="54"/>
      <c r="Q746" s="442"/>
      <c r="R746" s="443"/>
      <c r="S746" s="300"/>
      <c r="T746" s="301"/>
      <c r="U746" s="300"/>
      <c r="V746" s="444"/>
      <c r="W746" s="445"/>
      <c r="X746" s="445"/>
      <c r="Y746" s="445"/>
      <c r="Z746" s="445"/>
      <c r="AA746" s="445"/>
      <c r="AB746" s="446"/>
      <c r="AC746" s="52"/>
    </row>
    <row r="747" spans="1:29" ht="12.75" customHeight="1" x14ac:dyDescent="0.2">
      <c r="A747" s="51"/>
      <c r="B747" s="431"/>
      <c r="C747" s="432"/>
      <c r="D747" s="432"/>
      <c r="E747" s="432"/>
      <c r="F747" s="432"/>
      <c r="G747" s="432"/>
      <c r="H747" s="432"/>
      <c r="I747" s="432"/>
      <c r="J747" s="432"/>
      <c r="K747" s="432"/>
      <c r="L747" s="433"/>
      <c r="M747" s="259"/>
      <c r="N747" s="259"/>
      <c r="O747" s="53"/>
      <c r="P747" s="54"/>
      <c r="Q747" s="442"/>
      <c r="R747" s="443"/>
      <c r="S747" s="300"/>
      <c r="T747" s="301"/>
      <c r="U747" s="300"/>
      <c r="V747" s="444"/>
      <c r="W747" s="445"/>
      <c r="X747" s="445"/>
      <c r="Y747" s="445"/>
      <c r="Z747" s="445"/>
      <c r="AA747" s="445"/>
      <c r="AB747" s="446"/>
      <c r="AC747" s="52"/>
    </row>
    <row r="748" spans="1:29" ht="12.75" customHeight="1" x14ac:dyDescent="0.2">
      <c r="A748" s="51"/>
      <c r="B748" s="431"/>
      <c r="C748" s="432"/>
      <c r="D748" s="432"/>
      <c r="E748" s="432"/>
      <c r="F748" s="432"/>
      <c r="G748" s="432"/>
      <c r="H748" s="432"/>
      <c r="I748" s="432"/>
      <c r="J748" s="432"/>
      <c r="K748" s="432"/>
      <c r="L748" s="433"/>
      <c r="M748" s="259"/>
      <c r="N748" s="259"/>
      <c r="O748" s="53"/>
      <c r="P748" s="54"/>
      <c r="Q748" s="442"/>
      <c r="R748" s="443"/>
      <c r="S748" s="300"/>
      <c r="T748" s="301"/>
      <c r="U748" s="300"/>
      <c r="V748" s="444"/>
      <c r="W748" s="445"/>
      <c r="X748" s="445"/>
      <c r="Y748" s="445"/>
      <c r="Z748" s="445"/>
      <c r="AA748" s="445"/>
      <c r="AB748" s="446"/>
      <c r="AC748" s="52"/>
    </row>
    <row r="749" spans="1:29" ht="12.75" customHeight="1" x14ac:dyDescent="0.2">
      <c r="A749" s="51"/>
      <c r="B749" s="431"/>
      <c r="C749" s="432"/>
      <c r="D749" s="432"/>
      <c r="E749" s="432"/>
      <c r="F749" s="432"/>
      <c r="G749" s="432"/>
      <c r="H749" s="432"/>
      <c r="I749" s="432"/>
      <c r="J749" s="432"/>
      <c r="K749" s="432"/>
      <c r="L749" s="433"/>
      <c r="M749" s="259"/>
      <c r="N749" s="259"/>
      <c r="O749" s="53"/>
      <c r="P749" s="54"/>
      <c r="Q749" s="442"/>
      <c r="R749" s="443"/>
      <c r="S749" s="300"/>
      <c r="T749" s="301"/>
      <c r="U749" s="300"/>
      <c r="V749" s="444"/>
      <c r="W749" s="445"/>
      <c r="X749" s="445"/>
      <c r="Y749" s="445"/>
      <c r="Z749" s="445"/>
      <c r="AA749" s="445"/>
      <c r="AB749" s="446"/>
      <c r="AC749" s="52"/>
    </row>
    <row r="750" spans="1:29" ht="21.75" customHeight="1" x14ac:dyDescent="0.2">
      <c r="A750" s="51"/>
      <c r="B750" s="431"/>
      <c r="C750" s="432"/>
      <c r="D750" s="432"/>
      <c r="E750" s="432"/>
      <c r="F750" s="432"/>
      <c r="G750" s="432"/>
      <c r="H750" s="432"/>
      <c r="I750" s="432"/>
      <c r="J750" s="432"/>
      <c r="K750" s="432"/>
      <c r="L750" s="433"/>
      <c r="M750" s="259"/>
      <c r="N750" s="259"/>
      <c r="O750" s="53"/>
      <c r="P750" s="54"/>
      <c r="Q750" s="442"/>
      <c r="R750" s="443"/>
      <c r="S750" s="300"/>
      <c r="T750" s="301"/>
      <c r="U750" s="300"/>
      <c r="V750" s="444"/>
      <c r="W750" s="445"/>
      <c r="X750" s="445"/>
      <c r="Y750" s="445"/>
      <c r="Z750" s="445"/>
      <c r="AA750" s="445"/>
      <c r="AB750" s="446"/>
      <c r="AC750" s="52"/>
    </row>
    <row r="751" spans="1:29" ht="12.75" customHeight="1" x14ac:dyDescent="0.2">
      <c r="A751" s="51"/>
      <c r="B751" s="431"/>
      <c r="C751" s="432"/>
      <c r="D751" s="432"/>
      <c r="E751" s="432"/>
      <c r="F751" s="432"/>
      <c r="G751" s="432"/>
      <c r="H751" s="432"/>
      <c r="I751" s="432"/>
      <c r="J751" s="432"/>
      <c r="K751" s="432"/>
      <c r="L751" s="433"/>
      <c r="M751" s="259"/>
      <c r="N751" s="259"/>
      <c r="O751" s="53"/>
      <c r="P751" s="54"/>
      <c r="Q751" s="442"/>
      <c r="R751" s="443"/>
      <c r="S751" s="300"/>
      <c r="T751" s="301"/>
      <c r="U751" s="300"/>
      <c r="V751" s="444"/>
      <c r="W751" s="445"/>
      <c r="X751" s="445"/>
      <c r="Y751" s="445"/>
      <c r="Z751" s="445"/>
      <c r="AA751" s="445"/>
      <c r="AB751" s="446"/>
      <c r="AC751" s="52"/>
    </row>
    <row r="752" spans="1:29" ht="21.75" customHeight="1" x14ac:dyDescent="0.2">
      <c r="A752" s="51"/>
      <c r="B752" s="431"/>
      <c r="C752" s="432"/>
      <c r="D752" s="432"/>
      <c r="E752" s="432"/>
      <c r="F752" s="432"/>
      <c r="G752" s="432"/>
      <c r="H752" s="432"/>
      <c r="I752" s="432"/>
      <c r="J752" s="432"/>
      <c r="K752" s="432"/>
      <c r="L752" s="433"/>
      <c r="M752" s="259"/>
      <c r="N752" s="259"/>
      <c r="O752" s="53"/>
      <c r="P752" s="54"/>
      <c r="Q752" s="442"/>
      <c r="R752" s="443"/>
      <c r="S752" s="300"/>
      <c r="T752" s="301"/>
      <c r="U752" s="300"/>
      <c r="V752" s="444"/>
      <c r="W752" s="445"/>
      <c r="X752" s="445"/>
      <c r="Y752" s="445"/>
      <c r="Z752" s="445"/>
      <c r="AA752" s="445"/>
      <c r="AB752" s="446"/>
      <c r="AC752" s="52"/>
    </row>
    <row r="753" spans="1:29" ht="21.75" customHeight="1" x14ac:dyDescent="0.2">
      <c r="A753" s="51"/>
      <c r="B753" s="431"/>
      <c r="C753" s="432"/>
      <c r="D753" s="432"/>
      <c r="E753" s="432"/>
      <c r="F753" s="432"/>
      <c r="G753" s="432"/>
      <c r="H753" s="432"/>
      <c r="I753" s="432"/>
      <c r="J753" s="432"/>
      <c r="K753" s="432"/>
      <c r="L753" s="433"/>
      <c r="M753" s="259"/>
      <c r="N753" s="259"/>
      <c r="O753" s="53"/>
      <c r="P753" s="54"/>
      <c r="Q753" s="442"/>
      <c r="R753" s="443"/>
      <c r="S753" s="300"/>
      <c r="T753" s="301"/>
      <c r="U753" s="300"/>
      <c r="V753" s="444"/>
      <c r="W753" s="445"/>
      <c r="X753" s="445"/>
      <c r="Y753" s="445"/>
      <c r="Z753" s="445"/>
      <c r="AA753" s="445"/>
      <c r="AB753" s="446"/>
      <c r="AC753" s="52"/>
    </row>
    <row r="754" spans="1:29" ht="32.25" customHeight="1" x14ac:dyDescent="0.2">
      <c r="A754" s="51"/>
      <c r="B754" s="431"/>
      <c r="C754" s="432"/>
      <c r="D754" s="432"/>
      <c r="E754" s="432"/>
      <c r="F754" s="432"/>
      <c r="G754" s="432"/>
      <c r="H754" s="432"/>
      <c r="I754" s="432"/>
      <c r="J754" s="432"/>
      <c r="K754" s="432"/>
      <c r="L754" s="433"/>
      <c r="M754" s="259"/>
      <c r="N754" s="259"/>
      <c r="O754" s="53"/>
      <c r="P754" s="54"/>
      <c r="Q754" s="442"/>
      <c r="R754" s="443"/>
      <c r="S754" s="300"/>
      <c r="T754" s="301"/>
      <c r="U754" s="300"/>
      <c r="V754" s="444"/>
      <c r="W754" s="445"/>
      <c r="X754" s="445"/>
      <c r="Y754" s="445"/>
      <c r="Z754" s="445"/>
      <c r="AA754" s="445"/>
      <c r="AB754" s="446"/>
      <c r="AC754" s="52"/>
    </row>
    <row r="755" spans="1:29" ht="21.75" customHeight="1" x14ac:dyDescent="0.2">
      <c r="A755" s="51"/>
      <c r="B755" s="431"/>
      <c r="C755" s="432"/>
      <c r="D755" s="432"/>
      <c r="E755" s="432"/>
      <c r="F755" s="432"/>
      <c r="G755" s="432"/>
      <c r="H755" s="432"/>
      <c r="I755" s="432"/>
      <c r="J755" s="432"/>
      <c r="K755" s="432"/>
      <c r="L755" s="433"/>
      <c r="M755" s="259"/>
      <c r="N755" s="259"/>
      <c r="O755" s="53"/>
      <c r="P755" s="54"/>
      <c r="Q755" s="442"/>
      <c r="R755" s="443"/>
      <c r="S755" s="300"/>
      <c r="T755" s="301"/>
      <c r="U755" s="300"/>
      <c r="V755" s="444"/>
      <c r="W755" s="445"/>
      <c r="X755" s="445"/>
      <c r="Y755" s="445"/>
      <c r="Z755" s="445"/>
      <c r="AA755" s="445"/>
      <c r="AB755" s="446"/>
      <c r="AC755" s="52"/>
    </row>
    <row r="756" spans="1:29" ht="21.75" customHeight="1" x14ac:dyDescent="0.2">
      <c r="A756" s="51"/>
      <c r="B756" s="431"/>
      <c r="C756" s="432"/>
      <c r="D756" s="432"/>
      <c r="E756" s="432"/>
      <c r="F756" s="432"/>
      <c r="G756" s="432"/>
      <c r="H756" s="432"/>
      <c r="I756" s="432"/>
      <c r="J756" s="432"/>
      <c r="K756" s="432"/>
      <c r="L756" s="433"/>
      <c r="M756" s="259"/>
      <c r="N756" s="259"/>
      <c r="O756" s="53"/>
      <c r="P756" s="54"/>
      <c r="Q756" s="442"/>
      <c r="R756" s="443"/>
      <c r="S756" s="300"/>
      <c r="T756" s="301"/>
      <c r="U756" s="300"/>
      <c r="V756" s="444"/>
      <c r="W756" s="445"/>
      <c r="X756" s="445"/>
      <c r="Y756" s="445"/>
      <c r="Z756" s="445"/>
      <c r="AA756" s="445"/>
      <c r="AB756" s="446"/>
      <c r="AC756" s="52"/>
    </row>
    <row r="757" spans="1:29" ht="21.75" customHeight="1" x14ac:dyDescent="0.2">
      <c r="A757" s="51"/>
      <c r="B757" s="431"/>
      <c r="C757" s="432"/>
      <c r="D757" s="432"/>
      <c r="E757" s="432"/>
      <c r="F757" s="432"/>
      <c r="G757" s="432"/>
      <c r="H757" s="432"/>
      <c r="I757" s="432"/>
      <c r="J757" s="432"/>
      <c r="K757" s="432"/>
      <c r="L757" s="433"/>
      <c r="M757" s="259"/>
      <c r="N757" s="259"/>
      <c r="O757" s="53"/>
      <c r="P757" s="54"/>
      <c r="Q757" s="442"/>
      <c r="R757" s="443"/>
      <c r="S757" s="300"/>
      <c r="T757" s="301"/>
      <c r="U757" s="300"/>
      <c r="V757" s="444"/>
      <c r="W757" s="445"/>
      <c r="X757" s="445"/>
      <c r="Y757" s="445"/>
      <c r="Z757" s="445"/>
      <c r="AA757" s="445"/>
      <c r="AB757" s="446"/>
      <c r="AC757" s="52"/>
    </row>
    <row r="758" spans="1:29" ht="12.75" customHeight="1" x14ac:dyDescent="0.2">
      <c r="A758" s="51"/>
      <c r="B758" s="431"/>
      <c r="C758" s="432"/>
      <c r="D758" s="432"/>
      <c r="E758" s="432"/>
      <c r="F758" s="432"/>
      <c r="G758" s="432"/>
      <c r="H758" s="432"/>
      <c r="I758" s="432"/>
      <c r="J758" s="432"/>
      <c r="K758" s="432"/>
      <c r="L758" s="433"/>
      <c r="M758" s="259"/>
      <c r="N758" s="259"/>
      <c r="O758" s="53"/>
      <c r="P758" s="54"/>
      <c r="Q758" s="442"/>
      <c r="R758" s="443"/>
      <c r="S758" s="300"/>
      <c r="T758" s="301"/>
      <c r="U758" s="300"/>
      <c r="V758" s="444"/>
      <c r="W758" s="445"/>
      <c r="X758" s="445"/>
      <c r="Y758" s="445"/>
      <c r="Z758" s="445"/>
      <c r="AA758" s="445"/>
      <c r="AB758" s="446"/>
      <c r="AC758" s="52"/>
    </row>
    <row r="759" spans="1:29" ht="12.75" customHeight="1" x14ac:dyDescent="0.2">
      <c r="A759" s="51"/>
      <c r="B759" s="455"/>
      <c r="C759" s="456"/>
      <c r="D759" s="456"/>
      <c r="E759" s="456"/>
      <c r="F759" s="456"/>
      <c r="G759" s="456"/>
      <c r="H759" s="456"/>
      <c r="I759" s="456"/>
      <c r="J759" s="456"/>
      <c r="K759" s="456"/>
      <c r="L759" s="457"/>
      <c r="M759" s="262"/>
      <c r="N759" s="262"/>
      <c r="O759" s="182"/>
      <c r="P759" s="302"/>
      <c r="Q759" s="458"/>
      <c r="R759" s="459"/>
      <c r="S759" s="303"/>
      <c r="T759" s="286"/>
      <c r="U759" s="303"/>
      <c r="V759" s="460"/>
      <c r="W759" s="461"/>
      <c r="X759" s="461"/>
      <c r="Y759" s="461"/>
      <c r="Z759" s="461"/>
      <c r="AA759" s="461"/>
      <c r="AB759" s="462"/>
      <c r="AC759" s="52"/>
    </row>
    <row r="760" spans="1:29" ht="20.25" customHeight="1" x14ac:dyDescent="0.25">
      <c r="A760" s="51"/>
      <c r="B760" s="447"/>
      <c r="C760" s="448"/>
      <c r="D760" s="448"/>
      <c r="E760" s="448"/>
      <c r="F760" s="448"/>
      <c r="G760" s="448"/>
      <c r="H760" s="448"/>
      <c r="I760" s="448"/>
      <c r="J760" s="448"/>
      <c r="K760" s="448"/>
      <c r="L760" s="449"/>
      <c r="M760" s="304"/>
      <c r="N760" s="304"/>
      <c r="O760" s="305"/>
      <c r="P760" s="306"/>
      <c r="Q760" s="450"/>
      <c r="R760" s="451"/>
      <c r="S760" s="307"/>
      <c r="T760" s="308"/>
      <c r="U760" s="307"/>
      <c r="V760" s="452"/>
      <c r="W760" s="453"/>
      <c r="X760" s="453"/>
      <c r="Y760" s="453"/>
      <c r="Z760" s="453"/>
      <c r="AA760" s="453"/>
      <c r="AB760" s="454"/>
      <c r="AC760" s="52"/>
    </row>
    <row r="761" spans="1:29" ht="32.25" customHeight="1" x14ac:dyDescent="0.2">
      <c r="A761" s="51"/>
      <c r="B761" s="431"/>
      <c r="C761" s="432"/>
      <c r="D761" s="432"/>
      <c r="E761" s="432"/>
      <c r="F761" s="432"/>
      <c r="G761" s="432"/>
      <c r="H761" s="432"/>
      <c r="I761" s="432"/>
      <c r="J761" s="432"/>
      <c r="K761" s="432"/>
      <c r="L761" s="433"/>
      <c r="M761" s="259"/>
      <c r="N761" s="259"/>
      <c r="O761" s="53"/>
      <c r="P761" s="54"/>
      <c r="Q761" s="442"/>
      <c r="R761" s="443"/>
      <c r="S761" s="300"/>
      <c r="T761" s="301"/>
      <c r="U761" s="300"/>
      <c r="V761" s="444"/>
      <c r="W761" s="445"/>
      <c r="X761" s="445"/>
      <c r="Y761" s="445"/>
      <c r="Z761" s="445"/>
      <c r="AA761" s="445"/>
      <c r="AB761" s="446"/>
      <c r="AC761" s="52"/>
    </row>
    <row r="762" spans="1:29" ht="12.75" customHeight="1" x14ac:dyDescent="0.2">
      <c r="A762" s="51"/>
      <c r="B762" s="431"/>
      <c r="C762" s="432"/>
      <c r="D762" s="432"/>
      <c r="E762" s="432"/>
      <c r="F762" s="432"/>
      <c r="G762" s="432"/>
      <c r="H762" s="432"/>
      <c r="I762" s="432"/>
      <c r="J762" s="432"/>
      <c r="K762" s="432"/>
      <c r="L762" s="433"/>
      <c r="M762" s="259"/>
      <c r="N762" s="259"/>
      <c r="O762" s="53"/>
      <c r="P762" s="54"/>
      <c r="Q762" s="442"/>
      <c r="R762" s="443"/>
      <c r="S762" s="300"/>
      <c r="T762" s="301"/>
      <c r="U762" s="300"/>
      <c r="V762" s="444"/>
      <c r="W762" s="445"/>
      <c r="X762" s="445"/>
      <c r="Y762" s="445"/>
      <c r="Z762" s="445"/>
      <c r="AA762" s="445"/>
      <c r="AB762" s="446"/>
      <c r="AC762" s="52"/>
    </row>
    <row r="763" spans="1:29" ht="12.75" customHeight="1" x14ac:dyDescent="0.2">
      <c r="A763" s="51"/>
      <c r="B763" s="431"/>
      <c r="C763" s="432"/>
      <c r="D763" s="432"/>
      <c r="E763" s="432"/>
      <c r="F763" s="432"/>
      <c r="G763" s="432"/>
      <c r="H763" s="432"/>
      <c r="I763" s="432"/>
      <c r="J763" s="432"/>
      <c r="K763" s="432"/>
      <c r="L763" s="433"/>
      <c r="M763" s="259"/>
      <c r="N763" s="259"/>
      <c r="O763" s="53"/>
      <c r="P763" s="54"/>
      <c r="Q763" s="442"/>
      <c r="R763" s="443"/>
      <c r="S763" s="300"/>
      <c r="T763" s="301"/>
      <c r="U763" s="300"/>
      <c r="V763" s="444"/>
      <c r="W763" s="445"/>
      <c r="X763" s="445"/>
      <c r="Y763" s="445"/>
      <c r="Z763" s="445"/>
      <c r="AA763" s="445"/>
      <c r="AB763" s="446"/>
      <c r="AC763" s="52"/>
    </row>
    <row r="764" spans="1:29" ht="21.75" customHeight="1" x14ac:dyDescent="0.2">
      <c r="A764" s="51"/>
      <c r="B764" s="431"/>
      <c r="C764" s="432"/>
      <c r="D764" s="432"/>
      <c r="E764" s="432"/>
      <c r="F764" s="432"/>
      <c r="G764" s="432"/>
      <c r="H764" s="432"/>
      <c r="I764" s="432"/>
      <c r="J764" s="432"/>
      <c r="K764" s="432"/>
      <c r="L764" s="433"/>
      <c r="M764" s="259"/>
      <c r="N764" s="259"/>
      <c r="O764" s="53"/>
      <c r="P764" s="54"/>
      <c r="Q764" s="442"/>
      <c r="R764" s="443"/>
      <c r="S764" s="300"/>
      <c r="T764" s="301"/>
      <c r="U764" s="300"/>
      <c r="V764" s="444"/>
      <c r="W764" s="445"/>
      <c r="X764" s="445"/>
      <c r="Y764" s="445"/>
      <c r="Z764" s="445"/>
      <c r="AA764" s="445"/>
      <c r="AB764" s="446"/>
      <c r="AC764" s="52"/>
    </row>
    <row r="765" spans="1:29" ht="21.75" customHeight="1" x14ac:dyDescent="0.2">
      <c r="A765" s="51"/>
      <c r="B765" s="431"/>
      <c r="C765" s="432"/>
      <c r="D765" s="432"/>
      <c r="E765" s="432"/>
      <c r="F765" s="432"/>
      <c r="G765" s="432"/>
      <c r="H765" s="432"/>
      <c r="I765" s="432"/>
      <c r="J765" s="432"/>
      <c r="K765" s="432"/>
      <c r="L765" s="433"/>
      <c r="M765" s="259"/>
      <c r="N765" s="259"/>
      <c r="O765" s="53"/>
      <c r="P765" s="54"/>
      <c r="Q765" s="442"/>
      <c r="R765" s="443"/>
      <c r="S765" s="300"/>
      <c r="T765" s="301"/>
      <c r="U765" s="300"/>
      <c r="V765" s="444"/>
      <c r="W765" s="445"/>
      <c r="X765" s="445"/>
      <c r="Y765" s="445"/>
      <c r="Z765" s="445"/>
      <c r="AA765" s="445"/>
      <c r="AB765" s="446"/>
      <c r="AC765" s="52"/>
    </row>
    <row r="766" spans="1:29" ht="12.75" customHeight="1" x14ac:dyDescent="0.2">
      <c r="A766" s="51"/>
      <c r="B766" s="431"/>
      <c r="C766" s="432"/>
      <c r="D766" s="432"/>
      <c r="E766" s="432"/>
      <c r="F766" s="432"/>
      <c r="G766" s="432"/>
      <c r="H766" s="432"/>
      <c r="I766" s="432"/>
      <c r="J766" s="432"/>
      <c r="K766" s="432"/>
      <c r="L766" s="433"/>
      <c r="M766" s="259"/>
      <c r="N766" s="259"/>
      <c r="O766" s="53"/>
      <c r="P766" s="54"/>
      <c r="Q766" s="442"/>
      <c r="R766" s="443"/>
      <c r="S766" s="300"/>
      <c r="T766" s="301"/>
      <c r="U766" s="300"/>
      <c r="V766" s="444"/>
      <c r="W766" s="445"/>
      <c r="X766" s="445"/>
      <c r="Y766" s="445"/>
      <c r="Z766" s="445"/>
      <c r="AA766" s="445"/>
      <c r="AB766" s="446"/>
      <c r="AC766" s="52"/>
    </row>
    <row r="767" spans="1:29" ht="32.25" customHeight="1" x14ac:dyDescent="0.2">
      <c r="A767" s="51"/>
      <c r="B767" s="431"/>
      <c r="C767" s="432"/>
      <c r="D767" s="432"/>
      <c r="E767" s="432"/>
      <c r="F767" s="432"/>
      <c r="G767" s="432"/>
      <c r="H767" s="432"/>
      <c r="I767" s="432"/>
      <c r="J767" s="432"/>
      <c r="K767" s="432"/>
      <c r="L767" s="433"/>
      <c r="M767" s="259"/>
      <c r="N767" s="259"/>
      <c r="O767" s="53"/>
      <c r="P767" s="54"/>
      <c r="Q767" s="442"/>
      <c r="R767" s="443"/>
      <c r="S767" s="300"/>
      <c r="T767" s="301"/>
      <c r="U767" s="300"/>
      <c r="V767" s="444"/>
      <c r="W767" s="445"/>
      <c r="X767" s="445"/>
      <c r="Y767" s="445"/>
      <c r="Z767" s="445"/>
      <c r="AA767" s="445"/>
      <c r="AB767" s="446"/>
      <c r="AC767" s="52"/>
    </row>
    <row r="768" spans="1:29" ht="12.75" customHeight="1" x14ac:dyDescent="0.2">
      <c r="A768" s="51"/>
      <c r="B768" s="431"/>
      <c r="C768" s="432"/>
      <c r="D768" s="432"/>
      <c r="E768" s="432"/>
      <c r="F768" s="432"/>
      <c r="G768" s="432"/>
      <c r="H768" s="432"/>
      <c r="I768" s="432"/>
      <c r="J768" s="432"/>
      <c r="K768" s="432"/>
      <c r="L768" s="433"/>
      <c r="M768" s="259"/>
      <c r="N768" s="259"/>
      <c r="O768" s="53"/>
      <c r="P768" s="54"/>
      <c r="Q768" s="442"/>
      <c r="R768" s="443"/>
      <c r="S768" s="300"/>
      <c r="T768" s="301"/>
      <c r="U768" s="300"/>
      <c r="V768" s="444"/>
      <c r="W768" s="445"/>
      <c r="X768" s="445"/>
      <c r="Y768" s="445"/>
      <c r="Z768" s="445"/>
      <c r="AA768" s="445"/>
      <c r="AB768" s="446"/>
      <c r="AC768" s="52"/>
    </row>
    <row r="769" spans="1:29" ht="12.75" customHeight="1" x14ac:dyDescent="0.2">
      <c r="A769" s="51"/>
      <c r="B769" s="431"/>
      <c r="C769" s="432"/>
      <c r="D769" s="432"/>
      <c r="E769" s="432"/>
      <c r="F769" s="432"/>
      <c r="G769" s="432"/>
      <c r="H769" s="432"/>
      <c r="I769" s="432"/>
      <c r="J769" s="432"/>
      <c r="K769" s="432"/>
      <c r="L769" s="433"/>
      <c r="M769" s="259"/>
      <c r="N769" s="259"/>
      <c r="O769" s="53"/>
      <c r="P769" s="54"/>
      <c r="Q769" s="442"/>
      <c r="R769" s="443"/>
      <c r="S769" s="300"/>
      <c r="T769" s="301"/>
      <c r="U769" s="300"/>
      <c r="V769" s="444"/>
      <c r="W769" s="445"/>
      <c r="X769" s="445"/>
      <c r="Y769" s="445"/>
      <c r="Z769" s="445"/>
      <c r="AA769" s="445"/>
      <c r="AB769" s="446"/>
      <c r="AC769" s="52"/>
    </row>
    <row r="770" spans="1:29" ht="21.75" customHeight="1" x14ac:dyDescent="0.2">
      <c r="A770" s="51"/>
      <c r="B770" s="431"/>
      <c r="C770" s="432"/>
      <c r="D770" s="432"/>
      <c r="E770" s="432"/>
      <c r="F770" s="432"/>
      <c r="G770" s="432"/>
      <c r="H770" s="432"/>
      <c r="I770" s="432"/>
      <c r="J770" s="432"/>
      <c r="K770" s="432"/>
      <c r="L770" s="433"/>
      <c r="M770" s="259"/>
      <c r="N770" s="259"/>
      <c r="O770" s="53"/>
      <c r="P770" s="54"/>
      <c r="Q770" s="442"/>
      <c r="R770" s="443"/>
      <c r="S770" s="300"/>
      <c r="T770" s="301"/>
      <c r="U770" s="300"/>
      <c r="V770" s="444"/>
      <c r="W770" s="445"/>
      <c r="X770" s="445"/>
      <c r="Y770" s="445"/>
      <c r="Z770" s="445"/>
      <c r="AA770" s="445"/>
      <c r="AB770" s="446"/>
      <c r="AC770" s="52"/>
    </row>
    <row r="771" spans="1:29" ht="21.75" customHeight="1" x14ac:dyDescent="0.2">
      <c r="A771" s="51"/>
      <c r="B771" s="431"/>
      <c r="C771" s="432"/>
      <c r="D771" s="432"/>
      <c r="E771" s="432"/>
      <c r="F771" s="432"/>
      <c r="G771" s="432"/>
      <c r="H771" s="432"/>
      <c r="I771" s="432"/>
      <c r="J771" s="432"/>
      <c r="K771" s="432"/>
      <c r="L771" s="433"/>
      <c r="M771" s="259"/>
      <c r="N771" s="259"/>
      <c r="O771" s="53"/>
      <c r="P771" s="54"/>
      <c r="Q771" s="442"/>
      <c r="R771" s="443"/>
      <c r="S771" s="300"/>
      <c r="T771" s="301"/>
      <c r="U771" s="300"/>
      <c r="V771" s="444"/>
      <c r="W771" s="445"/>
      <c r="X771" s="445"/>
      <c r="Y771" s="445"/>
      <c r="Z771" s="445"/>
      <c r="AA771" s="445"/>
      <c r="AB771" s="446"/>
      <c r="AC771" s="52"/>
    </row>
    <row r="772" spans="1:29" ht="12.75" customHeight="1" x14ac:dyDescent="0.2">
      <c r="A772" s="51"/>
      <c r="B772" s="431"/>
      <c r="C772" s="432"/>
      <c r="D772" s="432"/>
      <c r="E772" s="432"/>
      <c r="F772" s="432"/>
      <c r="G772" s="432"/>
      <c r="H772" s="432"/>
      <c r="I772" s="432"/>
      <c r="J772" s="432"/>
      <c r="K772" s="432"/>
      <c r="L772" s="433"/>
      <c r="M772" s="259"/>
      <c r="N772" s="259"/>
      <c r="O772" s="53"/>
      <c r="P772" s="54"/>
      <c r="Q772" s="442"/>
      <c r="R772" s="443"/>
      <c r="S772" s="300"/>
      <c r="T772" s="301"/>
      <c r="U772" s="300"/>
      <c r="V772" s="444"/>
      <c r="W772" s="445"/>
      <c r="X772" s="445"/>
      <c r="Y772" s="445"/>
      <c r="Z772" s="445"/>
      <c r="AA772" s="445"/>
      <c r="AB772" s="446"/>
      <c r="AC772" s="52"/>
    </row>
    <row r="773" spans="1:29" ht="12.75" customHeight="1" x14ac:dyDescent="0.2">
      <c r="A773" s="51"/>
      <c r="B773" s="455"/>
      <c r="C773" s="456"/>
      <c r="D773" s="456"/>
      <c r="E773" s="456"/>
      <c r="F773" s="456"/>
      <c r="G773" s="456"/>
      <c r="H773" s="456"/>
      <c r="I773" s="456"/>
      <c r="J773" s="456"/>
      <c r="K773" s="456"/>
      <c r="L773" s="457"/>
      <c r="M773" s="262"/>
      <c r="N773" s="262"/>
      <c r="O773" s="182"/>
      <c r="P773" s="302"/>
      <c r="Q773" s="458"/>
      <c r="R773" s="459"/>
      <c r="S773" s="303"/>
      <c r="T773" s="286"/>
      <c r="U773" s="303"/>
      <c r="V773" s="460"/>
      <c r="W773" s="461"/>
      <c r="X773" s="461"/>
      <c r="Y773" s="461"/>
      <c r="Z773" s="461"/>
      <c r="AA773" s="461"/>
      <c r="AB773" s="462"/>
      <c r="AC773" s="52"/>
    </row>
    <row r="774" spans="1:29" ht="12.75" customHeight="1" x14ac:dyDescent="0.25">
      <c r="A774" s="51"/>
      <c r="B774" s="447"/>
      <c r="C774" s="448"/>
      <c r="D774" s="448"/>
      <c r="E774" s="448"/>
      <c r="F774" s="448"/>
      <c r="G774" s="448"/>
      <c r="H774" s="448"/>
      <c r="I774" s="448"/>
      <c r="J774" s="448"/>
      <c r="K774" s="448"/>
      <c r="L774" s="449"/>
      <c r="M774" s="304"/>
      <c r="N774" s="304"/>
      <c r="O774" s="305"/>
      <c r="P774" s="306"/>
      <c r="Q774" s="450"/>
      <c r="R774" s="451"/>
      <c r="S774" s="307"/>
      <c r="T774" s="308"/>
      <c r="U774" s="307"/>
      <c r="V774" s="452"/>
      <c r="W774" s="453"/>
      <c r="X774" s="453"/>
      <c r="Y774" s="453"/>
      <c r="Z774" s="453"/>
      <c r="AA774" s="453"/>
      <c r="AB774" s="454"/>
      <c r="AC774" s="52"/>
    </row>
    <row r="775" spans="1:29" ht="32.25" customHeight="1" x14ac:dyDescent="0.2">
      <c r="A775" s="51"/>
      <c r="B775" s="431"/>
      <c r="C775" s="432"/>
      <c r="D775" s="432"/>
      <c r="E775" s="432"/>
      <c r="F775" s="432"/>
      <c r="G775" s="432"/>
      <c r="H775" s="432"/>
      <c r="I775" s="432"/>
      <c r="J775" s="432"/>
      <c r="K775" s="432"/>
      <c r="L775" s="433"/>
      <c r="M775" s="259"/>
      <c r="N775" s="259"/>
      <c r="O775" s="53"/>
      <c r="P775" s="54"/>
      <c r="Q775" s="442"/>
      <c r="R775" s="443"/>
      <c r="S775" s="300"/>
      <c r="T775" s="301"/>
      <c r="U775" s="300"/>
      <c r="V775" s="444"/>
      <c r="W775" s="445"/>
      <c r="X775" s="445"/>
      <c r="Y775" s="445"/>
      <c r="Z775" s="445"/>
      <c r="AA775" s="445"/>
      <c r="AB775" s="446"/>
      <c r="AC775" s="52"/>
    </row>
    <row r="776" spans="1:29" ht="21.75" customHeight="1" x14ac:dyDescent="0.2">
      <c r="A776" s="51"/>
      <c r="B776" s="431"/>
      <c r="C776" s="432"/>
      <c r="D776" s="432"/>
      <c r="E776" s="432"/>
      <c r="F776" s="432"/>
      <c r="G776" s="432"/>
      <c r="H776" s="432"/>
      <c r="I776" s="432"/>
      <c r="J776" s="432"/>
      <c r="K776" s="432"/>
      <c r="L776" s="433"/>
      <c r="M776" s="259"/>
      <c r="N776" s="259"/>
      <c r="O776" s="53"/>
      <c r="P776" s="54"/>
      <c r="Q776" s="442"/>
      <c r="R776" s="443"/>
      <c r="S776" s="300"/>
      <c r="T776" s="301"/>
      <c r="U776" s="300"/>
      <c r="V776" s="444"/>
      <c r="W776" s="445"/>
      <c r="X776" s="445"/>
      <c r="Y776" s="445"/>
      <c r="Z776" s="445"/>
      <c r="AA776" s="445"/>
      <c r="AB776" s="446"/>
      <c r="AC776" s="52"/>
    </row>
    <row r="777" spans="1:29" ht="21.75" customHeight="1" x14ac:dyDescent="0.2">
      <c r="A777" s="51"/>
      <c r="B777" s="431"/>
      <c r="C777" s="432"/>
      <c r="D777" s="432"/>
      <c r="E777" s="432"/>
      <c r="F777" s="432"/>
      <c r="G777" s="432"/>
      <c r="H777" s="432"/>
      <c r="I777" s="432"/>
      <c r="J777" s="432"/>
      <c r="K777" s="432"/>
      <c r="L777" s="433"/>
      <c r="M777" s="259"/>
      <c r="N777" s="259"/>
      <c r="O777" s="53"/>
      <c r="P777" s="54"/>
      <c r="Q777" s="442"/>
      <c r="R777" s="443"/>
      <c r="S777" s="300"/>
      <c r="T777" s="301"/>
      <c r="U777" s="300"/>
      <c r="V777" s="444"/>
      <c r="W777" s="445"/>
      <c r="X777" s="445"/>
      <c r="Y777" s="445"/>
      <c r="Z777" s="445"/>
      <c r="AA777" s="445"/>
      <c r="AB777" s="446"/>
      <c r="AC777" s="52"/>
    </row>
    <row r="778" spans="1:29" ht="21.75" customHeight="1" x14ac:dyDescent="0.2">
      <c r="A778" s="51"/>
      <c r="B778" s="431"/>
      <c r="C778" s="432"/>
      <c r="D778" s="432"/>
      <c r="E778" s="432"/>
      <c r="F778" s="432"/>
      <c r="G778" s="432"/>
      <c r="H778" s="432"/>
      <c r="I778" s="432"/>
      <c r="J778" s="432"/>
      <c r="K778" s="432"/>
      <c r="L778" s="433"/>
      <c r="M778" s="259"/>
      <c r="N778" s="259"/>
      <c r="O778" s="53"/>
      <c r="P778" s="54"/>
      <c r="Q778" s="442"/>
      <c r="R778" s="443"/>
      <c r="S778" s="300"/>
      <c r="T778" s="301"/>
      <c r="U778" s="300"/>
      <c r="V778" s="444"/>
      <c r="W778" s="445"/>
      <c r="X778" s="445"/>
      <c r="Y778" s="445"/>
      <c r="Z778" s="445"/>
      <c r="AA778" s="445"/>
      <c r="AB778" s="446"/>
      <c r="AC778" s="52"/>
    </row>
    <row r="779" spans="1:29" ht="12.75" customHeight="1" x14ac:dyDescent="0.2">
      <c r="A779" s="51"/>
      <c r="B779" s="431"/>
      <c r="C779" s="432"/>
      <c r="D779" s="432"/>
      <c r="E779" s="432"/>
      <c r="F779" s="432"/>
      <c r="G779" s="432"/>
      <c r="H779" s="432"/>
      <c r="I779" s="432"/>
      <c r="J779" s="432"/>
      <c r="K779" s="432"/>
      <c r="L779" s="433"/>
      <c r="M779" s="259"/>
      <c r="N779" s="259"/>
      <c r="O779" s="53"/>
      <c r="P779" s="54"/>
      <c r="Q779" s="442"/>
      <c r="R779" s="443"/>
      <c r="S779" s="300"/>
      <c r="T779" s="301"/>
      <c r="U779" s="300"/>
      <c r="V779" s="444"/>
      <c r="W779" s="445"/>
      <c r="X779" s="445"/>
      <c r="Y779" s="445"/>
      <c r="Z779" s="445"/>
      <c r="AA779" s="445"/>
      <c r="AB779" s="446"/>
      <c r="AC779" s="52"/>
    </row>
    <row r="780" spans="1:29" ht="34.5" customHeight="1" x14ac:dyDescent="0.2">
      <c r="A780" s="51"/>
      <c r="B780" s="455"/>
      <c r="C780" s="456"/>
      <c r="D780" s="456"/>
      <c r="E780" s="456"/>
      <c r="F780" s="456"/>
      <c r="G780" s="456"/>
      <c r="H780" s="456"/>
      <c r="I780" s="456"/>
      <c r="J780" s="456"/>
      <c r="K780" s="456"/>
      <c r="L780" s="457"/>
      <c r="M780" s="262"/>
      <c r="N780" s="262"/>
      <c r="O780" s="182"/>
      <c r="P780" s="302"/>
      <c r="Q780" s="458"/>
      <c r="R780" s="459"/>
      <c r="S780" s="303"/>
      <c r="T780" s="286"/>
      <c r="U780" s="303"/>
      <c r="V780" s="460"/>
      <c r="W780" s="461"/>
      <c r="X780" s="461"/>
      <c r="Y780" s="461"/>
      <c r="Z780" s="461"/>
      <c r="AA780" s="461"/>
      <c r="AB780" s="462"/>
      <c r="AC780" s="52"/>
    </row>
    <row r="781" spans="1:29" ht="30" customHeight="1" x14ac:dyDescent="0.25">
      <c r="A781" s="51"/>
      <c r="B781" s="447"/>
      <c r="C781" s="448"/>
      <c r="D781" s="448"/>
      <c r="E781" s="448"/>
      <c r="F781" s="448"/>
      <c r="G781" s="448"/>
      <c r="H781" s="448"/>
      <c r="I781" s="448"/>
      <c r="J781" s="448"/>
      <c r="K781" s="448"/>
      <c r="L781" s="449"/>
      <c r="M781" s="304"/>
      <c r="N781" s="304"/>
      <c r="O781" s="305"/>
      <c r="P781" s="306"/>
      <c r="Q781" s="450"/>
      <c r="R781" s="451"/>
      <c r="S781" s="307"/>
      <c r="T781" s="308"/>
      <c r="U781" s="307"/>
      <c r="V781" s="452"/>
      <c r="W781" s="453"/>
      <c r="X781" s="453"/>
      <c r="Y781" s="453"/>
      <c r="Z781" s="453"/>
      <c r="AA781" s="453"/>
      <c r="AB781" s="454"/>
      <c r="AC781" s="52"/>
    </row>
    <row r="782" spans="1:29" ht="21.75" customHeight="1" x14ac:dyDescent="0.2">
      <c r="A782" s="51"/>
      <c r="B782" s="431"/>
      <c r="C782" s="432"/>
      <c r="D782" s="432"/>
      <c r="E782" s="432"/>
      <c r="F782" s="432"/>
      <c r="G782" s="432"/>
      <c r="H782" s="432"/>
      <c r="I782" s="432"/>
      <c r="J782" s="432"/>
      <c r="K782" s="432"/>
      <c r="L782" s="433"/>
      <c r="M782" s="259"/>
      <c r="N782" s="259"/>
      <c r="O782" s="53"/>
      <c r="P782" s="54"/>
      <c r="Q782" s="442"/>
      <c r="R782" s="443"/>
      <c r="S782" s="300"/>
      <c r="T782" s="301"/>
      <c r="U782" s="300"/>
      <c r="V782" s="444"/>
      <c r="W782" s="445"/>
      <c r="X782" s="445"/>
      <c r="Y782" s="445"/>
      <c r="Z782" s="445"/>
      <c r="AA782" s="445"/>
      <c r="AB782" s="446"/>
      <c r="AC782" s="52"/>
    </row>
    <row r="783" spans="1:29" ht="12.75" customHeight="1" x14ac:dyDescent="0.2">
      <c r="A783" s="51"/>
      <c r="B783" s="431"/>
      <c r="C783" s="432"/>
      <c r="D783" s="432"/>
      <c r="E783" s="432"/>
      <c r="F783" s="432"/>
      <c r="G783" s="432"/>
      <c r="H783" s="432"/>
      <c r="I783" s="432"/>
      <c r="J783" s="432"/>
      <c r="K783" s="432"/>
      <c r="L783" s="433"/>
      <c r="M783" s="259"/>
      <c r="N783" s="259"/>
      <c r="O783" s="53"/>
      <c r="P783" s="54"/>
      <c r="Q783" s="442"/>
      <c r="R783" s="443"/>
      <c r="S783" s="300"/>
      <c r="T783" s="301"/>
      <c r="U783" s="300"/>
      <c r="V783" s="444"/>
      <c r="W783" s="445"/>
      <c r="X783" s="445"/>
      <c r="Y783" s="445"/>
      <c r="Z783" s="445"/>
      <c r="AA783" s="445"/>
      <c r="AB783" s="446"/>
      <c r="AC783" s="52"/>
    </row>
    <row r="784" spans="1:29" ht="12.75" customHeight="1" x14ac:dyDescent="0.2">
      <c r="A784" s="51"/>
      <c r="B784" s="431"/>
      <c r="C784" s="432"/>
      <c r="D784" s="432"/>
      <c r="E784" s="432"/>
      <c r="F784" s="432"/>
      <c r="G784" s="432"/>
      <c r="H784" s="432"/>
      <c r="I784" s="432"/>
      <c r="J784" s="432"/>
      <c r="K784" s="432"/>
      <c r="L784" s="433"/>
      <c r="M784" s="259"/>
      <c r="N784" s="259"/>
      <c r="O784" s="53"/>
      <c r="P784" s="54"/>
      <c r="Q784" s="442"/>
      <c r="R784" s="443"/>
      <c r="S784" s="300"/>
      <c r="T784" s="301"/>
      <c r="U784" s="300"/>
      <c r="V784" s="444"/>
      <c r="W784" s="445"/>
      <c r="X784" s="445"/>
      <c r="Y784" s="445"/>
      <c r="Z784" s="445"/>
      <c r="AA784" s="445"/>
      <c r="AB784" s="446"/>
      <c r="AC784" s="52"/>
    </row>
    <row r="785" spans="1:29" ht="12.75" customHeight="1" x14ac:dyDescent="0.2">
      <c r="A785" s="51"/>
      <c r="B785" s="431"/>
      <c r="C785" s="432"/>
      <c r="D785" s="432"/>
      <c r="E785" s="432"/>
      <c r="F785" s="432"/>
      <c r="G785" s="432"/>
      <c r="H785" s="432"/>
      <c r="I785" s="432"/>
      <c r="J785" s="432"/>
      <c r="K785" s="432"/>
      <c r="L785" s="433"/>
      <c r="M785" s="259"/>
      <c r="N785" s="259"/>
      <c r="O785" s="53"/>
      <c r="P785" s="54"/>
      <c r="Q785" s="442"/>
      <c r="R785" s="443"/>
      <c r="S785" s="300"/>
      <c r="T785" s="301"/>
      <c r="U785" s="300"/>
      <c r="V785" s="444"/>
      <c r="W785" s="445"/>
      <c r="X785" s="445"/>
      <c r="Y785" s="445"/>
      <c r="Z785" s="445"/>
      <c r="AA785" s="445"/>
      <c r="AB785" s="446"/>
      <c r="AC785" s="52"/>
    </row>
    <row r="786" spans="1:29" ht="12.75" customHeight="1" x14ac:dyDescent="0.2">
      <c r="A786" s="51"/>
      <c r="B786" s="431"/>
      <c r="C786" s="432"/>
      <c r="D786" s="432"/>
      <c r="E786" s="432"/>
      <c r="F786" s="432"/>
      <c r="G786" s="432"/>
      <c r="H786" s="432"/>
      <c r="I786" s="432"/>
      <c r="J786" s="432"/>
      <c r="K786" s="432"/>
      <c r="L786" s="433"/>
      <c r="M786" s="259"/>
      <c r="N786" s="259"/>
      <c r="O786" s="53"/>
      <c r="P786" s="54"/>
      <c r="Q786" s="442"/>
      <c r="R786" s="443"/>
      <c r="S786" s="300"/>
      <c r="T786" s="301"/>
      <c r="U786" s="300"/>
      <c r="V786" s="444"/>
      <c r="W786" s="445"/>
      <c r="X786" s="445"/>
      <c r="Y786" s="445"/>
      <c r="Z786" s="445"/>
      <c r="AA786" s="445"/>
      <c r="AB786" s="446"/>
      <c r="AC786" s="52"/>
    </row>
    <row r="787" spans="1:29" ht="21.75" customHeight="1" x14ac:dyDescent="0.2">
      <c r="A787" s="51"/>
      <c r="B787" s="431"/>
      <c r="C787" s="432"/>
      <c r="D787" s="432"/>
      <c r="E787" s="432"/>
      <c r="F787" s="432"/>
      <c r="G787" s="432"/>
      <c r="H787" s="432"/>
      <c r="I787" s="432"/>
      <c r="J787" s="432"/>
      <c r="K787" s="432"/>
      <c r="L787" s="433"/>
      <c r="M787" s="259"/>
      <c r="N787" s="259"/>
      <c r="O787" s="53"/>
      <c r="P787" s="54"/>
      <c r="Q787" s="442"/>
      <c r="R787" s="443"/>
      <c r="S787" s="300"/>
      <c r="T787" s="301"/>
      <c r="U787" s="300"/>
      <c r="V787" s="444"/>
      <c r="W787" s="445"/>
      <c r="X787" s="445"/>
      <c r="Y787" s="445"/>
      <c r="Z787" s="445"/>
      <c r="AA787" s="445"/>
      <c r="AB787" s="446"/>
      <c r="AC787" s="52"/>
    </row>
    <row r="788" spans="1:29" ht="12.75" customHeight="1" x14ac:dyDescent="0.2">
      <c r="A788" s="51"/>
      <c r="B788" s="431"/>
      <c r="C788" s="432"/>
      <c r="D788" s="432"/>
      <c r="E788" s="432"/>
      <c r="F788" s="432"/>
      <c r="G788" s="432"/>
      <c r="H788" s="432"/>
      <c r="I788" s="432"/>
      <c r="J788" s="432"/>
      <c r="K788" s="432"/>
      <c r="L788" s="433"/>
      <c r="M788" s="259"/>
      <c r="N788" s="259"/>
      <c r="O788" s="53"/>
      <c r="P788" s="54"/>
      <c r="Q788" s="442"/>
      <c r="R788" s="443"/>
      <c r="S788" s="300"/>
      <c r="T788" s="301"/>
      <c r="U788" s="300"/>
      <c r="V788" s="444"/>
      <c r="W788" s="445"/>
      <c r="X788" s="445"/>
      <c r="Y788" s="445"/>
      <c r="Z788" s="445"/>
      <c r="AA788" s="445"/>
      <c r="AB788" s="446"/>
      <c r="AC788" s="52"/>
    </row>
    <row r="789" spans="1:29" ht="12.75" customHeight="1" x14ac:dyDescent="0.2">
      <c r="A789" s="51"/>
      <c r="B789" s="431"/>
      <c r="C789" s="432"/>
      <c r="D789" s="432"/>
      <c r="E789" s="432"/>
      <c r="F789" s="432"/>
      <c r="G789" s="432"/>
      <c r="H789" s="432"/>
      <c r="I789" s="432"/>
      <c r="J789" s="432"/>
      <c r="K789" s="432"/>
      <c r="L789" s="433"/>
      <c r="M789" s="259"/>
      <c r="N789" s="259"/>
      <c r="O789" s="53"/>
      <c r="P789" s="54"/>
      <c r="Q789" s="442"/>
      <c r="R789" s="443"/>
      <c r="S789" s="300"/>
      <c r="T789" s="301"/>
      <c r="U789" s="300"/>
      <c r="V789" s="444"/>
      <c r="W789" s="445"/>
      <c r="X789" s="445"/>
      <c r="Y789" s="445"/>
      <c r="Z789" s="445"/>
      <c r="AA789" s="445"/>
      <c r="AB789" s="446"/>
      <c r="AC789" s="52"/>
    </row>
    <row r="790" spans="1:29" ht="12.75" customHeight="1" x14ac:dyDescent="0.2">
      <c r="A790" s="51"/>
      <c r="B790" s="431"/>
      <c r="C790" s="432"/>
      <c r="D790" s="432"/>
      <c r="E790" s="432"/>
      <c r="F790" s="432"/>
      <c r="G790" s="432"/>
      <c r="H790" s="432"/>
      <c r="I790" s="432"/>
      <c r="J790" s="432"/>
      <c r="K790" s="432"/>
      <c r="L790" s="433"/>
      <c r="M790" s="259"/>
      <c r="N790" s="259"/>
      <c r="O790" s="53"/>
      <c r="P790" s="54"/>
      <c r="Q790" s="442"/>
      <c r="R790" s="443"/>
      <c r="S790" s="300"/>
      <c r="T790" s="301"/>
      <c r="U790" s="300"/>
      <c r="V790" s="444"/>
      <c r="W790" s="445"/>
      <c r="X790" s="445"/>
      <c r="Y790" s="445"/>
      <c r="Z790" s="445"/>
      <c r="AA790" s="445"/>
      <c r="AB790" s="446"/>
      <c r="AC790" s="52"/>
    </row>
    <row r="791" spans="1:29" ht="12.75" customHeight="1" x14ac:dyDescent="0.25">
      <c r="A791" s="51"/>
      <c r="B791" s="447"/>
      <c r="C791" s="448"/>
      <c r="D791" s="448"/>
      <c r="E791" s="448"/>
      <c r="F791" s="448"/>
      <c r="G791" s="448"/>
      <c r="H791" s="448"/>
      <c r="I791" s="448"/>
      <c r="J791" s="448"/>
      <c r="K791" s="448"/>
      <c r="L791" s="449"/>
      <c r="M791" s="304"/>
      <c r="N791" s="304"/>
      <c r="O791" s="305"/>
      <c r="P791" s="306"/>
      <c r="Q791" s="450"/>
      <c r="R791" s="451"/>
      <c r="S791" s="307"/>
      <c r="T791" s="308"/>
      <c r="U791" s="307"/>
      <c r="V791" s="452"/>
      <c r="W791" s="453"/>
      <c r="X791" s="453"/>
      <c r="Y791" s="453"/>
      <c r="Z791" s="453"/>
      <c r="AA791" s="453"/>
      <c r="AB791" s="454"/>
      <c r="AC791" s="52"/>
    </row>
    <row r="792" spans="1:29" ht="21.75" customHeight="1" x14ac:dyDescent="0.2">
      <c r="A792" s="51"/>
      <c r="B792" s="431"/>
      <c r="C792" s="432"/>
      <c r="D792" s="432"/>
      <c r="E792" s="432"/>
      <c r="F792" s="432"/>
      <c r="G792" s="432"/>
      <c r="H792" s="432"/>
      <c r="I792" s="432"/>
      <c r="J792" s="432"/>
      <c r="K792" s="432"/>
      <c r="L792" s="433"/>
      <c r="M792" s="259"/>
      <c r="N792" s="259"/>
      <c r="O792" s="53"/>
      <c r="P792" s="54"/>
      <c r="Q792" s="442"/>
      <c r="R792" s="443"/>
      <c r="S792" s="300"/>
      <c r="T792" s="301"/>
      <c r="U792" s="300"/>
      <c r="V792" s="444"/>
      <c r="W792" s="445"/>
      <c r="X792" s="445"/>
      <c r="Y792" s="445"/>
      <c r="Z792" s="445"/>
      <c r="AA792" s="445"/>
      <c r="AB792" s="446"/>
      <c r="AC792" s="52"/>
    </row>
    <row r="793" spans="1:29" ht="21.75" customHeight="1" x14ac:dyDescent="0.2">
      <c r="A793" s="51"/>
      <c r="B793" s="431"/>
      <c r="C793" s="432"/>
      <c r="D793" s="432"/>
      <c r="E793" s="432"/>
      <c r="F793" s="432"/>
      <c r="G793" s="432"/>
      <c r="H793" s="432"/>
      <c r="I793" s="432"/>
      <c r="J793" s="432"/>
      <c r="K793" s="432"/>
      <c r="L793" s="433"/>
      <c r="M793" s="259"/>
      <c r="N793" s="259"/>
      <c r="O793" s="53"/>
      <c r="P793" s="54"/>
      <c r="Q793" s="442"/>
      <c r="R793" s="443"/>
      <c r="S793" s="300"/>
      <c r="T793" s="301"/>
      <c r="U793" s="300"/>
      <c r="V793" s="444"/>
      <c r="W793" s="445"/>
      <c r="X793" s="445"/>
      <c r="Y793" s="445"/>
      <c r="Z793" s="445"/>
      <c r="AA793" s="445"/>
      <c r="AB793" s="446"/>
      <c r="AC793" s="52"/>
    </row>
    <row r="794" spans="1:29" ht="12.75" customHeight="1" x14ac:dyDescent="0.2">
      <c r="A794" s="51"/>
      <c r="B794" s="431"/>
      <c r="C794" s="432"/>
      <c r="D794" s="432"/>
      <c r="E794" s="432"/>
      <c r="F794" s="432"/>
      <c r="G794" s="432"/>
      <c r="H794" s="432"/>
      <c r="I794" s="432"/>
      <c r="J794" s="432"/>
      <c r="K794" s="432"/>
      <c r="L794" s="433"/>
      <c r="M794" s="259"/>
      <c r="N794" s="259"/>
      <c r="O794" s="53"/>
      <c r="P794" s="54"/>
      <c r="Q794" s="442"/>
      <c r="R794" s="443"/>
      <c r="S794" s="300"/>
      <c r="T794" s="301"/>
      <c r="U794" s="300"/>
      <c r="V794" s="444"/>
      <c r="W794" s="445"/>
      <c r="X794" s="445"/>
      <c r="Y794" s="445"/>
      <c r="Z794" s="445"/>
      <c r="AA794" s="445"/>
      <c r="AB794" s="446"/>
      <c r="AC794" s="52"/>
    </row>
    <row r="795" spans="1:29" ht="12.75" customHeight="1" x14ac:dyDescent="0.2">
      <c r="A795" s="51"/>
      <c r="B795" s="431"/>
      <c r="C795" s="432"/>
      <c r="D795" s="432"/>
      <c r="E795" s="432"/>
      <c r="F795" s="432"/>
      <c r="G795" s="432"/>
      <c r="H795" s="432"/>
      <c r="I795" s="432"/>
      <c r="J795" s="432"/>
      <c r="K795" s="432"/>
      <c r="L795" s="433"/>
      <c r="M795" s="259"/>
      <c r="N795" s="259"/>
      <c r="O795" s="53"/>
      <c r="P795" s="54"/>
      <c r="Q795" s="442"/>
      <c r="R795" s="443"/>
      <c r="S795" s="300"/>
      <c r="T795" s="301"/>
      <c r="U795" s="300"/>
      <c r="V795" s="444"/>
      <c r="W795" s="445"/>
      <c r="X795" s="445"/>
      <c r="Y795" s="445"/>
      <c r="Z795" s="445"/>
      <c r="AA795" s="445"/>
      <c r="AB795" s="446"/>
      <c r="AC795" s="52"/>
    </row>
    <row r="796" spans="1:29" ht="12.75" customHeight="1" x14ac:dyDescent="0.2">
      <c r="A796" s="51"/>
      <c r="B796" s="431"/>
      <c r="C796" s="432"/>
      <c r="D796" s="432"/>
      <c r="E796" s="432"/>
      <c r="F796" s="432"/>
      <c r="G796" s="432"/>
      <c r="H796" s="432"/>
      <c r="I796" s="432"/>
      <c r="J796" s="432"/>
      <c r="K796" s="432"/>
      <c r="L796" s="433"/>
      <c r="M796" s="259"/>
      <c r="N796" s="259"/>
      <c r="O796" s="53"/>
      <c r="P796" s="54"/>
      <c r="Q796" s="442"/>
      <c r="R796" s="443"/>
      <c r="S796" s="300"/>
      <c r="T796" s="301"/>
      <c r="U796" s="300"/>
      <c r="V796" s="444"/>
      <c r="W796" s="445"/>
      <c r="X796" s="445"/>
      <c r="Y796" s="445"/>
      <c r="Z796" s="445"/>
      <c r="AA796" s="445"/>
      <c r="AB796" s="446"/>
      <c r="AC796" s="52"/>
    </row>
    <row r="797" spans="1:29" ht="20.25" customHeight="1" x14ac:dyDescent="0.25">
      <c r="A797" s="51"/>
      <c r="B797" s="447"/>
      <c r="C797" s="448"/>
      <c r="D797" s="448"/>
      <c r="E797" s="448"/>
      <c r="F797" s="448"/>
      <c r="G797" s="448"/>
      <c r="H797" s="448"/>
      <c r="I797" s="448"/>
      <c r="J797" s="448"/>
      <c r="K797" s="448"/>
      <c r="L797" s="449"/>
      <c r="M797" s="304"/>
      <c r="N797" s="304"/>
      <c r="O797" s="305"/>
      <c r="P797" s="306"/>
      <c r="Q797" s="450"/>
      <c r="R797" s="451"/>
      <c r="S797" s="307"/>
      <c r="T797" s="308"/>
      <c r="U797" s="307"/>
      <c r="V797" s="452"/>
      <c r="W797" s="453"/>
      <c r="X797" s="453"/>
      <c r="Y797" s="453"/>
      <c r="Z797" s="453"/>
      <c r="AA797" s="453"/>
      <c r="AB797" s="454"/>
      <c r="AC797" s="52"/>
    </row>
    <row r="798" spans="1:29" ht="32.25" customHeight="1" x14ac:dyDescent="0.2">
      <c r="A798" s="51"/>
      <c r="B798" s="431"/>
      <c r="C798" s="432"/>
      <c r="D798" s="432"/>
      <c r="E798" s="432"/>
      <c r="F798" s="432"/>
      <c r="G798" s="432"/>
      <c r="H798" s="432"/>
      <c r="I798" s="432"/>
      <c r="J798" s="432"/>
      <c r="K798" s="432"/>
      <c r="L798" s="433"/>
      <c r="M798" s="259"/>
      <c r="N798" s="259"/>
      <c r="O798" s="53"/>
      <c r="P798" s="54"/>
      <c r="Q798" s="442"/>
      <c r="R798" s="443"/>
      <c r="S798" s="300"/>
      <c r="T798" s="301"/>
      <c r="U798" s="300"/>
      <c r="V798" s="444"/>
      <c r="W798" s="445"/>
      <c r="X798" s="445"/>
      <c r="Y798" s="445"/>
      <c r="Z798" s="445"/>
      <c r="AA798" s="445"/>
      <c r="AB798" s="446"/>
      <c r="AC798" s="52"/>
    </row>
    <row r="799" spans="1:29" ht="12.75" customHeight="1" x14ac:dyDescent="0.2">
      <c r="A799" s="51"/>
      <c r="B799" s="431"/>
      <c r="C799" s="432"/>
      <c r="D799" s="432"/>
      <c r="E799" s="432"/>
      <c r="F799" s="432"/>
      <c r="G799" s="432"/>
      <c r="H799" s="432"/>
      <c r="I799" s="432"/>
      <c r="J799" s="432"/>
      <c r="K799" s="432"/>
      <c r="L799" s="433"/>
      <c r="M799" s="259"/>
      <c r="N799" s="259"/>
      <c r="O799" s="53"/>
      <c r="P799" s="54"/>
      <c r="Q799" s="442"/>
      <c r="R799" s="443"/>
      <c r="S799" s="300"/>
      <c r="T799" s="301"/>
      <c r="U799" s="300"/>
      <c r="V799" s="444"/>
      <c r="W799" s="445"/>
      <c r="X799" s="445"/>
      <c r="Y799" s="445"/>
      <c r="Z799" s="445"/>
      <c r="AA799" s="445"/>
      <c r="AB799" s="446"/>
      <c r="AC799" s="52"/>
    </row>
    <row r="800" spans="1:29" ht="12.75" customHeight="1" x14ac:dyDescent="0.2">
      <c r="A800" s="51"/>
      <c r="B800" s="431"/>
      <c r="C800" s="432"/>
      <c r="D800" s="432"/>
      <c r="E800" s="432"/>
      <c r="F800" s="432"/>
      <c r="G800" s="432"/>
      <c r="H800" s="432"/>
      <c r="I800" s="432"/>
      <c r="J800" s="432"/>
      <c r="K800" s="432"/>
      <c r="L800" s="433"/>
      <c r="M800" s="259"/>
      <c r="N800" s="259"/>
      <c r="O800" s="53"/>
      <c r="P800" s="54"/>
      <c r="Q800" s="442"/>
      <c r="R800" s="443"/>
      <c r="S800" s="300"/>
      <c r="T800" s="301"/>
      <c r="U800" s="300"/>
      <c r="V800" s="444"/>
      <c r="W800" s="445"/>
      <c r="X800" s="445"/>
      <c r="Y800" s="445"/>
      <c r="Z800" s="445"/>
      <c r="AA800" s="445"/>
      <c r="AB800" s="446"/>
      <c r="AC800" s="52"/>
    </row>
    <row r="801" spans="1:29" ht="12.75" customHeight="1" x14ac:dyDescent="0.2">
      <c r="A801" s="51"/>
      <c r="B801" s="431"/>
      <c r="C801" s="432"/>
      <c r="D801" s="432"/>
      <c r="E801" s="432"/>
      <c r="F801" s="432"/>
      <c r="G801" s="432"/>
      <c r="H801" s="432"/>
      <c r="I801" s="432"/>
      <c r="J801" s="432"/>
      <c r="K801" s="432"/>
      <c r="L801" s="433"/>
      <c r="M801" s="259"/>
      <c r="N801" s="259"/>
      <c r="O801" s="53"/>
      <c r="P801" s="54"/>
      <c r="Q801" s="442"/>
      <c r="R801" s="443"/>
      <c r="S801" s="300"/>
      <c r="T801" s="301"/>
      <c r="U801" s="300"/>
      <c r="V801" s="444"/>
      <c r="W801" s="445"/>
      <c r="X801" s="445"/>
      <c r="Y801" s="445"/>
      <c r="Z801" s="445"/>
      <c r="AA801" s="445"/>
      <c r="AB801" s="446"/>
      <c r="AC801" s="52"/>
    </row>
    <row r="802" spans="1:29" ht="32.25" customHeight="1" x14ac:dyDescent="0.2">
      <c r="A802" s="51"/>
      <c r="B802" s="431"/>
      <c r="C802" s="432"/>
      <c r="D802" s="432"/>
      <c r="E802" s="432"/>
      <c r="F802" s="432"/>
      <c r="G802" s="432"/>
      <c r="H802" s="432"/>
      <c r="I802" s="432"/>
      <c r="J802" s="432"/>
      <c r="K802" s="432"/>
      <c r="L802" s="433"/>
      <c r="M802" s="259"/>
      <c r="N802" s="259"/>
      <c r="O802" s="53"/>
      <c r="P802" s="54"/>
      <c r="Q802" s="442"/>
      <c r="R802" s="443"/>
      <c r="S802" s="300"/>
      <c r="T802" s="301"/>
      <c r="U802" s="300"/>
      <c r="V802" s="444"/>
      <c r="W802" s="445"/>
      <c r="X802" s="445"/>
      <c r="Y802" s="445"/>
      <c r="Z802" s="445"/>
      <c r="AA802" s="445"/>
      <c r="AB802" s="446"/>
      <c r="AC802" s="52"/>
    </row>
    <row r="803" spans="1:29" ht="63.75" customHeight="1" x14ac:dyDescent="0.2">
      <c r="A803" s="51"/>
      <c r="B803" s="431"/>
      <c r="C803" s="432"/>
      <c r="D803" s="432"/>
      <c r="E803" s="432"/>
      <c r="F803" s="432"/>
      <c r="G803" s="432"/>
      <c r="H803" s="432"/>
      <c r="I803" s="432"/>
      <c r="J803" s="432"/>
      <c r="K803" s="432"/>
      <c r="L803" s="433"/>
      <c r="M803" s="259"/>
      <c r="N803" s="259"/>
      <c r="O803" s="53"/>
      <c r="P803" s="54"/>
      <c r="Q803" s="442"/>
      <c r="R803" s="443"/>
      <c r="S803" s="300"/>
      <c r="T803" s="301"/>
      <c r="U803" s="300"/>
      <c r="V803" s="444"/>
      <c r="W803" s="445"/>
      <c r="X803" s="445"/>
      <c r="Y803" s="445"/>
      <c r="Z803" s="445"/>
      <c r="AA803" s="445"/>
      <c r="AB803" s="446"/>
      <c r="AC803" s="52"/>
    </row>
    <row r="804" spans="1:29" ht="12.75" customHeight="1" x14ac:dyDescent="0.2">
      <c r="A804" s="51"/>
      <c r="B804" s="431"/>
      <c r="C804" s="432"/>
      <c r="D804" s="432"/>
      <c r="E804" s="432"/>
      <c r="F804" s="432"/>
      <c r="G804" s="432"/>
      <c r="H804" s="432"/>
      <c r="I804" s="432"/>
      <c r="J804" s="432"/>
      <c r="K804" s="432"/>
      <c r="L804" s="433"/>
      <c r="M804" s="259"/>
      <c r="N804" s="259"/>
      <c r="O804" s="53"/>
      <c r="P804" s="54"/>
      <c r="Q804" s="442"/>
      <c r="R804" s="443"/>
      <c r="S804" s="300"/>
      <c r="T804" s="301"/>
      <c r="U804" s="300"/>
      <c r="V804" s="444"/>
      <c r="W804" s="445"/>
      <c r="X804" s="445"/>
      <c r="Y804" s="445"/>
      <c r="Z804" s="445"/>
      <c r="AA804" s="445"/>
      <c r="AB804" s="446"/>
      <c r="AC804" s="52"/>
    </row>
    <row r="805" spans="1:29" ht="12.75" customHeight="1" x14ac:dyDescent="0.2">
      <c r="A805" s="51"/>
      <c r="B805" s="431"/>
      <c r="C805" s="432"/>
      <c r="D805" s="432"/>
      <c r="E805" s="432"/>
      <c r="F805" s="432"/>
      <c r="G805" s="432"/>
      <c r="H805" s="432"/>
      <c r="I805" s="432"/>
      <c r="J805" s="432"/>
      <c r="K805" s="432"/>
      <c r="L805" s="433"/>
      <c r="M805" s="259"/>
      <c r="N805" s="259"/>
      <c r="O805" s="53"/>
      <c r="P805" s="54"/>
      <c r="Q805" s="442"/>
      <c r="R805" s="443"/>
      <c r="S805" s="300"/>
      <c r="T805" s="301"/>
      <c r="U805" s="300"/>
      <c r="V805" s="444"/>
      <c r="W805" s="445"/>
      <c r="X805" s="445"/>
      <c r="Y805" s="445"/>
      <c r="Z805" s="445"/>
      <c r="AA805" s="445"/>
      <c r="AB805" s="446"/>
      <c r="AC805" s="52"/>
    </row>
    <row r="806" spans="1:29" ht="32.25" customHeight="1" x14ac:dyDescent="0.2">
      <c r="A806" s="51"/>
      <c r="B806" s="431"/>
      <c r="C806" s="432"/>
      <c r="D806" s="432"/>
      <c r="E806" s="432"/>
      <c r="F806" s="432"/>
      <c r="G806" s="432"/>
      <c r="H806" s="432"/>
      <c r="I806" s="432"/>
      <c r="J806" s="432"/>
      <c r="K806" s="432"/>
      <c r="L806" s="433"/>
      <c r="M806" s="259"/>
      <c r="N806" s="259"/>
      <c r="O806" s="53"/>
      <c r="P806" s="54"/>
      <c r="Q806" s="442"/>
      <c r="R806" s="443"/>
      <c r="S806" s="300"/>
      <c r="T806" s="301"/>
      <c r="U806" s="300"/>
      <c r="V806" s="444"/>
      <c r="W806" s="445"/>
      <c r="X806" s="445"/>
      <c r="Y806" s="445"/>
      <c r="Z806" s="445"/>
      <c r="AA806" s="445"/>
      <c r="AB806" s="446"/>
      <c r="AC806" s="52"/>
    </row>
    <row r="807" spans="1:29" ht="12.75" customHeight="1" x14ac:dyDescent="0.2">
      <c r="A807" s="51"/>
      <c r="B807" s="431"/>
      <c r="C807" s="432"/>
      <c r="D807" s="432"/>
      <c r="E807" s="432"/>
      <c r="F807" s="432"/>
      <c r="G807" s="432"/>
      <c r="H807" s="432"/>
      <c r="I807" s="432"/>
      <c r="J807" s="432"/>
      <c r="K807" s="432"/>
      <c r="L807" s="433"/>
      <c r="M807" s="259"/>
      <c r="N807" s="259"/>
      <c r="O807" s="53"/>
      <c r="P807" s="54"/>
      <c r="Q807" s="442"/>
      <c r="R807" s="443"/>
      <c r="S807" s="300"/>
      <c r="T807" s="301"/>
      <c r="U807" s="300"/>
      <c r="V807" s="444"/>
      <c r="W807" s="445"/>
      <c r="X807" s="445"/>
      <c r="Y807" s="445"/>
      <c r="Z807" s="445"/>
      <c r="AA807" s="445"/>
      <c r="AB807" s="446"/>
      <c r="AC807" s="52"/>
    </row>
    <row r="808" spans="1:29" ht="12.75" customHeight="1" x14ac:dyDescent="0.2">
      <c r="A808" s="51"/>
      <c r="B808" s="431"/>
      <c r="C808" s="432"/>
      <c r="D808" s="432"/>
      <c r="E808" s="432"/>
      <c r="F808" s="432"/>
      <c r="G808" s="432"/>
      <c r="H808" s="432"/>
      <c r="I808" s="432"/>
      <c r="J808" s="432"/>
      <c r="K808" s="432"/>
      <c r="L808" s="433"/>
      <c r="M808" s="259"/>
      <c r="N808" s="259"/>
      <c r="O808" s="53"/>
      <c r="P808" s="54"/>
      <c r="Q808" s="442"/>
      <c r="R808" s="443"/>
      <c r="S808" s="300"/>
      <c r="T808" s="301"/>
      <c r="U808" s="300"/>
      <c r="V808" s="444"/>
      <c r="W808" s="445"/>
      <c r="X808" s="445"/>
      <c r="Y808" s="445"/>
      <c r="Z808" s="445"/>
      <c r="AA808" s="445"/>
      <c r="AB808" s="446"/>
      <c r="AC808" s="52"/>
    </row>
    <row r="809" spans="1:29" ht="32.25" customHeight="1" x14ac:dyDescent="0.2">
      <c r="A809" s="51"/>
      <c r="B809" s="431"/>
      <c r="C809" s="432"/>
      <c r="D809" s="432"/>
      <c r="E809" s="432"/>
      <c r="F809" s="432"/>
      <c r="G809" s="432"/>
      <c r="H809" s="432"/>
      <c r="I809" s="432"/>
      <c r="J809" s="432"/>
      <c r="K809" s="432"/>
      <c r="L809" s="433"/>
      <c r="M809" s="259"/>
      <c r="N809" s="259"/>
      <c r="O809" s="53"/>
      <c r="P809" s="54"/>
      <c r="Q809" s="442"/>
      <c r="R809" s="443"/>
      <c r="S809" s="300"/>
      <c r="T809" s="301"/>
      <c r="U809" s="300"/>
      <c r="V809" s="444"/>
      <c r="W809" s="445"/>
      <c r="X809" s="445"/>
      <c r="Y809" s="445"/>
      <c r="Z809" s="445"/>
      <c r="AA809" s="445"/>
      <c r="AB809" s="446"/>
      <c r="AC809" s="52"/>
    </row>
    <row r="810" spans="1:29" ht="12.75" customHeight="1" x14ac:dyDescent="0.2">
      <c r="A810" s="51"/>
      <c r="B810" s="431"/>
      <c r="C810" s="432"/>
      <c r="D810" s="432"/>
      <c r="E810" s="432"/>
      <c r="F810" s="432"/>
      <c r="G810" s="432"/>
      <c r="H810" s="432"/>
      <c r="I810" s="432"/>
      <c r="J810" s="432"/>
      <c r="K810" s="432"/>
      <c r="L810" s="433"/>
      <c r="M810" s="259"/>
      <c r="N810" s="259"/>
      <c r="O810" s="53"/>
      <c r="P810" s="54"/>
      <c r="Q810" s="442"/>
      <c r="R810" s="443"/>
      <c r="S810" s="300"/>
      <c r="T810" s="301"/>
      <c r="U810" s="300"/>
      <c r="V810" s="444"/>
      <c r="W810" s="445"/>
      <c r="X810" s="445"/>
      <c r="Y810" s="445"/>
      <c r="Z810" s="445"/>
      <c r="AA810" s="445"/>
      <c r="AB810" s="446"/>
      <c r="AC810" s="52"/>
    </row>
    <row r="811" spans="1:29" ht="12.75" customHeight="1" thickBot="1" x14ac:dyDescent="0.25">
      <c r="A811" s="51"/>
      <c r="B811" s="434"/>
      <c r="C811" s="435"/>
      <c r="D811" s="435"/>
      <c r="E811" s="435"/>
      <c r="F811" s="435"/>
      <c r="G811" s="435"/>
      <c r="H811" s="435"/>
      <c r="I811" s="435"/>
      <c r="J811" s="435"/>
      <c r="K811" s="435"/>
      <c r="L811" s="436"/>
      <c r="M811" s="261"/>
      <c r="N811" s="261"/>
      <c r="O811" s="68"/>
      <c r="P811" s="69"/>
      <c r="Q811" s="437"/>
      <c r="R811" s="438"/>
      <c r="S811" s="309"/>
      <c r="T811" s="310"/>
      <c r="U811" s="309"/>
      <c r="V811" s="439"/>
      <c r="W811" s="440"/>
      <c r="X811" s="440"/>
      <c r="Y811" s="440"/>
      <c r="Z811" s="440"/>
      <c r="AA811" s="440"/>
      <c r="AB811" s="441"/>
      <c r="AC811" s="52"/>
    </row>
  </sheetData>
  <mergeCells count="2252">
    <mergeCell ref="B280:L280"/>
    <mergeCell ref="B281:L281"/>
    <mergeCell ref="B282:L282"/>
    <mergeCell ref="B283:L283"/>
    <mergeCell ref="B284:L284"/>
    <mergeCell ref="B285:L285"/>
    <mergeCell ref="B286:L286"/>
    <mergeCell ref="B287:L287"/>
    <mergeCell ref="B288:L288"/>
    <mergeCell ref="B289:L289"/>
    <mergeCell ref="B290:L290"/>
    <mergeCell ref="B291:L291"/>
    <mergeCell ref="V24:AB24"/>
    <mergeCell ref="Q24:R24"/>
    <mergeCell ref="B24:L24"/>
    <mergeCell ref="V23:AB23"/>
    <mergeCell ref="Q23:R23"/>
    <mergeCell ref="B23:L23"/>
    <mergeCell ref="V31:AB31"/>
    <mergeCell ref="B32:L32"/>
    <mergeCell ref="Q32:R32"/>
    <mergeCell ref="V32:AB32"/>
    <mergeCell ref="B41:L41"/>
    <mergeCell ref="Q41:R41"/>
    <mergeCell ref="V41:AB41"/>
    <mergeCell ref="B42:L42"/>
    <mergeCell ref="Q42:R42"/>
    <mergeCell ref="V42:AB42"/>
    <mergeCell ref="B39:L39"/>
    <mergeCell ref="Q39:R39"/>
    <mergeCell ref="V39:AB39"/>
    <mergeCell ref="B40:L40"/>
    <mergeCell ref="Q22:R22"/>
    <mergeCell ref="B22:L22"/>
    <mergeCell ref="V21:AB21"/>
    <mergeCell ref="Q21:R21"/>
    <mergeCell ref="B21:L21"/>
    <mergeCell ref="B188:L188"/>
    <mergeCell ref="B189:L189"/>
    <mergeCell ref="B168:L168"/>
    <mergeCell ref="B169:L169"/>
    <mergeCell ref="B170:L170"/>
    <mergeCell ref="B171:L171"/>
    <mergeCell ref="B172:L172"/>
    <mergeCell ref="B173:L173"/>
    <mergeCell ref="B174:L174"/>
    <mergeCell ref="B175:L175"/>
    <mergeCell ref="B176:L176"/>
    <mergeCell ref="B177:L177"/>
    <mergeCell ref="B35:L35"/>
    <mergeCell ref="Q35:R35"/>
    <mergeCell ref="V35:AB35"/>
    <mergeCell ref="B36:L36"/>
    <mergeCell ref="Q36:R36"/>
    <mergeCell ref="V36:AB36"/>
    <mergeCell ref="B33:L33"/>
    <mergeCell ref="Q33:R33"/>
    <mergeCell ref="V33:AB33"/>
    <mergeCell ref="B34:L34"/>
    <mergeCell ref="Q34:R34"/>
    <mergeCell ref="V34:AB34"/>
    <mergeCell ref="B31:L31"/>
    <mergeCell ref="Q31:R31"/>
    <mergeCell ref="Q40:R40"/>
    <mergeCell ref="S1:U1"/>
    <mergeCell ref="N2:U3"/>
    <mergeCell ref="L4:U4"/>
    <mergeCell ref="L5:U5"/>
    <mergeCell ref="L6:U6"/>
    <mergeCell ref="A8:U8"/>
    <mergeCell ref="A9:U9"/>
    <mergeCell ref="B19:L19"/>
    <mergeCell ref="Q19:R19"/>
    <mergeCell ref="V19:AB19"/>
    <mergeCell ref="B20:L20"/>
    <mergeCell ref="Q20:R20"/>
    <mergeCell ref="V20:AB20"/>
    <mergeCell ref="B29:L29"/>
    <mergeCell ref="Q29:R29"/>
    <mergeCell ref="V29:AB29"/>
    <mergeCell ref="B30:L30"/>
    <mergeCell ref="Q30:R30"/>
    <mergeCell ref="V30:AB30"/>
    <mergeCell ref="B27:L27"/>
    <mergeCell ref="Q27:R27"/>
    <mergeCell ref="V27:AB27"/>
    <mergeCell ref="B28:L28"/>
    <mergeCell ref="Q28:R28"/>
    <mergeCell ref="V28:AB28"/>
    <mergeCell ref="B25:L25"/>
    <mergeCell ref="Q25:R25"/>
    <mergeCell ref="V25:AB25"/>
    <mergeCell ref="B26:L26"/>
    <mergeCell ref="Q26:R26"/>
    <mergeCell ref="V26:AB26"/>
    <mergeCell ref="V22:AB22"/>
    <mergeCell ref="V40:AB40"/>
    <mergeCell ref="B37:L37"/>
    <mergeCell ref="Q37:R37"/>
    <mergeCell ref="V37:AB37"/>
    <mergeCell ref="B38:L38"/>
    <mergeCell ref="Q38:R38"/>
    <mergeCell ref="V38:AB38"/>
    <mergeCell ref="B47:L47"/>
    <mergeCell ref="Q47:R47"/>
    <mergeCell ref="V47:AB47"/>
    <mergeCell ref="B48:L48"/>
    <mergeCell ref="Q48:R48"/>
    <mergeCell ref="V48:AB48"/>
    <mergeCell ref="B45:L45"/>
    <mergeCell ref="Q45:R45"/>
    <mergeCell ref="V45:AB45"/>
    <mergeCell ref="B46:L46"/>
    <mergeCell ref="Q46:R46"/>
    <mergeCell ref="V46:AB46"/>
    <mergeCell ref="B43:L43"/>
    <mergeCell ref="Q43:R43"/>
    <mergeCell ref="V43:AB43"/>
    <mergeCell ref="B44:L44"/>
    <mergeCell ref="Q44:R44"/>
    <mergeCell ref="V44:AB44"/>
    <mergeCell ref="B53:L53"/>
    <mergeCell ref="Q53:R53"/>
    <mergeCell ref="V53:AB53"/>
    <mergeCell ref="B54:L54"/>
    <mergeCell ref="Q54:R54"/>
    <mergeCell ref="V54:AB54"/>
    <mergeCell ref="B51:L51"/>
    <mergeCell ref="Q51:R51"/>
    <mergeCell ref="V51:AB51"/>
    <mergeCell ref="B52:L52"/>
    <mergeCell ref="Q52:R52"/>
    <mergeCell ref="V52:AB52"/>
    <mergeCell ref="B49:L49"/>
    <mergeCell ref="Q49:R49"/>
    <mergeCell ref="V49:AB49"/>
    <mergeCell ref="B50:L50"/>
    <mergeCell ref="Q50:R50"/>
    <mergeCell ref="V50:AB50"/>
    <mergeCell ref="B59:L59"/>
    <mergeCell ref="Q59:R59"/>
    <mergeCell ref="V59:AB59"/>
    <mergeCell ref="B60:L60"/>
    <mergeCell ref="Q60:R60"/>
    <mergeCell ref="V60:AB60"/>
    <mergeCell ref="B57:L57"/>
    <mergeCell ref="Q57:R57"/>
    <mergeCell ref="V57:AB57"/>
    <mergeCell ref="B58:L58"/>
    <mergeCell ref="Q58:R58"/>
    <mergeCell ref="V58:AB58"/>
    <mergeCell ref="B55:L55"/>
    <mergeCell ref="Q55:R55"/>
    <mergeCell ref="V55:AB55"/>
    <mergeCell ref="B56:L56"/>
    <mergeCell ref="Q56:R56"/>
    <mergeCell ref="V56:AB56"/>
    <mergeCell ref="B65:L65"/>
    <mergeCell ref="Q65:R65"/>
    <mergeCell ref="V65:AB65"/>
    <mergeCell ref="B66:L66"/>
    <mergeCell ref="Q66:R66"/>
    <mergeCell ref="V66:AB66"/>
    <mergeCell ref="B63:L63"/>
    <mergeCell ref="Q63:R63"/>
    <mergeCell ref="V63:AB63"/>
    <mergeCell ref="B64:L64"/>
    <mergeCell ref="Q64:R64"/>
    <mergeCell ref="V64:AB64"/>
    <mergeCell ref="B61:L61"/>
    <mergeCell ref="Q61:R61"/>
    <mergeCell ref="V61:AB61"/>
    <mergeCell ref="B62:L62"/>
    <mergeCell ref="Q62:R62"/>
    <mergeCell ref="V62:AB62"/>
    <mergeCell ref="B71:L71"/>
    <mergeCell ref="Q71:R71"/>
    <mergeCell ref="V71:AB71"/>
    <mergeCell ref="B72:L72"/>
    <mergeCell ref="Q72:R72"/>
    <mergeCell ref="V72:AB72"/>
    <mergeCell ref="B69:L69"/>
    <mergeCell ref="Q69:R69"/>
    <mergeCell ref="V69:AB69"/>
    <mergeCell ref="B70:L70"/>
    <mergeCell ref="Q70:R70"/>
    <mergeCell ref="V70:AB70"/>
    <mergeCell ref="B67:L67"/>
    <mergeCell ref="Q67:R67"/>
    <mergeCell ref="V67:AB67"/>
    <mergeCell ref="B68:L68"/>
    <mergeCell ref="Q68:R68"/>
    <mergeCell ref="V68:AB68"/>
    <mergeCell ref="B77:L77"/>
    <mergeCell ref="Q77:R77"/>
    <mergeCell ref="V77:AB77"/>
    <mergeCell ref="B78:L78"/>
    <mergeCell ref="Q78:R78"/>
    <mergeCell ref="V78:AB78"/>
    <mergeCell ref="B75:L75"/>
    <mergeCell ref="Q75:R75"/>
    <mergeCell ref="V75:AB75"/>
    <mergeCell ref="B76:L76"/>
    <mergeCell ref="Q76:R76"/>
    <mergeCell ref="V76:AB76"/>
    <mergeCell ref="B73:L73"/>
    <mergeCell ref="Q73:R73"/>
    <mergeCell ref="V73:AB73"/>
    <mergeCell ref="B74:L74"/>
    <mergeCell ref="Q74:R74"/>
    <mergeCell ref="V74:AB74"/>
    <mergeCell ref="B83:L83"/>
    <mergeCell ref="Q83:R83"/>
    <mergeCell ref="V83:AB83"/>
    <mergeCell ref="B84:L84"/>
    <mergeCell ref="Q84:R84"/>
    <mergeCell ref="V84:AB84"/>
    <mergeCell ref="B81:L81"/>
    <mergeCell ref="Q81:R81"/>
    <mergeCell ref="V81:AB81"/>
    <mergeCell ref="B82:L82"/>
    <mergeCell ref="Q82:R82"/>
    <mergeCell ref="V82:AB82"/>
    <mergeCell ref="B79:L79"/>
    <mergeCell ref="Q79:R79"/>
    <mergeCell ref="V79:AB79"/>
    <mergeCell ref="B80:L80"/>
    <mergeCell ref="Q80:R80"/>
    <mergeCell ref="V80:AB80"/>
    <mergeCell ref="B89:L89"/>
    <mergeCell ref="Q89:R89"/>
    <mergeCell ref="V89:AB89"/>
    <mergeCell ref="B90:L90"/>
    <mergeCell ref="Q90:R90"/>
    <mergeCell ref="V90:AB90"/>
    <mergeCell ref="B87:L87"/>
    <mergeCell ref="Q87:R87"/>
    <mergeCell ref="V87:AB87"/>
    <mergeCell ref="B88:L88"/>
    <mergeCell ref="Q88:R88"/>
    <mergeCell ref="V88:AB88"/>
    <mergeCell ref="B85:L85"/>
    <mergeCell ref="Q85:R85"/>
    <mergeCell ref="V85:AB85"/>
    <mergeCell ref="B86:L86"/>
    <mergeCell ref="Q86:R86"/>
    <mergeCell ref="V86:AB86"/>
    <mergeCell ref="B95:L95"/>
    <mergeCell ref="Q95:R95"/>
    <mergeCell ref="V95:AB95"/>
    <mergeCell ref="B96:L96"/>
    <mergeCell ref="Q96:R96"/>
    <mergeCell ref="V96:AB96"/>
    <mergeCell ref="B93:L93"/>
    <mergeCell ref="Q93:R93"/>
    <mergeCell ref="V93:AB93"/>
    <mergeCell ref="B94:L94"/>
    <mergeCell ref="Q94:R94"/>
    <mergeCell ref="V94:AB94"/>
    <mergeCell ref="B91:L91"/>
    <mergeCell ref="Q91:R91"/>
    <mergeCell ref="V91:AB91"/>
    <mergeCell ref="B92:L92"/>
    <mergeCell ref="Q92:R92"/>
    <mergeCell ref="V92:AB92"/>
    <mergeCell ref="B101:L101"/>
    <mergeCell ref="Q101:R101"/>
    <mergeCell ref="V101:AB101"/>
    <mergeCell ref="B102:L102"/>
    <mergeCell ref="Q102:R102"/>
    <mergeCell ref="V102:AB102"/>
    <mergeCell ref="B99:L99"/>
    <mergeCell ref="Q99:R99"/>
    <mergeCell ref="V99:AB99"/>
    <mergeCell ref="B100:L100"/>
    <mergeCell ref="Q100:R100"/>
    <mergeCell ref="V100:AB100"/>
    <mergeCell ref="B97:L97"/>
    <mergeCell ref="Q97:R97"/>
    <mergeCell ref="V97:AB97"/>
    <mergeCell ref="B98:L98"/>
    <mergeCell ref="Q98:R98"/>
    <mergeCell ref="V98:AB98"/>
    <mergeCell ref="B107:L107"/>
    <mergeCell ref="Q107:R107"/>
    <mergeCell ref="V107:AB107"/>
    <mergeCell ref="B108:L108"/>
    <mergeCell ref="Q108:R108"/>
    <mergeCell ref="V108:AB108"/>
    <mergeCell ref="B105:L105"/>
    <mergeCell ref="Q105:R105"/>
    <mergeCell ref="V105:AB105"/>
    <mergeCell ref="B106:L106"/>
    <mergeCell ref="Q106:R106"/>
    <mergeCell ref="V106:AB106"/>
    <mergeCell ref="B103:L103"/>
    <mergeCell ref="Q103:R103"/>
    <mergeCell ref="V103:AB103"/>
    <mergeCell ref="B104:L104"/>
    <mergeCell ref="Q104:R104"/>
    <mergeCell ref="V104:AB104"/>
    <mergeCell ref="B113:L113"/>
    <mergeCell ref="Q113:R113"/>
    <mergeCell ref="V113:AB113"/>
    <mergeCell ref="B114:L114"/>
    <mergeCell ref="Q114:R114"/>
    <mergeCell ref="V114:AB114"/>
    <mergeCell ref="B111:L111"/>
    <mergeCell ref="Q111:R111"/>
    <mergeCell ref="V111:AB111"/>
    <mergeCell ref="B112:L112"/>
    <mergeCell ref="Q112:R112"/>
    <mergeCell ref="V112:AB112"/>
    <mergeCell ref="B109:L109"/>
    <mergeCell ref="Q109:R109"/>
    <mergeCell ref="V109:AB109"/>
    <mergeCell ref="B110:L110"/>
    <mergeCell ref="Q110:R110"/>
    <mergeCell ref="V110:AB110"/>
    <mergeCell ref="B119:L119"/>
    <mergeCell ref="Q119:R119"/>
    <mergeCell ref="V119:AB119"/>
    <mergeCell ref="B120:L120"/>
    <mergeCell ref="Q120:R120"/>
    <mergeCell ref="V120:AB120"/>
    <mergeCell ref="B117:L117"/>
    <mergeCell ref="Q117:R117"/>
    <mergeCell ref="V117:AB117"/>
    <mergeCell ref="B118:L118"/>
    <mergeCell ref="Q118:R118"/>
    <mergeCell ref="V118:AB118"/>
    <mergeCell ref="B115:L115"/>
    <mergeCell ref="Q115:R115"/>
    <mergeCell ref="V115:AB115"/>
    <mergeCell ref="B116:L116"/>
    <mergeCell ref="Q116:R116"/>
    <mergeCell ref="V116:AB116"/>
    <mergeCell ref="B125:L125"/>
    <mergeCell ref="Q125:R125"/>
    <mergeCell ref="V125:AB125"/>
    <mergeCell ref="B126:L126"/>
    <mergeCell ref="Q126:R126"/>
    <mergeCell ref="V126:AB126"/>
    <mergeCell ref="B123:L123"/>
    <mergeCell ref="Q123:R123"/>
    <mergeCell ref="V123:AB123"/>
    <mergeCell ref="B124:L124"/>
    <mergeCell ref="Q124:R124"/>
    <mergeCell ref="V124:AB124"/>
    <mergeCell ref="B121:L121"/>
    <mergeCell ref="Q121:R121"/>
    <mergeCell ref="V121:AB121"/>
    <mergeCell ref="B122:L122"/>
    <mergeCell ref="Q122:R122"/>
    <mergeCell ref="V122:AB122"/>
    <mergeCell ref="B131:L131"/>
    <mergeCell ref="Q131:R131"/>
    <mergeCell ref="V131:AB131"/>
    <mergeCell ref="B132:L132"/>
    <mergeCell ref="Q132:R132"/>
    <mergeCell ref="V132:AB132"/>
    <mergeCell ref="B129:L129"/>
    <mergeCell ref="Q129:R129"/>
    <mergeCell ref="V129:AB129"/>
    <mergeCell ref="B130:L130"/>
    <mergeCell ref="Q130:R130"/>
    <mergeCell ref="V130:AB130"/>
    <mergeCell ref="B127:L127"/>
    <mergeCell ref="Q127:R127"/>
    <mergeCell ref="V127:AB127"/>
    <mergeCell ref="B128:L128"/>
    <mergeCell ref="Q128:R128"/>
    <mergeCell ref="V128:AB128"/>
    <mergeCell ref="B137:L137"/>
    <mergeCell ref="Q137:R137"/>
    <mergeCell ref="V137:AB137"/>
    <mergeCell ref="B138:L138"/>
    <mergeCell ref="Q138:R138"/>
    <mergeCell ref="V138:AB138"/>
    <mergeCell ref="B135:L135"/>
    <mergeCell ref="Q135:R135"/>
    <mergeCell ref="V135:AB135"/>
    <mergeCell ref="B136:L136"/>
    <mergeCell ref="Q136:R136"/>
    <mergeCell ref="V136:AB136"/>
    <mergeCell ref="B133:L133"/>
    <mergeCell ref="Q133:R133"/>
    <mergeCell ref="V133:AB133"/>
    <mergeCell ref="B134:L134"/>
    <mergeCell ref="Q134:R134"/>
    <mergeCell ref="V134:AB134"/>
    <mergeCell ref="B143:L143"/>
    <mergeCell ref="Q143:R143"/>
    <mergeCell ref="V143:AB143"/>
    <mergeCell ref="B144:L144"/>
    <mergeCell ref="Q144:R144"/>
    <mergeCell ref="V144:AB144"/>
    <mergeCell ref="B141:L141"/>
    <mergeCell ref="Q141:R141"/>
    <mergeCell ref="V141:AB141"/>
    <mergeCell ref="B142:L142"/>
    <mergeCell ref="Q142:R142"/>
    <mergeCell ref="V142:AB142"/>
    <mergeCell ref="B139:L139"/>
    <mergeCell ref="Q139:R139"/>
    <mergeCell ref="V139:AB139"/>
    <mergeCell ref="B140:L140"/>
    <mergeCell ref="Q140:R140"/>
    <mergeCell ref="V140:AB140"/>
    <mergeCell ref="B149:L149"/>
    <mergeCell ref="Q149:R149"/>
    <mergeCell ref="V149:AB149"/>
    <mergeCell ref="B150:L150"/>
    <mergeCell ref="Q150:R150"/>
    <mergeCell ref="V150:AB150"/>
    <mergeCell ref="B147:L147"/>
    <mergeCell ref="Q147:R147"/>
    <mergeCell ref="V147:AB147"/>
    <mergeCell ref="B148:L148"/>
    <mergeCell ref="Q148:R148"/>
    <mergeCell ref="V148:AB148"/>
    <mergeCell ref="B145:L145"/>
    <mergeCell ref="Q145:R145"/>
    <mergeCell ref="V145:AB145"/>
    <mergeCell ref="B146:L146"/>
    <mergeCell ref="Q146:R146"/>
    <mergeCell ref="V146:AB146"/>
    <mergeCell ref="B155:L155"/>
    <mergeCell ref="Q155:R155"/>
    <mergeCell ref="V155:AB155"/>
    <mergeCell ref="B156:L156"/>
    <mergeCell ref="Q156:R156"/>
    <mergeCell ref="V156:AB156"/>
    <mergeCell ref="B153:L153"/>
    <mergeCell ref="Q153:R153"/>
    <mergeCell ref="V153:AB153"/>
    <mergeCell ref="B154:L154"/>
    <mergeCell ref="Q154:R154"/>
    <mergeCell ref="V154:AB154"/>
    <mergeCell ref="B151:L151"/>
    <mergeCell ref="Q151:R151"/>
    <mergeCell ref="V151:AB151"/>
    <mergeCell ref="B152:L152"/>
    <mergeCell ref="Q152:R152"/>
    <mergeCell ref="V152:AB152"/>
    <mergeCell ref="B161:L161"/>
    <mergeCell ref="Q161:R161"/>
    <mergeCell ref="V161:AB161"/>
    <mergeCell ref="B162:L162"/>
    <mergeCell ref="Q162:R162"/>
    <mergeCell ref="V162:AB162"/>
    <mergeCell ref="B159:L159"/>
    <mergeCell ref="Q159:R159"/>
    <mergeCell ref="V159:AB159"/>
    <mergeCell ref="B160:L160"/>
    <mergeCell ref="Q160:R160"/>
    <mergeCell ref="V160:AB160"/>
    <mergeCell ref="B157:L157"/>
    <mergeCell ref="Q157:R157"/>
    <mergeCell ref="V157:AB157"/>
    <mergeCell ref="B158:L158"/>
    <mergeCell ref="Q158:R158"/>
    <mergeCell ref="V158:AB158"/>
    <mergeCell ref="B167:L167"/>
    <mergeCell ref="Q167:R167"/>
    <mergeCell ref="V167:AB167"/>
    <mergeCell ref="B178:L178"/>
    <mergeCell ref="Q178:R178"/>
    <mergeCell ref="V178:AB178"/>
    <mergeCell ref="B165:L165"/>
    <mergeCell ref="Q165:R165"/>
    <mergeCell ref="V165:AB165"/>
    <mergeCell ref="B166:L166"/>
    <mergeCell ref="Q166:R166"/>
    <mergeCell ref="V166:AB166"/>
    <mergeCell ref="B163:L163"/>
    <mergeCell ref="Q163:R163"/>
    <mergeCell ref="V163:AB163"/>
    <mergeCell ref="B164:L164"/>
    <mergeCell ref="Q164:R164"/>
    <mergeCell ref="V164:AB164"/>
    <mergeCell ref="B183:L183"/>
    <mergeCell ref="Q183:R183"/>
    <mergeCell ref="V183:AB183"/>
    <mergeCell ref="B184:L184"/>
    <mergeCell ref="Q184:R184"/>
    <mergeCell ref="V184:AB184"/>
    <mergeCell ref="B181:L181"/>
    <mergeCell ref="Q181:R181"/>
    <mergeCell ref="V181:AB181"/>
    <mergeCell ref="B182:L182"/>
    <mergeCell ref="Q182:R182"/>
    <mergeCell ref="V182:AB182"/>
    <mergeCell ref="B179:L179"/>
    <mergeCell ref="Q179:R179"/>
    <mergeCell ref="V179:AB179"/>
    <mergeCell ref="B180:L180"/>
    <mergeCell ref="Q180:R180"/>
    <mergeCell ref="V180:AB180"/>
    <mergeCell ref="B191:L191"/>
    <mergeCell ref="Q191:R191"/>
    <mergeCell ref="V191:AB191"/>
    <mergeCell ref="B192:L192"/>
    <mergeCell ref="Q192:R192"/>
    <mergeCell ref="V192:AB192"/>
    <mergeCell ref="B187:L187"/>
    <mergeCell ref="Q187:R187"/>
    <mergeCell ref="V187:AB187"/>
    <mergeCell ref="B190:L190"/>
    <mergeCell ref="Q190:R190"/>
    <mergeCell ref="V190:AB190"/>
    <mergeCell ref="B185:L185"/>
    <mergeCell ref="Q185:R185"/>
    <mergeCell ref="V185:AB185"/>
    <mergeCell ref="B186:L186"/>
    <mergeCell ref="Q186:R186"/>
    <mergeCell ref="V186:AB186"/>
    <mergeCell ref="B197:L197"/>
    <mergeCell ref="Q197:R197"/>
    <mergeCell ref="V197:AB197"/>
    <mergeCell ref="B198:L198"/>
    <mergeCell ref="Q198:R198"/>
    <mergeCell ref="V198:AB198"/>
    <mergeCell ref="B195:L195"/>
    <mergeCell ref="Q195:R195"/>
    <mergeCell ref="V195:AB195"/>
    <mergeCell ref="B196:L196"/>
    <mergeCell ref="Q196:R196"/>
    <mergeCell ref="V196:AB196"/>
    <mergeCell ref="B193:L193"/>
    <mergeCell ref="Q193:R193"/>
    <mergeCell ref="V193:AB193"/>
    <mergeCell ref="B194:L194"/>
    <mergeCell ref="Q194:R194"/>
    <mergeCell ref="V194:AB194"/>
    <mergeCell ref="B203:L203"/>
    <mergeCell ref="Q203:R203"/>
    <mergeCell ref="V203:AB203"/>
    <mergeCell ref="B204:L204"/>
    <mergeCell ref="Q204:R204"/>
    <mergeCell ref="V204:AB204"/>
    <mergeCell ref="B201:L201"/>
    <mergeCell ref="Q201:R201"/>
    <mergeCell ref="V201:AB201"/>
    <mergeCell ref="B202:L202"/>
    <mergeCell ref="Q202:R202"/>
    <mergeCell ref="V202:AB202"/>
    <mergeCell ref="B199:L199"/>
    <mergeCell ref="Q199:R199"/>
    <mergeCell ref="V199:AB199"/>
    <mergeCell ref="B200:L200"/>
    <mergeCell ref="Q200:R200"/>
    <mergeCell ref="V200:AB200"/>
    <mergeCell ref="B209:L209"/>
    <mergeCell ref="Q209:R209"/>
    <mergeCell ref="V209:AB209"/>
    <mergeCell ref="B210:L210"/>
    <mergeCell ref="Q210:R210"/>
    <mergeCell ref="V210:AB210"/>
    <mergeCell ref="B207:L207"/>
    <mergeCell ref="Q207:R207"/>
    <mergeCell ref="V207:AB207"/>
    <mergeCell ref="B208:L208"/>
    <mergeCell ref="Q208:R208"/>
    <mergeCell ref="V208:AB208"/>
    <mergeCell ref="B205:L205"/>
    <mergeCell ref="Q205:R205"/>
    <mergeCell ref="V205:AB205"/>
    <mergeCell ref="B206:L206"/>
    <mergeCell ref="Q206:R206"/>
    <mergeCell ref="V206:AB206"/>
    <mergeCell ref="B215:L215"/>
    <mergeCell ref="Q215:R215"/>
    <mergeCell ref="V215:AB215"/>
    <mergeCell ref="B216:L216"/>
    <mergeCell ref="Q216:R216"/>
    <mergeCell ref="V216:AB216"/>
    <mergeCell ref="B213:L213"/>
    <mergeCell ref="Q213:R213"/>
    <mergeCell ref="V213:AB213"/>
    <mergeCell ref="B214:L214"/>
    <mergeCell ref="Q214:R214"/>
    <mergeCell ref="V214:AB214"/>
    <mergeCell ref="B211:L211"/>
    <mergeCell ref="Q211:R211"/>
    <mergeCell ref="V211:AB211"/>
    <mergeCell ref="B212:L212"/>
    <mergeCell ref="Q212:R212"/>
    <mergeCell ref="V212:AB212"/>
    <mergeCell ref="B221:L221"/>
    <mergeCell ref="Q221:R221"/>
    <mergeCell ref="V221:AB221"/>
    <mergeCell ref="B222:L222"/>
    <mergeCell ref="Q222:R222"/>
    <mergeCell ref="V222:AB222"/>
    <mergeCell ref="B219:L219"/>
    <mergeCell ref="Q219:R219"/>
    <mergeCell ref="V219:AB219"/>
    <mergeCell ref="B220:L220"/>
    <mergeCell ref="Q220:R220"/>
    <mergeCell ref="V220:AB220"/>
    <mergeCell ref="B217:L217"/>
    <mergeCell ref="Q217:R217"/>
    <mergeCell ref="V217:AB217"/>
    <mergeCell ref="B218:L218"/>
    <mergeCell ref="Q218:R218"/>
    <mergeCell ref="V218:AB218"/>
    <mergeCell ref="B227:L227"/>
    <mergeCell ref="Q227:R227"/>
    <mergeCell ref="V227:AB227"/>
    <mergeCell ref="B228:L228"/>
    <mergeCell ref="Q228:R228"/>
    <mergeCell ref="V228:AB228"/>
    <mergeCell ref="B225:L225"/>
    <mergeCell ref="Q225:R225"/>
    <mergeCell ref="V225:AB225"/>
    <mergeCell ref="B226:L226"/>
    <mergeCell ref="Q226:R226"/>
    <mergeCell ref="V226:AB226"/>
    <mergeCell ref="B223:L223"/>
    <mergeCell ref="Q223:R223"/>
    <mergeCell ref="V223:AB223"/>
    <mergeCell ref="B224:L224"/>
    <mergeCell ref="Q224:R224"/>
    <mergeCell ref="V224:AB224"/>
    <mergeCell ref="B233:L233"/>
    <mergeCell ref="Q233:R233"/>
    <mergeCell ref="V233:AB233"/>
    <mergeCell ref="B234:L234"/>
    <mergeCell ref="Q234:R234"/>
    <mergeCell ref="V234:AB234"/>
    <mergeCell ref="B231:L231"/>
    <mergeCell ref="Q231:R231"/>
    <mergeCell ref="V231:AB231"/>
    <mergeCell ref="B232:L232"/>
    <mergeCell ref="Q232:R232"/>
    <mergeCell ref="V232:AB232"/>
    <mergeCell ref="B229:L229"/>
    <mergeCell ref="Q229:R229"/>
    <mergeCell ref="V229:AB229"/>
    <mergeCell ref="B230:L230"/>
    <mergeCell ref="Q230:R230"/>
    <mergeCell ref="V230:AB230"/>
    <mergeCell ref="B239:L239"/>
    <mergeCell ref="Q239:R239"/>
    <mergeCell ref="V239:AB239"/>
    <mergeCell ref="B240:L240"/>
    <mergeCell ref="Q240:R240"/>
    <mergeCell ref="V240:AB240"/>
    <mergeCell ref="B237:L237"/>
    <mergeCell ref="Q237:R237"/>
    <mergeCell ref="V237:AB237"/>
    <mergeCell ref="B238:L238"/>
    <mergeCell ref="Q238:R238"/>
    <mergeCell ref="V238:AB238"/>
    <mergeCell ref="B235:L235"/>
    <mergeCell ref="Q235:R235"/>
    <mergeCell ref="V235:AB235"/>
    <mergeCell ref="B236:L236"/>
    <mergeCell ref="Q236:R236"/>
    <mergeCell ref="V236:AB236"/>
    <mergeCell ref="B245:L245"/>
    <mergeCell ref="Q245:R245"/>
    <mergeCell ref="V245:AB245"/>
    <mergeCell ref="B246:L246"/>
    <mergeCell ref="Q246:R246"/>
    <mergeCell ref="V246:AB246"/>
    <mergeCell ref="B243:L243"/>
    <mergeCell ref="Q243:R243"/>
    <mergeCell ref="V243:AB243"/>
    <mergeCell ref="B244:L244"/>
    <mergeCell ref="Q244:R244"/>
    <mergeCell ref="V244:AB244"/>
    <mergeCell ref="B241:L241"/>
    <mergeCell ref="Q241:R241"/>
    <mergeCell ref="V241:AB241"/>
    <mergeCell ref="B242:L242"/>
    <mergeCell ref="Q242:R242"/>
    <mergeCell ref="V242:AB242"/>
    <mergeCell ref="B251:L251"/>
    <mergeCell ref="Q251:R251"/>
    <mergeCell ref="V251:AB251"/>
    <mergeCell ref="B252:L252"/>
    <mergeCell ref="Q252:R252"/>
    <mergeCell ref="V252:AB252"/>
    <mergeCell ref="B249:L249"/>
    <mergeCell ref="Q249:R249"/>
    <mergeCell ref="V249:AB249"/>
    <mergeCell ref="B250:L250"/>
    <mergeCell ref="Q250:R250"/>
    <mergeCell ref="V250:AB250"/>
    <mergeCell ref="B247:L247"/>
    <mergeCell ref="Q247:R247"/>
    <mergeCell ref="V247:AB247"/>
    <mergeCell ref="B248:L248"/>
    <mergeCell ref="Q248:R248"/>
    <mergeCell ref="V248:AB248"/>
    <mergeCell ref="B257:L257"/>
    <mergeCell ref="Q257:R257"/>
    <mergeCell ref="V257:AB257"/>
    <mergeCell ref="B258:L258"/>
    <mergeCell ref="Q258:R258"/>
    <mergeCell ref="V258:AB258"/>
    <mergeCell ref="B255:L255"/>
    <mergeCell ref="Q255:R255"/>
    <mergeCell ref="V255:AB255"/>
    <mergeCell ref="B256:L256"/>
    <mergeCell ref="Q256:R256"/>
    <mergeCell ref="V256:AB256"/>
    <mergeCell ref="B253:L253"/>
    <mergeCell ref="Q253:R253"/>
    <mergeCell ref="V253:AB253"/>
    <mergeCell ref="B254:L254"/>
    <mergeCell ref="Q254:R254"/>
    <mergeCell ref="V254:AB254"/>
    <mergeCell ref="B263:L263"/>
    <mergeCell ref="Q263:R263"/>
    <mergeCell ref="V263:AB263"/>
    <mergeCell ref="B264:L264"/>
    <mergeCell ref="Q264:R264"/>
    <mergeCell ref="V264:AB264"/>
    <mergeCell ref="B261:L261"/>
    <mergeCell ref="Q261:R261"/>
    <mergeCell ref="V261:AB261"/>
    <mergeCell ref="B262:L262"/>
    <mergeCell ref="Q262:R262"/>
    <mergeCell ref="V262:AB262"/>
    <mergeCell ref="B259:L259"/>
    <mergeCell ref="Q259:R259"/>
    <mergeCell ref="V259:AB259"/>
    <mergeCell ref="B260:L260"/>
    <mergeCell ref="Q260:R260"/>
    <mergeCell ref="V260:AB260"/>
    <mergeCell ref="B295:L295"/>
    <mergeCell ref="Q295:R295"/>
    <mergeCell ref="V295:AB295"/>
    <mergeCell ref="B296:L296"/>
    <mergeCell ref="Q296:R296"/>
    <mergeCell ref="V296:AB296"/>
    <mergeCell ref="B293:L293"/>
    <mergeCell ref="Q293:R293"/>
    <mergeCell ref="V293:AB293"/>
    <mergeCell ref="B294:L294"/>
    <mergeCell ref="Q294:R294"/>
    <mergeCell ref="V294:AB294"/>
    <mergeCell ref="B265:L265"/>
    <mergeCell ref="Q265:R265"/>
    <mergeCell ref="V265:AB265"/>
    <mergeCell ref="B292:L292"/>
    <mergeCell ref="Q292:R292"/>
    <mergeCell ref="V292:AB292"/>
    <mergeCell ref="B266:L266"/>
    <mergeCell ref="B267:L267"/>
    <mergeCell ref="B268:L268"/>
    <mergeCell ref="B269:L269"/>
    <mergeCell ref="B270:L270"/>
    <mergeCell ref="B271:L271"/>
    <mergeCell ref="B272:L272"/>
    <mergeCell ref="B273:L273"/>
    <mergeCell ref="B274:L274"/>
    <mergeCell ref="B275:L275"/>
    <mergeCell ref="B276:L276"/>
    <mergeCell ref="B277:L277"/>
    <mergeCell ref="B278:L278"/>
    <mergeCell ref="B279:L279"/>
    <mergeCell ref="B301:L301"/>
    <mergeCell ref="Q301:R301"/>
    <mergeCell ref="V301:AB301"/>
    <mergeCell ref="B302:L302"/>
    <mergeCell ref="Q302:R302"/>
    <mergeCell ref="V302:AB302"/>
    <mergeCell ref="B299:L299"/>
    <mergeCell ref="Q299:R299"/>
    <mergeCell ref="V299:AB299"/>
    <mergeCell ref="B300:L300"/>
    <mergeCell ref="Q300:R300"/>
    <mergeCell ref="V300:AB300"/>
    <mergeCell ref="B297:L297"/>
    <mergeCell ref="Q297:R297"/>
    <mergeCell ref="V297:AB297"/>
    <mergeCell ref="B298:L298"/>
    <mergeCell ref="Q298:R298"/>
    <mergeCell ref="V298:AB298"/>
    <mergeCell ref="B307:L307"/>
    <mergeCell ref="Q307:R307"/>
    <mergeCell ref="V307:AB307"/>
    <mergeCell ref="B308:L308"/>
    <mergeCell ref="Q308:R308"/>
    <mergeCell ref="V308:AB308"/>
    <mergeCell ref="B305:L305"/>
    <mergeCell ref="Q305:R305"/>
    <mergeCell ref="V305:AB305"/>
    <mergeCell ref="B306:L306"/>
    <mergeCell ref="Q306:R306"/>
    <mergeCell ref="V306:AB306"/>
    <mergeCell ref="B303:L303"/>
    <mergeCell ref="Q303:R303"/>
    <mergeCell ref="V303:AB303"/>
    <mergeCell ref="B304:L304"/>
    <mergeCell ref="Q304:R304"/>
    <mergeCell ref="V304:AB304"/>
    <mergeCell ref="B313:L313"/>
    <mergeCell ref="Q313:R313"/>
    <mergeCell ref="V313:AB313"/>
    <mergeCell ref="B314:L314"/>
    <mergeCell ref="Q314:R314"/>
    <mergeCell ref="V314:AB314"/>
    <mergeCell ref="B311:L311"/>
    <mergeCell ref="Q311:R311"/>
    <mergeCell ref="V311:AB311"/>
    <mergeCell ref="B312:L312"/>
    <mergeCell ref="Q312:R312"/>
    <mergeCell ref="V312:AB312"/>
    <mergeCell ref="B309:L309"/>
    <mergeCell ref="Q309:R309"/>
    <mergeCell ref="V309:AB309"/>
    <mergeCell ref="B310:L310"/>
    <mergeCell ref="Q310:R310"/>
    <mergeCell ref="V310:AB310"/>
    <mergeCell ref="B319:L319"/>
    <mergeCell ref="Q319:R319"/>
    <mergeCell ref="V319:AB319"/>
    <mergeCell ref="B320:L320"/>
    <mergeCell ref="Q320:R320"/>
    <mergeCell ref="V320:AB320"/>
    <mergeCell ref="B317:L317"/>
    <mergeCell ref="Q317:R317"/>
    <mergeCell ref="V317:AB317"/>
    <mergeCell ref="B318:L318"/>
    <mergeCell ref="Q318:R318"/>
    <mergeCell ref="V318:AB318"/>
    <mergeCell ref="B315:L315"/>
    <mergeCell ref="Q315:R315"/>
    <mergeCell ref="V315:AB315"/>
    <mergeCell ref="B316:L316"/>
    <mergeCell ref="Q316:R316"/>
    <mergeCell ref="V316:AB316"/>
    <mergeCell ref="B325:L325"/>
    <mergeCell ref="Q325:R325"/>
    <mergeCell ref="V325:AB325"/>
    <mergeCell ref="B326:L326"/>
    <mergeCell ref="Q326:R326"/>
    <mergeCell ref="V326:AB326"/>
    <mergeCell ref="B323:L323"/>
    <mergeCell ref="Q323:R323"/>
    <mergeCell ref="V323:AB323"/>
    <mergeCell ref="B324:L324"/>
    <mergeCell ref="Q324:R324"/>
    <mergeCell ref="V324:AB324"/>
    <mergeCell ref="B321:L321"/>
    <mergeCell ref="Q321:R321"/>
    <mergeCell ref="V321:AB321"/>
    <mergeCell ref="B322:L322"/>
    <mergeCell ref="Q322:R322"/>
    <mergeCell ref="V322:AB322"/>
    <mergeCell ref="B331:L331"/>
    <mergeCell ref="Q331:R331"/>
    <mergeCell ref="V331:AB331"/>
    <mergeCell ref="B332:L332"/>
    <mergeCell ref="Q332:R332"/>
    <mergeCell ref="V332:AB332"/>
    <mergeCell ref="B329:L329"/>
    <mergeCell ref="Q329:R329"/>
    <mergeCell ref="V329:AB329"/>
    <mergeCell ref="B330:L330"/>
    <mergeCell ref="Q330:R330"/>
    <mergeCell ref="V330:AB330"/>
    <mergeCell ref="B327:L327"/>
    <mergeCell ref="Q327:R327"/>
    <mergeCell ref="V327:AB327"/>
    <mergeCell ref="B328:L328"/>
    <mergeCell ref="Q328:R328"/>
    <mergeCell ref="V328:AB328"/>
    <mergeCell ref="B337:L337"/>
    <mergeCell ref="Q337:R337"/>
    <mergeCell ref="V337:AB337"/>
    <mergeCell ref="B338:L338"/>
    <mergeCell ref="Q338:R338"/>
    <mergeCell ref="V338:AB338"/>
    <mergeCell ref="B335:L335"/>
    <mergeCell ref="Q335:R335"/>
    <mergeCell ref="V335:AB335"/>
    <mergeCell ref="B336:L336"/>
    <mergeCell ref="Q336:R336"/>
    <mergeCell ref="V336:AB336"/>
    <mergeCell ref="B333:L333"/>
    <mergeCell ref="Q333:R333"/>
    <mergeCell ref="V333:AB333"/>
    <mergeCell ref="B334:L334"/>
    <mergeCell ref="Q334:R334"/>
    <mergeCell ref="V334:AB334"/>
    <mergeCell ref="B343:L343"/>
    <mergeCell ref="Q343:R343"/>
    <mergeCell ref="V343:AB343"/>
    <mergeCell ref="B344:L344"/>
    <mergeCell ref="Q344:R344"/>
    <mergeCell ref="V344:AB344"/>
    <mergeCell ref="B341:L341"/>
    <mergeCell ref="Q341:R341"/>
    <mergeCell ref="V341:AB341"/>
    <mergeCell ref="B342:L342"/>
    <mergeCell ref="Q342:R342"/>
    <mergeCell ref="V342:AB342"/>
    <mergeCell ref="B339:L339"/>
    <mergeCell ref="Q339:R339"/>
    <mergeCell ref="V339:AB339"/>
    <mergeCell ref="B340:L340"/>
    <mergeCell ref="Q340:R340"/>
    <mergeCell ref="V340:AB340"/>
    <mergeCell ref="B349:L349"/>
    <mergeCell ref="Q349:R349"/>
    <mergeCell ref="V349:AB349"/>
    <mergeCell ref="B350:L350"/>
    <mergeCell ref="Q350:R350"/>
    <mergeCell ref="V350:AB350"/>
    <mergeCell ref="B347:L347"/>
    <mergeCell ref="Q347:R347"/>
    <mergeCell ref="V347:AB347"/>
    <mergeCell ref="B348:L348"/>
    <mergeCell ref="Q348:R348"/>
    <mergeCell ref="V348:AB348"/>
    <mergeCell ref="B345:L345"/>
    <mergeCell ref="Q345:R345"/>
    <mergeCell ref="V345:AB345"/>
    <mergeCell ref="B346:L346"/>
    <mergeCell ref="Q346:R346"/>
    <mergeCell ref="V346:AB346"/>
    <mergeCell ref="B355:L355"/>
    <mergeCell ref="Q355:R355"/>
    <mergeCell ref="V355:AB355"/>
    <mergeCell ref="B356:L356"/>
    <mergeCell ref="Q356:R356"/>
    <mergeCell ref="V356:AB356"/>
    <mergeCell ref="B353:L353"/>
    <mergeCell ref="Q353:R353"/>
    <mergeCell ref="V353:AB353"/>
    <mergeCell ref="B354:L354"/>
    <mergeCell ref="Q354:R354"/>
    <mergeCell ref="V354:AB354"/>
    <mergeCell ref="B351:L351"/>
    <mergeCell ref="Q351:R351"/>
    <mergeCell ref="V351:AB351"/>
    <mergeCell ref="B352:L352"/>
    <mergeCell ref="Q352:R352"/>
    <mergeCell ref="V352:AB352"/>
    <mergeCell ref="B361:L361"/>
    <mergeCell ref="Q361:R361"/>
    <mergeCell ref="V361:AB361"/>
    <mergeCell ref="B362:L362"/>
    <mergeCell ref="Q362:R362"/>
    <mergeCell ref="V362:AB362"/>
    <mergeCell ref="B359:L359"/>
    <mergeCell ref="Q359:R359"/>
    <mergeCell ref="V359:AB359"/>
    <mergeCell ref="B360:L360"/>
    <mergeCell ref="Q360:R360"/>
    <mergeCell ref="V360:AB360"/>
    <mergeCell ref="B357:L357"/>
    <mergeCell ref="Q357:R357"/>
    <mergeCell ref="V357:AB357"/>
    <mergeCell ref="B358:L358"/>
    <mergeCell ref="Q358:R358"/>
    <mergeCell ref="V358:AB358"/>
    <mergeCell ref="B367:L367"/>
    <mergeCell ref="Q367:R367"/>
    <mergeCell ref="V367:AB367"/>
    <mergeCell ref="B368:L368"/>
    <mergeCell ref="Q368:R368"/>
    <mergeCell ref="V368:AB368"/>
    <mergeCell ref="B365:L365"/>
    <mergeCell ref="Q365:R365"/>
    <mergeCell ref="V365:AB365"/>
    <mergeCell ref="B366:L366"/>
    <mergeCell ref="Q366:R366"/>
    <mergeCell ref="V366:AB366"/>
    <mergeCell ref="B363:L363"/>
    <mergeCell ref="Q363:R363"/>
    <mergeCell ref="V363:AB363"/>
    <mergeCell ref="B364:L364"/>
    <mergeCell ref="Q364:R364"/>
    <mergeCell ref="V364:AB364"/>
    <mergeCell ref="B373:L373"/>
    <mergeCell ref="Q373:R373"/>
    <mergeCell ref="V373:AB373"/>
    <mergeCell ref="B374:L374"/>
    <mergeCell ref="Q374:R374"/>
    <mergeCell ref="V374:AB374"/>
    <mergeCell ref="B371:L371"/>
    <mergeCell ref="Q371:R371"/>
    <mergeCell ref="V371:AB371"/>
    <mergeCell ref="B372:L372"/>
    <mergeCell ref="Q372:R372"/>
    <mergeCell ref="V372:AB372"/>
    <mergeCell ref="B369:L369"/>
    <mergeCell ref="Q369:R369"/>
    <mergeCell ref="V369:AB369"/>
    <mergeCell ref="B370:L370"/>
    <mergeCell ref="Q370:R370"/>
    <mergeCell ref="V370:AB370"/>
    <mergeCell ref="B379:L379"/>
    <mergeCell ref="Q379:R379"/>
    <mergeCell ref="V379:AB379"/>
    <mergeCell ref="B380:L380"/>
    <mergeCell ref="Q380:R380"/>
    <mergeCell ref="V380:AB380"/>
    <mergeCell ref="B377:L377"/>
    <mergeCell ref="Q377:R377"/>
    <mergeCell ref="V377:AB377"/>
    <mergeCell ref="B378:L378"/>
    <mergeCell ref="Q378:R378"/>
    <mergeCell ref="V378:AB378"/>
    <mergeCell ref="B375:L375"/>
    <mergeCell ref="Q375:R375"/>
    <mergeCell ref="V375:AB375"/>
    <mergeCell ref="B376:L376"/>
    <mergeCell ref="Q376:R376"/>
    <mergeCell ref="V376:AB376"/>
    <mergeCell ref="B385:L385"/>
    <mergeCell ref="Q385:R385"/>
    <mergeCell ref="V385:AB385"/>
    <mergeCell ref="B386:L386"/>
    <mergeCell ref="Q386:R386"/>
    <mergeCell ref="V386:AB386"/>
    <mergeCell ref="B383:L383"/>
    <mergeCell ref="Q383:R383"/>
    <mergeCell ref="V383:AB383"/>
    <mergeCell ref="B384:L384"/>
    <mergeCell ref="Q384:R384"/>
    <mergeCell ref="V384:AB384"/>
    <mergeCell ref="B381:L381"/>
    <mergeCell ref="Q381:R381"/>
    <mergeCell ref="V381:AB381"/>
    <mergeCell ref="B382:L382"/>
    <mergeCell ref="Q382:R382"/>
    <mergeCell ref="V382:AB382"/>
    <mergeCell ref="B391:L391"/>
    <mergeCell ref="Q391:R391"/>
    <mergeCell ref="V391:AB391"/>
    <mergeCell ref="B392:L392"/>
    <mergeCell ref="Q392:R392"/>
    <mergeCell ref="V392:AB392"/>
    <mergeCell ref="B389:L389"/>
    <mergeCell ref="Q389:R389"/>
    <mergeCell ref="V389:AB389"/>
    <mergeCell ref="B390:L390"/>
    <mergeCell ref="Q390:R390"/>
    <mergeCell ref="V390:AB390"/>
    <mergeCell ref="B387:L387"/>
    <mergeCell ref="Q387:R387"/>
    <mergeCell ref="V387:AB387"/>
    <mergeCell ref="B388:L388"/>
    <mergeCell ref="Q388:R388"/>
    <mergeCell ref="V388:AB388"/>
    <mergeCell ref="B397:L397"/>
    <mergeCell ref="Q397:R397"/>
    <mergeCell ref="V397:AB397"/>
    <mergeCell ref="B398:L398"/>
    <mergeCell ref="Q398:R398"/>
    <mergeCell ref="V398:AB398"/>
    <mergeCell ref="B395:L395"/>
    <mergeCell ref="Q395:R395"/>
    <mergeCell ref="V395:AB395"/>
    <mergeCell ref="B396:L396"/>
    <mergeCell ref="Q396:R396"/>
    <mergeCell ref="V396:AB396"/>
    <mergeCell ref="B393:L393"/>
    <mergeCell ref="Q393:R393"/>
    <mergeCell ref="V393:AB393"/>
    <mergeCell ref="B394:L394"/>
    <mergeCell ref="Q394:R394"/>
    <mergeCell ref="V394:AB394"/>
    <mergeCell ref="B403:L403"/>
    <mergeCell ref="Q403:R403"/>
    <mergeCell ref="V403:AB403"/>
    <mergeCell ref="B404:L404"/>
    <mergeCell ref="Q404:R404"/>
    <mergeCell ref="V404:AB404"/>
    <mergeCell ref="B401:L401"/>
    <mergeCell ref="Q401:R401"/>
    <mergeCell ref="V401:AB401"/>
    <mergeCell ref="B402:L402"/>
    <mergeCell ref="Q402:R402"/>
    <mergeCell ref="V402:AB402"/>
    <mergeCell ref="B399:L399"/>
    <mergeCell ref="Q399:R399"/>
    <mergeCell ref="V399:AB399"/>
    <mergeCell ref="B400:L400"/>
    <mergeCell ref="Q400:R400"/>
    <mergeCell ref="V400:AB400"/>
    <mergeCell ref="B409:L409"/>
    <mergeCell ref="Q409:R409"/>
    <mergeCell ref="V409:AB409"/>
    <mergeCell ref="B410:L410"/>
    <mergeCell ref="Q410:R410"/>
    <mergeCell ref="V410:AB410"/>
    <mergeCell ref="B407:L407"/>
    <mergeCell ref="Q407:R407"/>
    <mergeCell ref="V407:AB407"/>
    <mergeCell ref="B408:L408"/>
    <mergeCell ref="Q408:R408"/>
    <mergeCell ref="V408:AB408"/>
    <mergeCell ref="B405:L405"/>
    <mergeCell ref="Q405:R405"/>
    <mergeCell ref="V405:AB405"/>
    <mergeCell ref="B406:L406"/>
    <mergeCell ref="Q406:R406"/>
    <mergeCell ref="V406:AB406"/>
    <mergeCell ref="B415:L415"/>
    <mergeCell ref="Q415:R415"/>
    <mergeCell ref="V415:AB415"/>
    <mergeCell ref="B416:L416"/>
    <mergeCell ref="Q416:R416"/>
    <mergeCell ref="V416:AB416"/>
    <mergeCell ref="B413:L413"/>
    <mergeCell ref="Q413:R413"/>
    <mergeCell ref="V413:AB413"/>
    <mergeCell ref="B414:L414"/>
    <mergeCell ref="Q414:R414"/>
    <mergeCell ref="V414:AB414"/>
    <mergeCell ref="B411:L411"/>
    <mergeCell ref="Q411:R411"/>
    <mergeCell ref="V411:AB411"/>
    <mergeCell ref="B412:L412"/>
    <mergeCell ref="Q412:R412"/>
    <mergeCell ref="V412:AB412"/>
    <mergeCell ref="B421:L421"/>
    <mergeCell ref="Q421:R421"/>
    <mergeCell ref="V421:AB421"/>
    <mergeCell ref="B422:L422"/>
    <mergeCell ref="Q422:R422"/>
    <mergeCell ref="V422:AB422"/>
    <mergeCell ref="B419:L419"/>
    <mergeCell ref="Q419:R419"/>
    <mergeCell ref="V419:AB419"/>
    <mergeCell ref="B420:L420"/>
    <mergeCell ref="Q420:R420"/>
    <mergeCell ref="V420:AB420"/>
    <mergeCell ref="B417:L417"/>
    <mergeCell ref="Q417:R417"/>
    <mergeCell ref="V417:AB417"/>
    <mergeCell ref="B418:L418"/>
    <mergeCell ref="Q418:R418"/>
    <mergeCell ref="V418:AB418"/>
    <mergeCell ref="B427:L427"/>
    <mergeCell ref="Q427:R427"/>
    <mergeCell ref="V427:AB427"/>
    <mergeCell ref="B428:L428"/>
    <mergeCell ref="Q428:R428"/>
    <mergeCell ref="V428:AB428"/>
    <mergeCell ref="B425:L425"/>
    <mergeCell ref="Q425:R425"/>
    <mergeCell ref="V425:AB425"/>
    <mergeCell ref="B426:L426"/>
    <mergeCell ref="Q426:R426"/>
    <mergeCell ref="V426:AB426"/>
    <mergeCell ref="B423:L423"/>
    <mergeCell ref="Q423:R423"/>
    <mergeCell ref="V423:AB423"/>
    <mergeCell ref="B424:L424"/>
    <mergeCell ref="Q424:R424"/>
    <mergeCell ref="V424:AB424"/>
    <mergeCell ref="B433:L433"/>
    <mergeCell ref="Q433:R433"/>
    <mergeCell ref="V433:AB433"/>
    <mergeCell ref="B434:L434"/>
    <mergeCell ref="Q434:R434"/>
    <mergeCell ref="V434:AB434"/>
    <mergeCell ref="B431:L431"/>
    <mergeCell ref="Q431:R431"/>
    <mergeCell ref="V431:AB431"/>
    <mergeCell ref="B432:L432"/>
    <mergeCell ref="Q432:R432"/>
    <mergeCell ref="V432:AB432"/>
    <mergeCell ref="B429:L429"/>
    <mergeCell ref="Q429:R429"/>
    <mergeCell ref="V429:AB429"/>
    <mergeCell ref="B430:L430"/>
    <mergeCell ref="Q430:R430"/>
    <mergeCell ref="V430:AB430"/>
    <mergeCell ref="B439:L439"/>
    <mergeCell ref="Q439:R439"/>
    <mergeCell ref="V439:AB439"/>
    <mergeCell ref="B440:L440"/>
    <mergeCell ref="Q440:R440"/>
    <mergeCell ref="V440:AB440"/>
    <mergeCell ref="B437:L437"/>
    <mergeCell ref="Q437:R437"/>
    <mergeCell ref="V437:AB437"/>
    <mergeCell ref="B438:L438"/>
    <mergeCell ref="Q438:R438"/>
    <mergeCell ref="V438:AB438"/>
    <mergeCell ref="B435:L435"/>
    <mergeCell ref="Q435:R435"/>
    <mergeCell ref="V435:AB435"/>
    <mergeCell ref="B436:L436"/>
    <mergeCell ref="Q436:R436"/>
    <mergeCell ref="V436:AB436"/>
    <mergeCell ref="B445:L445"/>
    <mergeCell ref="Q445:R445"/>
    <mergeCell ref="V445:AB445"/>
    <mergeCell ref="B446:L446"/>
    <mergeCell ref="Q446:R446"/>
    <mergeCell ref="V446:AB446"/>
    <mergeCell ref="B443:L443"/>
    <mergeCell ref="Q443:R443"/>
    <mergeCell ref="V443:AB443"/>
    <mergeCell ref="B444:L444"/>
    <mergeCell ref="Q444:R444"/>
    <mergeCell ref="V444:AB444"/>
    <mergeCell ref="B441:L441"/>
    <mergeCell ref="Q441:R441"/>
    <mergeCell ref="V441:AB441"/>
    <mergeCell ref="B442:L442"/>
    <mergeCell ref="Q442:R442"/>
    <mergeCell ref="V442:AB442"/>
    <mergeCell ref="B451:L451"/>
    <mergeCell ref="Q451:R451"/>
    <mergeCell ref="V451:AB451"/>
    <mergeCell ref="B452:L452"/>
    <mergeCell ref="Q452:R452"/>
    <mergeCell ref="V452:AB452"/>
    <mergeCell ref="B449:L449"/>
    <mergeCell ref="Q449:R449"/>
    <mergeCell ref="V449:AB449"/>
    <mergeCell ref="B450:L450"/>
    <mergeCell ref="Q450:R450"/>
    <mergeCell ref="V450:AB450"/>
    <mergeCell ref="B447:L447"/>
    <mergeCell ref="Q447:R447"/>
    <mergeCell ref="V447:AB447"/>
    <mergeCell ref="B448:L448"/>
    <mergeCell ref="Q448:R448"/>
    <mergeCell ref="V448:AB448"/>
    <mergeCell ref="B457:L457"/>
    <mergeCell ref="Q457:R457"/>
    <mergeCell ref="V457:AB457"/>
    <mergeCell ref="B458:L458"/>
    <mergeCell ref="Q458:R458"/>
    <mergeCell ref="V458:AB458"/>
    <mergeCell ref="B455:L455"/>
    <mergeCell ref="Q455:R455"/>
    <mergeCell ref="V455:AB455"/>
    <mergeCell ref="B456:L456"/>
    <mergeCell ref="Q456:R456"/>
    <mergeCell ref="V456:AB456"/>
    <mergeCell ref="B453:L453"/>
    <mergeCell ref="Q453:R453"/>
    <mergeCell ref="V453:AB453"/>
    <mergeCell ref="B454:L454"/>
    <mergeCell ref="Q454:R454"/>
    <mergeCell ref="V454:AB454"/>
    <mergeCell ref="B463:L463"/>
    <mergeCell ref="Q463:R463"/>
    <mergeCell ref="V463:AB463"/>
    <mergeCell ref="B464:L464"/>
    <mergeCell ref="Q464:R464"/>
    <mergeCell ref="V464:AB464"/>
    <mergeCell ref="B461:L461"/>
    <mergeCell ref="Q461:R461"/>
    <mergeCell ref="V461:AB461"/>
    <mergeCell ref="B462:L462"/>
    <mergeCell ref="Q462:R462"/>
    <mergeCell ref="V462:AB462"/>
    <mergeCell ref="B459:L459"/>
    <mergeCell ref="Q459:R459"/>
    <mergeCell ref="V459:AB459"/>
    <mergeCell ref="B460:L460"/>
    <mergeCell ref="Q460:R460"/>
    <mergeCell ref="V460:AB460"/>
    <mergeCell ref="B469:L469"/>
    <mergeCell ref="Q469:R469"/>
    <mergeCell ref="V469:AB469"/>
    <mergeCell ref="B470:L470"/>
    <mergeCell ref="Q470:R470"/>
    <mergeCell ref="V470:AB470"/>
    <mergeCell ref="B467:L467"/>
    <mergeCell ref="Q467:R467"/>
    <mergeCell ref="V467:AB467"/>
    <mergeCell ref="B468:L468"/>
    <mergeCell ref="Q468:R468"/>
    <mergeCell ref="V468:AB468"/>
    <mergeCell ref="B465:L465"/>
    <mergeCell ref="Q465:R465"/>
    <mergeCell ref="V465:AB465"/>
    <mergeCell ref="B466:L466"/>
    <mergeCell ref="Q466:R466"/>
    <mergeCell ref="V466:AB466"/>
    <mergeCell ref="B475:L475"/>
    <mergeCell ref="Q475:R475"/>
    <mergeCell ref="V475:AB475"/>
    <mergeCell ref="B476:L476"/>
    <mergeCell ref="Q476:R476"/>
    <mergeCell ref="V476:AB476"/>
    <mergeCell ref="B473:L473"/>
    <mergeCell ref="Q473:R473"/>
    <mergeCell ref="V473:AB473"/>
    <mergeCell ref="B474:L474"/>
    <mergeCell ref="Q474:R474"/>
    <mergeCell ref="V474:AB474"/>
    <mergeCell ref="B471:L471"/>
    <mergeCell ref="Q471:R471"/>
    <mergeCell ref="V471:AB471"/>
    <mergeCell ref="B472:L472"/>
    <mergeCell ref="Q472:R472"/>
    <mergeCell ref="V472:AB472"/>
    <mergeCell ref="B481:L481"/>
    <mergeCell ref="Q481:R481"/>
    <mergeCell ref="V481:AB481"/>
    <mergeCell ref="B482:L482"/>
    <mergeCell ref="Q482:R482"/>
    <mergeCell ref="V482:AB482"/>
    <mergeCell ref="B479:L479"/>
    <mergeCell ref="Q479:R479"/>
    <mergeCell ref="V479:AB479"/>
    <mergeCell ref="B480:L480"/>
    <mergeCell ref="Q480:R480"/>
    <mergeCell ref="V480:AB480"/>
    <mergeCell ref="B477:L477"/>
    <mergeCell ref="Q477:R477"/>
    <mergeCell ref="V477:AB477"/>
    <mergeCell ref="B478:L478"/>
    <mergeCell ref="Q478:R478"/>
    <mergeCell ref="V478:AB478"/>
    <mergeCell ref="B487:L487"/>
    <mergeCell ref="Q487:R487"/>
    <mergeCell ref="V487:AB487"/>
    <mergeCell ref="B488:L488"/>
    <mergeCell ref="Q488:R488"/>
    <mergeCell ref="V488:AB488"/>
    <mergeCell ref="B485:L485"/>
    <mergeCell ref="Q485:R485"/>
    <mergeCell ref="V485:AB485"/>
    <mergeCell ref="B486:L486"/>
    <mergeCell ref="Q486:R486"/>
    <mergeCell ref="V486:AB486"/>
    <mergeCell ref="B483:L483"/>
    <mergeCell ref="Q483:R483"/>
    <mergeCell ref="V483:AB483"/>
    <mergeCell ref="B484:L484"/>
    <mergeCell ref="Q484:R484"/>
    <mergeCell ref="V484:AB484"/>
    <mergeCell ref="B493:L493"/>
    <mergeCell ref="Q493:R493"/>
    <mergeCell ref="V493:AB493"/>
    <mergeCell ref="B494:L494"/>
    <mergeCell ref="Q494:R494"/>
    <mergeCell ref="V494:AB494"/>
    <mergeCell ref="B491:L491"/>
    <mergeCell ref="Q491:R491"/>
    <mergeCell ref="V491:AB491"/>
    <mergeCell ref="B492:L492"/>
    <mergeCell ref="Q492:R492"/>
    <mergeCell ref="V492:AB492"/>
    <mergeCell ref="B489:L489"/>
    <mergeCell ref="Q489:R489"/>
    <mergeCell ref="V489:AB489"/>
    <mergeCell ref="B490:L490"/>
    <mergeCell ref="Q490:R490"/>
    <mergeCell ref="V490:AB490"/>
    <mergeCell ref="B499:L499"/>
    <mergeCell ref="Q499:R499"/>
    <mergeCell ref="V499:AB499"/>
    <mergeCell ref="B500:L500"/>
    <mergeCell ref="Q500:R500"/>
    <mergeCell ref="V500:AB500"/>
    <mergeCell ref="B497:L497"/>
    <mergeCell ref="Q497:R497"/>
    <mergeCell ref="V497:AB497"/>
    <mergeCell ref="B498:L498"/>
    <mergeCell ref="Q498:R498"/>
    <mergeCell ref="V498:AB498"/>
    <mergeCell ref="B495:L495"/>
    <mergeCell ref="Q495:R495"/>
    <mergeCell ref="V495:AB495"/>
    <mergeCell ref="B496:L496"/>
    <mergeCell ref="Q496:R496"/>
    <mergeCell ref="V496:AB496"/>
    <mergeCell ref="B505:L505"/>
    <mergeCell ref="Q505:R505"/>
    <mergeCell ref="V505:AB505"/>
    <mergeCell ref="B506:L506"/>
    <mergeCell ref="Q506:R506"/>
    <mergeCell ref="V506:AB506"/>
    <mergeCell ref="B503:L503"/>
    <mergeCell ref="Q503:R503"/>
    <mergeCell ref="V503:AB503"/>
    <mergeCell ref="B504:L504"/>
    <mergeCell ref="Q504:R504"/>
    <mergeCell ref="V504:AB504"/>
    <mergeCell ref="B501:L501"/>
    <mergeCell ref="Q501:R501"/>
    <mergeCell ref="V501:AB501"/>
    <mergeCell ref="B502:L502"/>
    <mergeCell ref="Q502:R502"/>
    <mergeCell ref="V502:AB502"/>
    <mergeCell ref="B511:L511"/>
    <mergeCell ref="Q511:R511"/>
    <mergeCell ref="V511:AB511"/>
    <mergeCell ref="B512:L512"/>
    <mergeCell ref="Q512:R512"/>
    <mergeCell ref="V512:AB512"/>
    <mergeCell ref="B509:L509"/>
    <mergeCell ref="Q509:R509"/>
    <mergeCell ref="V509:AB509"/>
    <mergeCell ref="B510:L510"/>
    <mergeCell ref="Q510:R510"/>
    <mergeCell ref="V510:AB510"/>
    <mergeCell ref="B507:L507"/>
    <mergeCell ref="Q507:R507"/>
    <mergeCell ref="V507:AB507"/>
    <mergeCell ref="B508:L508"/>
    <mergeCell ref="Q508:R508"/>
    <mergeCell ref="V508:AB508"/>
    <mergeCell ref="B517:L517"/>
    <mergeCell ref="Q517:R517"/>
    <mergeCell ref="V517:AB517"/>
    <mergeCell ref="B518:L518"/>
    <mergeCell ref="Q518:R518"/>
    <mergeCell ref="V518:AB518"/>
    <mergeCell ref="B515:L515"/>
    <mergeCell ref="Q515:R515"/>
    <mergeCell ref="V515:AB515"/>
    <mergeCell ref="B516:L516"/>
    <mergeCell ref="Q516:R516"/>
    <mergeCell ref="V516:AB516"/>
    <mergeCell ref="B513:L513"/>
    <mergeCell ref="Q513:R513"/>
    <mergeCell ref="V513:AB513"/>
    <mergeCell ref="B514:L514"/>
    <mergeCell ref="Q514:R514"/>
    <mergeCell ref="V514:AB514"/>
    <mergeCell ref="B523:L523"/>
    <mergeCell ref="Q523:R523"/>
    <mergeCell ref="V523:AB523"/>
    <mergeCell ref="B524:L524"/>
    <mergeCell ref="Q524:R524"/>
    <mergeCell ref="V524:AB524"/>
    <mergeCell ref="B521:L521"/>
    <mergeCell ref="Q521:R521"/>
    <mergeCell ref="V521:AB521"/>
    <mergeCell ref="B522:L522"/>
    <mergeCell ref="Q522:R522"/>
    <mergeCell ref="V522:AB522"/>
    <mergeCell ref="B519:L519"/>
    <mergeCell ref="Q519:R519"/>
    <mergeCell ref="V519:AB519"/>
    <mergeCell ref="B520:L520"/>
    <mergeCell ref="Q520:R520"/>
    <mergeCell ref="V520:AB520"/>
    <mergeCell ref="B529:L529"/>
    <mergeCell ref="Q529:R529"/>
    <mergeCell ref="V529:AB529"/>
    <mergeCell ref="B530:L530"/>
    <mergeCell ref="Q530:R530"/>
    <mergeCell ref="V530:AB530"/>
    <mergeCell ref="B527:L527"/>
    <mergeCell ref="Q527:R527"/>
    <mergeCell ref="V527:AB527"/>
    <mergeCell ref="B528:L528"/>
    <mergeCell ref="Q528:R528"/>
    <mergeCell ref="V528:AB528"/>
    <mergeCell ref="B525:L525"/>
    <mergeCell ref="Q525:R525"/>
    <mergeCell ref="V525:AB525"/>
    <mergeCell ref="B526:L526"/>
    <mergeCell ref="Q526:R526"/>
    <mergeCell ref="V526:AB526"/>
    <mergeCell ref="B535:L535"/>
    <mergeCell ref="Q535:R535"/>
    <mergeCell ref="V535:AB535"/>
    <mergeCell ref="B536:L536"/>
    <mergeCell ref="Q536:R536"/>
    <mergeCell ref="V536:AB536"/>
    <mergeCell ref="B533:L533"/>
    <mergeCell ref="Q533:R533"/>
    <mergeCell ref="V533:AB533"/>
    <mergeCell ref="B534:L534"/>
    <mergeCell ref="Q534:R534"/>
    <mergeCell ref="V534:AB534"/>
    <mergeCell ref="B531:L531"/>
    <mergeCell ref="Q531:R531"/>
    <mergeCell ref="V531:AB531"/>
    <mergeCell ref="B532:L532"/>
    <mergeCell ref="Q532:R532"/>
    <mergeCell ref="V532:AB532"/>
    <mergeCell ref="B541:L541"/>
    <mergeCell ref="Q541:R541"/>
    <mergeCell ref="V541:AB541"/>
    <mergeCell ref="B542:L542"/>
    <mergeCell ref="Q542:R542"/>
    <mergeCell ref="V542:AB542"/>
    <mergeCell ref="B539:L539"/>
    <mergeCell ref="Q539:R539"/>
    <mergeCell ref="V539:AB539"/>
    <mergeCell ref="B540:L540"/>
    <mergeCell ref="Q540:R540"/>
    <mergeCell ref="V540:AB540"/>
    <mergeCell ref="B537:L537"/>
    <mergeCell ref="Q537:R537"/>
    <mergeCell ref="V537:AB537"/>
    <mergeCell ref="B538:L538"/>
    <mergeCell ref="Q538:R538"/>
    <mergeCell ref="V538:AB538"/>
    <mergeCell ref="B547:L547"/>
    <mergeCell ref="Q547:R547"/>
    <mergeCell ref="V547:AB547"/>
    <mergeCell ref="B548:L548"/>
    <mergeCell ref="Q548:R548"/>
    <mergeCell ref="V548:AB548"/>
    <mergeCell ref="B545:L545"/>
    <mergeCell ref="Q545:R545"/>
    <mergeCell ref="V545:AB545"/>
    <mergeCell ref="B546:L546"/>
    <mergeCell ref="Q546:R546"/>
    <mergeCell ref="V546:AB546"/>
    <mergeCell ref="B543:L543"/>
    <mergeCell ref="Q543:R543"/>
    <mergeCell ref="V543:AB543"/>
    <mergeCell ref="B544:L544"/>
    <mergeCell ref="Q544:R544"/>
    <mergeCell ref="V544:AB544"/>
    <mergeCell ref="B553:L553"/>
    <mergeCell ref="Q553:R553"/>
    <mergeCell ref="V553:AB553"/>
    <mergeCell ref="B554:L554"/>
    <mergeCell ref="Q554:R554"/>
    <mergeCell ref="V554:AB554"/>
    <mergeCell ref="B551:L551"/>
    <mergeCell ref="Q551:R551"/>
    <mergeCell ref="V551:AB551"/>
    <mergeCell ref="B552:L552"/>
    <mergeCell ref="Q552:R552"/>
    <mergeCell ref="V552:AB552"/>
    <mergeCell ref="B549:L549"/>
    <mergeCell ref="Q549:R549"/>
    <mergeCell ref="V549:AB549"/>
    <mergeCell ref="B550:L550"/>
    <mergeCell ref="Q550:R550"/>
    <mergeCell ref="V550:AB550"/>
    <mergeCell ref="B559:L559"/>
    <mergeCell ref="Q559:R559"/>
    <mergeCell ref="V559:AB559"/>
    <mergeCell ref="B560:L560"/>
    <mergeCell ref="Q560:R560"/>
    <mergeCell ref="V560:AB560"/>
    <mergeCell ref="B557:L557"/>
    <mergeCell ref="Q557:R557"/>
    <mergeCell ref="V557:AB557"/>
    <mergeCell ref="B558:L558"/>
    <mergeCell ref="Q558:R558"/>
    <mergeCell ref="V558:AB558"/>
    <mergeCell ref="B555:L555"/>
    <mergeCell ref="Q555:R555"/>
    <mergeCell ref="V555:AB555"/>
    <mergeCell ref="B556:L556"/>
    <mergeCell ref="Q556:R556"/>
    <mergeCell ref="V556:AB556"/>
    <mergeCell ref="B565:L565"/>
    <mergeCell ref="Q565:R565"/>
    <mergeCell ref="V565:AB565"/>
    <mergeCell ref="B566:L566"/>
    <mergeCell ref="Q566:R566"/>
    <mergeCell ref="V566:AB566"/>
    <mergeCell ref="B563:L563"/>
    <mergeCell ref="Q563:R563"/>
    <mergeCell ref="V563:AB563"/>
    <mergeCell ref="B564:L564"/>
    <mergeCell ref="Q564:R564"/>
    <mergeCell ref="V564:AB564"/>
    <mergeCell ref="B561:L561"/>
    <mergeCell ref="Q561:R561"/>
    <mergeCell ref="V561:AB561"/>
    <mergeCell ref="B562:L562"/>
    <mergeCell ref="Q562:R562"/>
    <mergeCell ref="V562:AB562"/>
    <mergeCell ref="B571:L571"/>
    <mergeCell ref="Q571:R571"/>
    <mergeCell ref="V571:AB571"/>
    <mergeCell ref="B572:L572"/>
    <mergeCell ref="Q572:R572"/>
    <mergeCell ref="V572:AB572"/>
    <mergeCell ref="B569:L569"/>
    <mergeCell ref="Q569:R569"/>
    <mergeCell ref="V569:AB569"/>
    <mergeCell ref="B570:L570"/>
    <mergeCell ref="Q570:R570"/>
    <mergeCell ref="V570:AB570"/>
    <mergeCell ref="B567:L567"/>
    <mergeCell ref="Q567:R567"/>
    <mergeCell ref="V567:AB567"/>
    <mergeCell ref="B568:L568"/>
    <mergeCell ref="Q568:R568"/>
    <mergeCell ref="V568:AB568"/>
    <mergeCell ref="B577:L577"/>
    <mergeCell ref="Q577:R577"/>
    <mergeCell ref="V577:AB577"/>
    <mergeCell ref="B578:L578"/>
    <mergeCell ref="Q578:R578"/>
    <mergeCell ref="V578:AB578"/>
    <mergeCell ref="B575:L575"/>
    <mergeCell ref="Q575:R575"/>
    <mergeCell ref="V575:AB575"/>
    <mergeCell ref="B576:L576"/>
    <mergeCell ref="Q576:R576"/>
    <mergeCell ref="V576:AB576"/>
    <mergeCell ref="B573:L573"/>
    <mergeCell ref="Q573:R573"/>
    <mergeCell ref="V573:AB573"/>
    <mergeCell ref="B574:L574"/>
    <mergeCell ref="Q574:R574"/>
    <mergeCell ref="V574:AB574"/>
    <mergeCell ref="B583:L583"/>
    <mergeCell ref="Q583:R583"/>
    <mergeCell ref="V583:AB583"/>
    <mergeCell ref="B584:L584"/>
    <mergeCell ref="Q584:R584"/>
    <mergeCell ref="V584:AB584"/>
    <mergeCell ref="B581:L581"/>
    <mergeCell ref="Q581:R581"/>
    <mergeCell ref="V581:AB581"/>
    <mergeCell ref="B582:L582"/>
    <mergeCell ref="Q582:R582"/>
    <mergeCell ref="V582:AB582"/>
    <mergeCell ref="B579:L579"/>
    <mergeCell ref="Q579:R579"/>
    <mergeCell ref="V579:AB579"/>
    <mergeCell ref="B580:L580"/>
    <mergeCell ref="Q580:R580"/>
    <mergeCell ref="V580:AB580"/>
    <mergeCell ref="B589:L589"/>
    <mergeCell ref="Q589:R589"/>
    <mergeCell ref="V589:AB589"/>
    <mergeCell ref="B590:L590"/>
    <mergeCell ref="Q590:R590"/>
    <mergeCell ref="V590:AB590"/>
    <mergeCell ref="B587:L587"/>
    <mergeCell ref="Q587:R587"/>
    <mergeCell ref="V587:AB587"/>
    <mergeCell ref="B588:L588"/>
    <mergeCell ref="Q588:R588"/>
    <mergeCell ref="V588:AB588"/>
    <mergeCell ref="B585:L585"/>
    <mergeCell ref="Q585:R585"/>
    <mergeCell ref="V585:AB585"/>
    <mergeCell ref="B586:L586"/>
    <mergeCell ref="Q586:R586"/>
    <mergeCell ref="V586:AB586"/>
    <mergeCell ref="B595:L595"/>
    <mergeCell ref="Q595:R595"/>
    <mergeCell ref="V595:AB595"/>
    <mergeCell ref="B596:L596"/>
    <mergeCell ref="Q596:R596"/>
    <mergeCell ref="V596:AB596"/>
    <mergeCell ref="B593:L593"/>
    <mergeCell ref="Q593:R593"/>
    <mergeCell ref="V593:AB593"/>
    <mergeCell ref="B594:L594"/>
    <mergeCell ref="Q594:R594"/>
    <mergeCell ref="V594:AB594"/>
    <mergeCell ref="B591:L591"/>
    <mergeCell ref="Q591:R591"/>
    <mergeCell ref="V591:AB591"/>
    <mergeCell ref="B592:L592"/>
    <mergeCell ref="Q592:R592"/>
    <mergeCell ref="V592:AB592"/>
    <mergeCell ref="B624:L624"/>
    <mergeCell ref="Q624:R624"/>
    <mergeCell ref="V624:AB624"/>
    <mergeCell ref="B625:L625"/>
    <mergeCell ref="Q625:R625"/>
    <mergeCell ref="V625:AB625"/>
    <mergeCell ref="B622:L622"/>
    <mergeCell ref="Q622:R622"/>
    <mergeCell ref="V622:AB622"/>
    <mergeCell ref="B623:L623"/>
    <mergeCell ref="Q623:R623"/>
    <mergeCell ref="V623:AB623"/>
    <mergeCell ref="B620:L620"/>
    <mergeCell ref="Q620:R620"/>
    <mergeCell ref="V620:AB620"/>
    <mergeCell ref="B621:L621"/>
    <mergeCell ref="Q621:R621"/>
    <mergeCell ref="V621:AB621"/>
    <mergeCell ref="B630:L630"/>
    <mergeCell ref="Q630:R630"/>
    <mergeCell ref="V630:AB630"/>
    <mergeCell ref="B631:L631"/>
    <mergeCell ref="Q631:R631"/>
    <mergeCell ref="V631:AB631"/>
    <mergeCell ref="B628:L628"/>
    <mergeCell ref="Q628:R628"/>
    <mergeCell ref="V628:AB628"/>
    <mergeCell ref="B629:L629"/>
    <mergeCell ref="Q629:R629"/>
    <mergeCell ref="V629:AB629"/>
    <mergeCell ref="B626:L626"/>
    <mergeCell ref="Q626:R626"/>
    <mergeCell ref="V626:AB626"/>
    <mergeCell ref="B627:L627"/>
    <mergeCell ref="Q627:R627"/>
    <mergeCell ref="V627:AB627"/>
    <mergeCell ref="B636:L636"/>
    <mergeCell ref="Q636:R636"/>
    <mergeCell ref="V636:AB636"/>
    <mergeCell ref="B637:L637"/>
    <mergeCell ref="Q637:R637"/>
    <mergeCell ref="V637:AB637"/>
    <mergeCell ref="B634:L634"/>
    <mergeCell ref="Q634:R634"/>
    <mergeCell ref="V634:AB634"/>
    <mergeCell ref="B635:L635"/>
    <mergeCell ref="Q635:R635"/>
    <mergeCell ref="V635:AB635"/>
    <mergeCell ref="B632:L632"/>
    <mergeCell ref="Q632:R632"/>
    <mergeCell ref="V632:AB632"/>
    <mergeCell ref="B633:L633"/>
    <mergeCell ref="Q633:R633"/>
    <mergeCell ref="V633:AB633"/>
    <mergeCell ref="B640:L640"/>
    <mergeCell ref="Q640:R640"/>
    <mergeCell ref="V640:AB640"/>
    <mergeCell ref="B641:L641"/>
    <mergeCell ref="Q641:R641"/>
    <mergeCell ref="V641:AB641"/>
    <mergeCell ref="B638:L638"/>
    <mergeCell ref="Q638:R638"/>
    <mergeCell ref="V638:AB638"/>
    <mergeCell ref="B639:L639"/>
    <mergeCell ref="Q639:R639"/>
    <mergeCell ref="V639:AB639"/>
    <mergeCell ref="B643:L643"/>
    <mergeCell ref="B644:L644"/>
    <mergeCell ref="B645:L645"/>
    <mergeCell ref="B646:L646"/>
    <mergeCell ref="B647:L647"/>
    <mergeCell ref="B652:L652"/>
    <mergeCell ref="Q652:R652"/>
    <mergeCell ref="V652:AB652"/>
    <mergeCell ref="B653:L653"/>
    <mergeCell ref="Q653:R653"/>
    <mergeCell ref="V653:AB653"/>
    <mergeCell ref="B650:L650"/>
    <mergeCell ref="Q650:R650"/>
    <mergeCell ref="V650:AB650"/>
    <mergeCell ref="B651:L651"/>
    <mergeCell ref="Q651:R651"/>
    <mergeCell ref="V651:AB651"/>
    <mergeCell ref="B642:L642"/>
    <mergeCell ref="Q642:R642"/>
    <mergeCell ref="V642:AB642"/>
    <mergeCell ref="B649:L649"/>
    <mergeCell ref="Q649:R649"/>
    <mergeCell ref="V649:AB649"/>
    <mergeCell ref="B648:L648"/>
    <mergeCell ref="B658:L658"/>
    <mergeCell ref="Q658:R658"/>
    <mergeCell ref="V658:AB658"/>
    <mergeCell ref="B659:L659"/>
    <mergeCell ref="Q659:R659"/>
    <mergeCell ref="V659:AB659"/>
    <mergeCell ref="B656:L656"/>
    <mergeCell ref="Q656:R656"/>
    <mergeCell ref="V656:AB656"/>
    <mergeCell ref="B657:L657"/>
    <mergeCell ref="Q657:R657"/>
    <mergeCell ref="V657:AB657"/>
    <mergeCell ref="B654:L654"/>
    <mergeCell ref="Q654:R654"/>
    <mergeCell ref="V654:AB654"/>
    <mergeCell ref="B655:L655"/>
    <mergeCell ref="Q655:R655"/>
    <mergeCell ref="V655:AB655"/>
    <mergeCell ref="B664:L664"/>
    <mergeCell ref="Q664:R664"/>
    <mergeCell ref="V664:AB664"/>
    <mergeCell ref="B665:L665"/>
    <mergeCell ref="Q665:R665"/>
    <mergeCell ref="V665:AB665"/>
    <mergeCell ref="B662:L662"/>
    <mergeCell ref="Q662:R662"/>
    <mergeCell ref="V662:AB662"/>
    <mergeCell ref="B663:L663"/>
    <mergeCell ref="Q663:R663"/>
    <mergeCell ref="V663:AB663"/>
    <mergeCell ref="B660:L660"/>
    <mergeCell ref="Q660:R660"/>
    <mergeCell ref="V660:AB660"/>
    <mergeCell ref="B661:L661"/>
    <mergeCell ref="Q661:R661"/>
    <mergeCell ref="V661:AB661"/>
    <mergeCell ref="B670:L670"/>
    <mergeCell ref="Q670:R670"/>
    <mergeCell ref="V670:AB670"/>
    <mergeCell ref="B671:L671"/>
    <mergeCell ref="Q671:R671"/>
    <mergeCell ref="V671:AB671"/>
    <mergeCell ref="B668:L668"/>
    <mergeCell ref="Q668:R668"/>
    <mergeCell ref="V668:AB668"/>
    <mergeCell ref="B669:L669"/>
    <mergeCell ref="Q669:R669"/>
    <mergeCell ref="V669:AB669"/>
    <mergeCell ref="B666:L666"/>
    <mergeCell ref="Q666:R666"/>
    <mergeCell ref="V666:AB666"/>
    <mergeCell ref="B667:L667"/>
    <mergeCell ref="Q667:R667"/>
    <mergeCell ref="V667:AB667"/>
    <mergeCell ref="B676:L676"/>
    <mergeCell ref="Q676:R676"/>
    <mergeCell ref="V676:AB676"/>
    <mergeCell ref="B677:L677"/>
    <mergeCell ref="Q677:R677"/>
    <mergeCell ref="V677:AB677"/>
    <mergeCell ref="B674:L674"/>
    <mergeCell ref="Q674:R674"/>
    <mergeCell ref="V674:AB674"/>
    <mergeCell ref="B675:L675"/>
    <mergeCell ref="Q675:R675"/>
    <mergeCell ref="V675:AB675"/>
    <mergeCell ref="B672:L672"/>
    <mergeCell ref="Q672:R672"/>
    <mergeCell ref="V672:AB672"/>
    <mergeCell ref="B673:L673"/>
    <mergeCell ref="Q673:R673"/>
    <mergeCell ref="V673:AB673"/>
    <mergeCell ref="B682:L682"/>
    <mergeCell ref="Q682:R682"/>
    <mergeCell ref="V682:AB682"/>
    <mergeCell ref="B683:L683"/>
    <mergeCell ref="Q683:R683"/>
    <mergeCell ref="V683:AB683"/>
    <mergeCell ref="B680:L680"/>
    <mergeCell ref="Q680:R680"/>
    <mergeCell ref="V680:AB680"/>
    <mergeCell ref="B681:L681"/>
    <mergeCell ref="Q681:R681"/>
    <mergeCell ref="V681:AB681"/>
    <mergeCell ref="B678:L678"/>
    <mergeCell ref="Q678:R678"/>
    <mergeCell ref="V678:AB678"/>
    <mergeCell ref="B679:L679"/>
    <mergeCell ref="Q679:R679"/>
    <mergeCell ref="V679:AB679"/>
    <mergeCell ref="B688:L688"/>
    <mergeCell ref="Q688:R688"/>
    <mergeCell ref="V688:AB688"/>
    <mergeCell ref="B689:L689"/>
    <mergeCell ref="Q689:R689"/>
    <mergeCell ref="V689:AB689"/>
    <mergeCell ref="B686:L686"/>
    <mergeCell ref="Q686:R686"/>
    <mergeCell ref="V686:AB686"/>
    <mergeCell ref="B687:L687"/>
    <mergeCell ref="Q687:R687"/>
    <mergeCell ref="V687:AB687"/>
    <mergeCell ref="B684:L684"/>
    <mergeCell ref="Q684:R684"/>
    <mergeCell ref="V684:AB684"/>
    <mergeCell ref="B685:L685"/>
    <mergeCell ref="Q685:R685"/>
    <mergeCell ref="V685:AB685"/>
    <mergeCell ref="B694:L694"/>
    <mergeCell ref="Q694:R694"/>
    <mergeCell ref="V694:AB694"/>
    <mergeCell ref="B695:L695"/>
    <mergeCell ref="Q695:R695"/>
    <mergeCell ref="V695:AB695"/>
    <mergeCell ref="B692:L692"/>
    <mergeCell ref="Q692:R692"/>
    <mergeCell ref="V692:AB692"/>
    <mergeCell ref="B693:L693"/>
    <mergeCell ref="Q693:R693"/>
    <mergeCell ref="V693:AB693"/>
    <mergeCell ref="B690:L690"/>
    <mergeCell ref="Q690:R690"/>
    <mergeCell ref="V690:AB690"/>
    <mergeCell ref="B691:L691"/>
    <mergeCell ref="Q691:R691"/>
    <mergeCell ref="V691:AB691"/>
    <mergeCell ref="B700:L700"/>
    <mergeCell ref="Q700:R700"/>
    <mergeCell ref="V700:AB700"/>
    <mergeCell ref="B701:L701"/>
    <mergeCell ref="Q701:R701"/>
    <mergeCell ref="V701:AB701"/>
    <mergeCell ref="B698:L698"/>
    <mergeCell ref="Q698:R698"/>
    <mergeCell ref="V698:AB698"/>
    <mergeCell ref="B699:L699"/>
    <mergeCell ref="Q699:R699"/>
    <mergeCell ref="V699:AB699"/>
    <mergeCell ref="B696:L696"/>
    <mergeCell ref="Q696:R696"/>
    <mergeCell ref="V696:AB696"/>
    <mergeCell ref="B697:L697"/>
    <mergeCell ref="Q697:R697"/>
    <mergeCell ref="V697:AB697"/>
    <mergeCell ref="B706:L706"/>
    <mergeCell ref="Q706:R706"/>
    <mergeCell ref="V706:AB706"/>
    <mergeCell ref="B707:L707"/>
    <mergeCell ref="Q707:R707"/>
    <mergeCell ref="V707:AB707"/>
    <mergeCell ref="B704:L704"/>
    <mergeCell ref="Q704:R704"/>
    <mergeCell ref="V704:AB704"/>
    <mergeCell ref="B705:L705"/>
    <mergeCell ref="Q705:R705"/>
    <mergeCell ref="V705:AB705"/>
    <mergeCell ref="B702:L702"/>
    <mergeCell ref="Q702:R702"/>
    <mergeCell ref="V702:AB702"/>
    <mergeCell ref="B703:L703"/>
    <mergeCell ref="Q703:R703"/>
    <mergeCell ref="V703:AB703"/>
    <mergeCell ref="B712:L712"/>
    <mergeCell ref="Q712:R712"/>
    <mergeCell ref="V712:AB712"/>
    <mergeCell ref="B713:L713"/>
    <mergeCell ref="Q713:R713"/>
    <mergeCell ref="V713:AB713"/>
    <mergeCell ref="B710:L710"/>
    <mergeCell ref="Q710:R710"/>
    <mergeCell ref="V710:AB710"/>
    <mergeCell ref="B711:L711"/>
    <mergeCell ref="Q711:R711"/>
    <mergeCell ref="V711:AB711"/>
    <mergeCell ref="B708:L708"/>
    <mergeCell ref="Q708:R708"/>
    <mergeCell ref="V708:AB708"/>
    <mergeCell ref="B709:L709"/>
    <mergeCell ref="Q709:R709"/>
    <mergeCell ref="V709:AB709"/>
    <mergeCell ref="B720:L720"/>
    <mergeCell ref="Q720:R720"/>
    <mergeCell ref="V720:AB720"/>
    <mergeCell ref="B718:L718"/>
    <mergeCell ref="Q718:R718"/>
    <mergeCell ref="V718:AB718"/>
    <mergeCell ref="B719:L719"/>
    <mergeCell ref="Q719:R719"/>
    <mergeCell ref="V719:AB719"/>
    <mergeCell ref="B716:L716"/>
    <mergeCell ref="Q716:R716"/>
    <mergeCell ref="V716:AB716"/>
    <mergeCell ref="B717:L717"/>
    <mergeCell ref="Q717:R717"/>
    <mergeCell ref="V717:AB717"/>
    <mergeCell ref="B714:L714"/>
    <mergeCell ref="Q714:R714"/>
    <mergeCell ref="V714:AB714"/>
    <mergeCell ref="B715:L715"/>
    <mergeCell ref="Q715:R715"/>
    <mergeCell ref="V715:AB715"/>
    <mergeCell ref="B725:L725"/>
    <mergeCell ref="Q725:R725"/>
    <mergeCell ref="V725:AB725"/>
    <mergeCell ref="B726:L726"/>
    <mergeCell ref="Q726:R726"/>
    <mergeCell ref="V726:AB726"/>
    <mergeCell ref="B723:L723"/>
    <mergeCell ref="Q723:R723"/>
    <mergeCell ref="V723:AB723"/>
    <mergeCell ref="B724:L724"/>
    <mergeCell ref="Q724:R724"/>
    <mergeCell ref="V724:AB724"/>
    <mergeCell ref="B721:L721"/>
    <mergeCell ref="Q721:R721"/>
    <mergeCell ref="V721:AB721"/>
    <mergeCell ref="B722:L722"/>
    <mergeCell ref="Q722:R722"/>
    <mergeCell ref="V722:AB722"/>
    <mergeCell ref="B731:L731"/>
    <mergeCell ref="Q731:R731"/>
    <mergeCell ref="V731:AB731"/>
    <mergeCell ref="B732:L732"/>
    <mergeCell ref="Q732:R732"/>
    <mergeCell ref="V732:AB732"/>
    <mergeCell ref="B729:L729"/>
    <mergeCell ref="Q729:R729"/>
    <mergeCell ref="V729:AB729"/>
    <mergeCell ref="B730:L730"/>
    <mergeCell ref="Q730:R730"/>
    <mergeCell ref="V730:AB730"/>
    <mergeCell ref="B727:L727"/>
    <mergeCell ref="Q727:R727"/>
    <mergeCell ref="V727:AB727"/>
    <mergeCell ref="B728:L728"/>
    <mergeCell ref="Q728:R728"/>
    <mergeCell ref="V728:AB728"/>
    <mergeCell ref="B737:L737"/>
    <mergeCell ref="Q737:R737"/>
    <mergeCell ref="V737:AB737"/>
    <mergeCell ref="B738:L738"/>
    <mergeCell ref="Q738:R738"/>
    <mergeCell ref="V738:AB738"/>
    <mergeCell ref="B735:L735"/>
    <mergeCell ref="Q735:R735"/>
    <mergeCell ref="V735:AB735"/>
    <mergeCell ref="B736:L736"/>
    <mergeCell ref="Q736:R736"/>
    <mergeCell ref="V736:AB736"/>
    <mergeCell ref="B733:L733"/>
    <mergeCell ref="Q733:R733"/>
    <mergeCell ref="V733:AB733"/>
    <mergeCell ref="B734:L734"/>
    <mergeCell ref="Q734:R734"/>
    <mergeCell ref="V734:AB734"/>
    <mergeCell ref="B743:L743"/>
    <mergeCell ref="Q743:R743"/>
    <mergeCell ref="V743:AB743"/>
    <mergeCell ref="B744:L744"/>
    <mergeCell ref="Q744:R744"/>
    <mergeCell ref="V744:AB744"/>
    <mergeCell ref="B741:L741"/>
    <mergeCell ref="Q741:R741"/>
    <mergeCell ref="V741:AB741"/>
    <mergeCell ref="B742:L742"/>
    <mergeCell ref="Q742:R742"/>
    <mergeCell ref="V742:AB742"/>
    <mergeCell ref="B739:L739"/>
    <mergeCell ref="Q739:R739"/>
    <mergeCell ref="V739:AB739"/>
    <mergeCell ref="B740:L740"/>
    <mergeCell ref="Q740:R740"/>
    <mergeCell ref="V740:AB740"/>
    <mergeCell ref="B749:L749"/>
    <mergeCell ref="Q749:R749"/>
    <mergeCell ref="V749:AB749"/>
    <mergeCell ref="B750:L750"/>
    <mergeCell ref="Q750:R750"/>
    <mergeCell ref="V750:AB750"/>
    <mergeCell ref="B747:L747"/>
    <mergeCell ref="Q747:R747"/>
    <mergeCell ref="V747:AB747"/>
    <mergeCell ref="B748:L748"/>
    <mergeCell ref="Q748:R748"/>
    <mergeCell ref="V748:AB748"/>
    <mergeCell ref="B745:L745"/>
    <mergeCell ref="Q745:R745"/>
    <mergeCell ref="V745:AB745"/>
    <mergeCell ref="B746:L746"/>
    <mergeCell ref="Q746:R746"/>
    <mergeCell ref="V746:AB746"/>
    <mergeCell ref="B755:L755"/>
    <mergeCell ref="Q755:R755"/>
    <mergeCell ref="V755:AB755"/>
    <mergeCell ref="B756:L756"/>
    <mergeCell ref="Q756:R756"/>
    <mergeCell ref="V756:AB756"/>
    <mergeCell ref="B753:L753"/>
    <mergeCell ref="Q753:R753"/>
    <mergeCell ref="V753:AB753"/>
    <mergeCell ref="B754:L754"/>
    <mergeCell ref="Q754:R754"/>
    <mergeCell ref="V754:AB754"/>
    <mergeCell ref="B751:L751"/>
    <mergeCell ref="Q751:R751"/>
    <mergeCell ref="V751:AB751"/>
    <mergeCell ref="B752:L752"/>
    <mergeCell ref="Q752:R752"/>
    <mergeCell ref="V752:AB752"/>
    <mergeCell ref="B761:L761"/>
    <mergeCell ref="Q761:R761"/>
    <mergeCell ref="V761:AB761"/>
    <mergeCell ref="B762:L762"/>
    <mergeCell ref="Q762:R762"/>
    <mergeCell ref="V762:AB762"/>
    <mergeCell ref="B759:L759"/>
    <mergeCell ref="Q759:R759"/>
    <mergeCell ref="V759:AB759"/>
    <mergeCell ref="B760:L760"/>
    <mergeCell ref="Q760:R760"/>
    <mergeCell ref="V760:AB760"/>
    <mergeCell ref="B757:L757"/>
    <mergeCell ref="Q757:R757"/>
    <mergeCell ref="V757:AB757"/>
    <mergeCell ref="B758:L758"/>
    <mergeCell ref="Q758:R758"/>
    <mergeCell ref="V758:AB758"/>
    <mergeCell ref="B767:L767"/>
    <mergeCell ref="Q767:R767"/>
    <mergeCell ref="V767:AB767"/>
    <mergeCell ref="B768:L768"/>
    <mergeCell ref="Q768:R768"/>
    <mergeCell ref="V768:AB768"/>
    <mergeCell ref="B765:L765"/>
    <mergeCell ref="Q765:R765"/>
    <mergeCell ref="V765:AB765"/>
    <mergeCell ref="B766:L766"/>
    <mergeCell ref="Q766:R766"/>
    <mergeCell ref="V766:AB766"/>
    <mergeCell ref="B763:L763"/>
    <mergeCell ref="Q763:R763"/>
    <mergeCell ref="V763:AB763"/>
    <mergeCell ref="B764:L764"/>
    <mergeCell ref="Q764:R764"/>
    <mergeCell ref="V764:AB764"/>
    <mergeCell ref="B773:L773"/>
    <mergeCell ref="Q773:R773"/>
    <mergeCell ref="V773:AB773"/>
    <mergeCell ref="B774:L774"/>
    <mergeCell ref="Q774:R774"/>
    <mergeCell ref="V774:AB774"/>
    <mergeCell ref="B771:L771"/>
    <mergeCell ref="Q771:R771"/>
    <mergeCell ref="V771:AB771"/>
    <mergeCell ref="B772:L772"/>
    <mergeCell ref="Q772:R772"/>
    <mergeCell ref="V772:AB772"/>
    <mergeCell ref="B769:L769"/>
    <mergeCell ref="Q769:R769"/>
    <mergeCell ref="V769:AB769"/>
    <mergeCell ref="B770:L770"/>
    <mergeCell ref="Q770:R770"/>
    <mergeCell ref="V770:AB770"/>
    <mergeCell ref="B779:L779"/>
    <mergeCell ref="Q779:R779"/>
    <mergeCell ref="V779:AB779"/>
    <mergeCell ref="B780:L780"/>
    <mergeCell ref="Q780:R780"/>
    <mergeCell ref="V780:AB780"/>
    <mergeCell ref="B777:L777"/>
    <mergeCell ref="Q777:R777"/>
    <mergeCell ref="V777:AB777"/>
    <mergeCell ref="B778:L778"/>
    <mergeCell ref="Q778:R778"/>
    <mergeCell ref="V778:AB778"/>
    <mergeCell ref="B775:L775"/>
    <mergeCell ref="Q775:R775"/>
    <mergeCell ref="V775:AB775"/>
    <mergeCell ref="B776:L776"/>
    <mergeCell ref="Q776:R776"/>
    <mergeCell ref="V776:AB776"/>
    <mergeCell ref="B785:L785"/>
    <mergeCell ref="Q785:R785"/>
    <mergeCell ref="V785:AB785"/>
    <mergeCell ref="B786:L786"/>
    <mergeCell ref="Q786:R786"/>
    <mergeCell ref="V786:AB786"/>
    <mergeCell ref="B783:L783"/>
    <mergeCell ref="Q783:R783"/>
    <mergeCell ref="V783:AB783"/>
    <mergeCell ref="B784:L784"/>
    <mergeCell ref="Q784:R784"/>
    <mergeCell ref="V784:AB784"/>
    <mergeCell ref="B781:L781"/>
    <mergeCell ref="Q781:R781"/>
    <mergeCell ref="V781:AB781"/>
    <mergeCell ref="B782:L782"/>
    <mergeCell ref="Q782:R782"/>
    <mergeCell ref="V782:AB782"/>
    <mergeCell ref="B791:L791"/>
    <mergeCell ref="Q791:R791"/>
    <mergeCell ref="V791:AB791"/>
    <mergeCell ref="B792:L792"/>
    <mergeCell ref="Q792:R792"/>
    <mergeCell ref="V792:AB792"/>
    <mergeCell ref="B789:L789"/>
    <mergeCell ref="Q789:R789"/>
    <mergeCell ref="V789:AB789"/>
    <mergeCell ref="B790:L790"/>
    <mergeCell ref="Q790:R790"/>
    <mergeCell ref="V790:AB790"/>
    <mergeCell ref="B787:L787"/>
    <mergeCell ref="Q787:R787"/>
    <mergeCell ref="V787:AB787"/>
    <mergeCell ref="B788:L788"/>
    <mergeCell ref="Q788:R788"/>
    <mergeCell ref="V788:AB788"/>
    <mergeCell ref="B797:L797"/>
    <mergeCell ref="Q797:R797"/>
    <mergeCell ref="V797:AB797"/>
    <mergeCell ref="B798:L798"/>
    <mergeCell ref="Q798:R798"/>
    <mergeCell ref="V798:AB798"/>
    <mergeCell ref="B795:L795"/>
    <mergeCell ref="Q795:R795"/>
    <mergeCell ref="V795:AB795"/>
    <mergeCell ref="B796:L796"/>
    <mergeCell ref="Q796:R796"/>
    <mergeCell ref="V796:AB796"/>
    <mergeCell ref="B793:L793"/>
    <mergeCell ref="Q793:R793"/>
    <mergeCell ref="V793:AB793"/>
    <mergeCell ref="B794:L794"/>
    <mergeCell ref="Q794:R794"/>
    <mergeCell ref="V794:AB794"/>
    <mergeCell ref="B803:L803"/>
    <mergeCell ref="Q803:R803"/>
    <mergeCell ref="V803:AB803"/>
    <mergeCell ref="B804:L804"/>
    <mergeCell ref="Q804:R804"/>
    <mergeCell ref="V804:AB804"/>
    <mergeCell ref="B801:L801"/>
    <mergeCell ref="Q801:R801"/>
    <mergeCell ref="V801:AB801"/>
    <mergeCell ref="B802:L802"/>
    <mergeCell ref="Q802:R802"/>
    <mergeCell ref="V802:AB802"/>
    <mergeCell ref="B799:L799"/>
    <mergeCell ref="Q799:R799"/>
    <mergeCell ref="V799:AB799"/>
    <mergeCell ref="B800:L800"/>
    <mergeCell ref="Q800:R800"/>
    <mergeCell ref="V800:AB800"/>
    <mergeCell ref="B811:L811"/>
    <mergeCell ref="Q811:R811"/>
    <mergeCell ref="V811:AB811"/>
    <mergeCell ref="B809:L809"/>
    <mergeCell ref="Q809:R809"/>
    <mergeCell ref="V809:AB809"/>
    <mergeCell ref="B810:L810"/>
    <mergeCell ref="Q810:R810"/>
    <mergeCell ref="V810:AB810"/>
    <mergeCell ref="B807:L807"/>
    <mergeCell ref="Q807:R807"/>
    <mergeCell ref="V807:AB807"/>
    <mergeCell ref="B808:L808"/>
    <mergeCell ref="Q808:R808"/>
    <mergeCell ref="V808:AB808"/>
    <mergeCell ref="B805:L805"/>
    <mergeCell ref="Q805:R805"/>
    <mergeCell ref="V805:AB805"/>
    <mergeCell ref="B806:L806"/>
    <mergeCell ref="Q806:R806"/>
    <mergeCell ref="V806:AB806"/>
    <mergeCell ref="B603:L603"/>
    <mergeCell ref="B604:L604"/>
    <mergeCell ref="B597:L597"/>
    <mergeCell ref="B619:L619"/>
    <mergeCell ref="B598:L598"/>
    <mergeCell ref="B599:L599"/>
    <mergeCell ref="B600:L600"/>
    <mergeCell ref="B601:L601"/>
    <mergeCell ref="B602:L602"/>
    <mergeCell ref="B613:L613"/>
    <mergeCell ref="B614:L614"/>
    <mergeCell ref="B615:L615"/>
    <mergeCell ref="B616:L616"/>
    <mergeCell ref="B617:L617"/>
    <mergeCell ref="B618:L618"/>
    <mergeCell ref="B605:L605"/>
    <mergeCell ref="B606:L606"/>
    <mergeCell ref="B607:L607"/>
    <mergeCell ref="B608:L608"/>
    <mergeCell ref="B609:L609"/>
    <mergeCell ref="B610:L610"/>
    <mergeCell ref="B611:L611"/>
    <mergeCell ref="B612:L612"/>
  </mergeCells>
  <pageMargins left="0.39370078740157499" right="0.39370078740157499" top="0.999999984981507" bottom="0.999999984981507" header="0.499999992490753" footer="0.499999992490753"/>
  <pageSetup paperSize="9" scale="86" fitToHeight="0" orientation="portrait" r:id="rId1"/>
  <headerFooter alignWithMargins="0">
    <oddHeader>&amp;CСтраница &amp;P из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53"/>
  <sheetViews>
    <sheetView showGridLines="0" zoomScale="118" zoomScaleNormal="118" workbookViewId="0">
      <selection activeCell="U1" sqref="B1:W750"/>
    </sheetView>
  </sheetViews>
  <sheetFormatPr defaultColWidth="9.140625" defaultRowHeight="12.75" x14ac:dyDescent="0.2"/>
  <cols>
    <col min="1" max="1" width="1.7109375" style="50" customWidth="1"/>
    <col min="2" max="12" width="0" style="50" hidden="1" customWidth="1"/>
    <col min="13" max="13" width="44" style="50" customWidth="1"/>
    <col min="14" max="14" width="6.28515625" style="50" customWidth="1"/>
    <col min="15" max="16" width="5.7109375" style="50" customWidth="1"/>
    <col min="17" max="17" width="9.5703125" style="50" customWidth="1"/>
    <col min="18" max="18" width="5.7109375" style="50" customWidth="1"/>
    <col min="19" max="20" width="0" style="50" hidden="1" customWidth="1"/>
    <col min="21" max="23" width="12.140625" style="50" customWidth="1"/>
    <col min="24" max="31" width="0" style="50" hidden="1" customWidth="1"/>
    <col min="32" max="256" width="9.140625" style="50" customWidth="1"/>
    <col min="257" max="16384" width="9.140625" style="50"/>
  </cols>
  <sheetData>
    <row r="1" spans="1:31" s="270" customFormat="1" ht="12.75" customHeight="1" x14ac:dyDescent="0.2">
      <c r="A1" s="265"/>
      <c r="B1" s="265"/>
      <c r="C1" s="265"/>
      <c r="D1" s="265"/>
      <c r="E1" s="265"/>
      <c r="F1" s="265"/>
      <c r="G1" s="266"/>
      <c r="H1" s="267"/>
      <c r="I1" s="267"/>
      <c r="J1" s="267"/>
      <c r="K1" s="267"/>
      <c r="L1" s="267"/>
      <c r="M1" s="268"/>
      <c r="N1" s="268"/>
      <c r="O1" s="268"/>
      <c r="P1" s="269"/>
      <c r="Q1" s="269"/>
      <c r="R1" s="268"/>
      <c r="S1" s="268"/>
      <c r="T1" s="269" t="s">
        <v>508</v>
      </c>
      <c r="U1" s="471" t="s">
        <v>627</v>
      </c>
      <c r="V1" s="471"/>
      <c r="W1" s="471"/>
      <c r="X1" s="267"/>
      <c r="Y1" s="267"/>
      <c r="Z1" s="267"/>
      <c r="AA1" s="267"/>
      <c r="AB1" s="267"/>
    </row>
    <row r="2" spans="1:31" s="270" customFormat="1" ht="4.5" customHeight="1" x14ac:dyDescent="0.2">
      <c r="A2" s="271"/>
      <c r="B2" s="272"/>
      <c r="C2" s="272"/>
      <c r="D2" s="272"/>
      <c r="E2" s="272"/>
      <c r="F2" s="272"/>
      <c r="G2" s="266"/>
      <c r="H2" s="267"/>
      <c r="I2" s="267"/>
      <c r="J2" s="267"/>
      <c r="K2" s="267"/>
      <c r="L2" s="267"/>
      <c r="M2" s="268"/>
      <c r="N2" s="268"/>
      <c r="O2" s="472" t="s">
        <v>128</v>
      </c>
      <c r="P2" s="472"/>
      <c r="Q2" s="472"/>
      <c r="R2" s="472"/>
      <c r="S2" s="472"/>
      <c r="T2" s="472"/>
      <c r="U2" s="472"/>
      <c r="V2" s="472"/>
      <c r="W2" s="472"/>
      <c r="X2" s="267"/>
      <c r="Y2" s="267"/>
      <c r="Z2" s="267"/>
      <c r="AA2" s="267"/>
      <c r="AB2" s="267"/>
    </row>
    <row r="3" spans="1:31" s="270" customFormat="1" ht="9" customHeight="1" x14ac:dyDescent="0.2">
      <c r="A3" s="273"/>
      <c r="B3" s="273"/>
      <c r="C3" s="273"/>
      <c r="D3" s="273"/>
      <c r="E3" s="273"/>
      <c r="F3" s="273"/>
      <c r="G3" s="273"/>
      <c r="H3" s="273"/>
      <c r="I3" s="273"/>
      <c r="J3" s="273"/>
      <c r="K3" s="273"/>
      <c r="L3" s="273"/>
      <c r="M3" s="274"/>
      <c r="N3" s="274"/>
      <c r="O3" s="472"/>
      <c r="P3" s="472"/>
      <c r="Q3" s="472"/>
      <c r="R3" s="472"/>
      <c r="S3" s="472"/>
      <c r="T3" s="472"/>
      <c r="U3" s="472"/>
      <c r="V3" s="472"/>
      <c r="W3" s="472"/>
      <c r="X3" s="267"/>
      <c r="Y3" s="267"/>
      <c r="Z3" s="267"/>
      <c r="AA3" s="267"/>
      <c r="AB3" s="267"/>
    </row>
    <row r="4" spans="1:31" s="270" customFormat="1" ht="13.5" customHeight="1" x14ac:dyDescent="0.2">
      <c r="A4" s="273"/>
      <c r="B4" s="273"/>
      <c r="C4" s="273"/>
      <c r="D4" s="273"/>
      <c r="E4" s="273"/>
      <c r="F4" s="273"/>
      <c r="G4" s="273"/>
      <c r="H4" s="273"/>
      <c r="I4" s="273"/>
      <c r="J4" s="273"/>
      <c r="K4" s="273"/>
      <c r="L4" s="273"/>
      <c r="M4" s="472" t="s">
        <v>167</v>
      </c>
      <c r="N4" s="472"/>
      <c r="O4" s="472"/>
      <c r="P4" s="472"/>
      <c r="Q4" s="472"/>
      <c r="R4" s="472"/>
      <c r="S4" s="472"/>
      <c r="T4" s="472"/>
      <c r="U4" s="472"/>
      <c r="V4" s="472"/>
      <c r="W4" s="472"/>
      <c r="X4" s="267"/>
      <c r="Y4" s="267"/>
      <c r="Z4" s="267"/>
      <c r="AA4" s="267"/>
      <c r="AB4" s="267"/>
    </row>
    <row r="5" spans="1:31" s="270" customFormat="1" ht="12.75" customHeight="1" x14ac:dyDescent="0.2">
      <c r="A5" s="273"/>
      <c r="B5" s="273"/>
      <c r="C5" s="273"/>
      <c r="D5" s="273"/>
      <c r="E5" s="273"/>
      <c r="F5" s="273"/>
      <c r="G5" s="273"/>
      <c r="H5" s="273"/>
      <c r="I5" s="273"/>
      <c r="J5" s="273"/>
      <c r="K5" s="273"/>
      <c r="L5" s="273"/>
      <c r="M5" s="472" t="s">
        <v>507</v>
      </c>
      <c r="N5" s="472"/>
      <c r="O5" s="472"/>
      <c r="P5" s="472"/>
      <c r="Q5" s="472"/>
      <c r="R5" s="472"/>
      <c r="S5" s="472"/>
      <c r="T5" s="472"/>
      <c r="U5" s="472"/>
      <c r="V5" s="472"/>
      <c r="W5" s="472"/>
      <c r="X5" s="267"/>
      <c r="Y5" s="267"/>
      <c r="Z5" s="267"/>
      <c r="AA5" s="267"/>
      <c r="AB5" s="267"/>
    </row>
    <row r="6" spans="1:31" s="270" customFormat="1" ht="12.75" customHeight="1" x14ac:dyDescent="0.2">
      <c r="A6" s="267"/>
      <c r="B6" s="267"/>
      <c r="C6" s="267"/>
      <c r="D6" s="267"/>
      <c r="E6" s="267"/>
      <c r="F6" s="267"/>
      <c r="G6" s="267"/>
      <c r="H6" s="267"/>
      <c r="I6" s="267"/>
      <c r="J6" s="267"/>
      <c r="K6" s="267"/>
      <c r="L6" s="267"/>
      <c r="M6" s="503" t="s">
        <v>552</v>
      </c>
      <c r="N6" s="503"/>
      <c r="O6" s="503"/>
      <c r="P6" s="503"/>
      <c r="Q6" s="503"/>
      <c r="R6" s="503"/>
      <c r="S6" s="503"/>
      <c r="T6" s="503"/>
      <c r="U6" s="503"/>
      <c r="V6" s="503"/>
      <c r="W6" s="503"/>
      <c r="X6" s="267"/>
      <c r="Y6" s="267"/>
      <c r="Z6" s="267"/>
      <c r="AA6" s="267"/>
      <c r="AB6" s="267"/>
    </row>
    <row r="7" spans="1:31" ht="12.75" customHeight="1"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row>
    <row r="8" spans="1:31" ht="12.75" customHeight="1" x14ac:dyDescent="0.2">
      <c r="A8" s="312" t="s">
        <v>495</v>
      </c>
      <c r="B8" s="313"/>
      <c r="C8" s="313"/>
      <c r="D8" s="313"/>
      <c r="E8" s="313"/>
      <c r="F8" s="313"/>
      <c r="G8" s="313"/>
      <c r="H8" s="313"/>
      <c r="I8" s="313"/>
      <c r="J8" s="313"/>
      <c r="K8" s="313"/>
      <c r="L8" s="313"/>
      <c r="M8" s="313"/>
      <c r="N8" s="313"/>
      <c r="O8" s="313"/>
      <c r="P8" s="313"/>
      <c r="Q8" s="313"/>
      <c r="R8" s="313"/>
      <c r="S8" s="313"/>
      <c r="T8" s="313"/>
      <c r="U8" s="313"/>
      <c r="V8" s="313"/>
      <c r="W8" s="313"/>
      <c r="X8" s="55"/>
      <c r="Y8" s="55"/>
      <c r="Z8" s="55"/>
      <c r="AA8" s="55"/>
      <c r="AB8" s="55"/>
      <c r="AC8" s="55"/>
      <c r="AD8" s="55"/>
      <c r="AE8" s="55"/>
    </row>
    <row r="9" spans="1:31" ht="12.75" customHeight="1" x14ac:dyDescent="0.2">
      <c r="A9" s="314" t="s">
        <v>701</v>
      </c>
      <c r="B9" s="313"/>
      <c r="C9" s="313"/>
      <c r="D9" s="313"/>
      <c r="E9" s="313"/>
      <c r="F9" s="313"/>
      <c r="G9" s="313"/>
      <c r="H9" s="313"/>
      <c r="I9" s="313"/>
      <c r="J9" s="313"/>
      <c r="K9" s="313"/>
      <c r="L9" s="313"/>
      <c r="M9" s="313"/>
      <c r="N9" s="313"/>
      <c r="O9" s="313"/>
      <c r="P9" s="313"/>
      <c r="Q9" s="313"/>
      <c r="R9" s="313"/>
      <c r="S9" s="313"/>
      <c r="T9" s="313"/>
      <c r="U9" s="313"/>
      <c r="V9" s="313"/>
      <c r="W9" s="313"/>
      <c r="X9" s="55"/>
      <c r="Y9" s="55"/>
      <c r="Z9" s="55"/>
      <c r="AA9" s="55"/>
      <c r="AB9" s="55"/>
      <c r="AC9" s="55"/>
      <c r="AD9" s="55"/>
      <c r="AE9" s="55"/>
    </row>
    <row r="10" spans="1:31" ht="12.75" customHeight="1" x14ac:dyDescent="0.2">
      <c r="A10" s="56"/>
      <c r="B10" s="56"/>
      <c r="C10" s="56"/>
      <c r="D10" s="56"/>
      <c r="E10" s="56"/>
      <c r="F10" s="56"/>
      <c r="G10" s="56"/>
      <c r="H10" s="56"/>
      <c r="I10" s="56"/>
      <c r="J10" s="56"/>
      <c r="K10" s="56"/>
      <c r="L10" s="56"/>
      <c r="M10" s="56"/>
      <c r="N10" s="56"/>
      <c r="O10" s="56"/>
      <c r="P10" s="56"/>
      <c r="Q10" s="56"/>
      <c r="R10" s="56"/>
      <c r="S10" s="56"/>
      <c r="T10" s="56"/>
      <c r="U10" s="56"/>
      <c r="V10" s="56"/>
      <c r="W10" s="56"/>
      <c r="X10" s="55"/>
      <c r="Y10" s="55"/>
      <c r="Z10" s="55"/>
      <c r="AA10" s="55"/>
      <c r="AB10" s="55"/>
      <c r="AC10" s="55"/>
      <c r="AD10" s="55"/>
      <c r="AE10" s="55"/>
    </row>
    <row r="11" spans="1:31" ht="12.75" customHeight="1" x14ac:dyDescent="0.2">
      <c r="A11" s="92" t="s">
        <v>303</v>
      </c>
      <c r="B11" s="56"/>
      <c r="C11" s="56"/>
      <c r="D11" s="56"/>
      <c r="E11" s="56"/>
      <c r="F11" s="56"/>
      <c r="G11" s="56"/>
      <c r="H11" s="56"/>
      <c r="I11" s="56"/>
      <c r="J11" s="56"/>
      <c r="K11" s="56"/>
      <c r="L11" s="56"/>
      <c r="M11" s="56"/>
      <c r="N11" s="93"/>
      <c r="O11" s="56"/>
      <c r="P11" s="56"/>
      <c r="Q11" s="56"/>
      <c r="R11" s="56"/>
      <c r="S11" s="56"/>
      <c r="T11" s="56"/>
      <c r="U11" s="56"/>
      <c r="V11" s="56"/>
      <c r="W11" s="56"/>
      <c r="X11" s="55"/>
      <c r="Y11" s="55"/>
      <c r="Z11" s="55"/>
      <c r="AA11" s="55"/>
      <c r="AB11" s="55"/>
      <c r="AC11" s="55"/>
      <c r="AD11" s="55"/>
      <c r="AE11" s="55"/>
    </row>
    <row r="12" spans="1:31" ht="12.75" customHeight="1" x14ac:dyDescent="0.2">
      <c r="A12" s="92" t="s">
        <v>304</v>
      </c>
      <c r="B12" s="56"/>
      <c r="C12" s="56"/>
      <c r="D12" s="56"/>
      <c r="E12" s="56"/>
      <c r="F12" s="56"/>
      <c r="G12" s="56"/>
      <c r="H12" s="56"/>
      <c r="I12" s="56"/>
      <c r="J12" s="56"/>
      <c r="K12" s="56"/>
      <c r="L12" s="56"/>
      <c r="M12" s="92"/>
      <c r="N12" s="56"/>
      <c r="O12" s="56"/>
      <c r="P12" s="56"/>
      <c r="Q12" s="56"/>
      <c r="R12" s="56"/>
      <c r="S12" s="56"/>
      <c r="T12" s="56"/>
      <c r="U12" s="56"/>
      <c r="V12" s="56"/>
      <c r="W12" s="56"/>
      <c r="X12" s="55"/>
      <c r="Y12" s="55"/>
      <c r="Z12" s="55"/>
      <c r="AA12" s="55"/>
      <c r="AB12" s="55"/>
      <c r="AC12" s="55"/>
      <c r="AD12" s="55"/>
      <c r="AE12" s="55"/>
    </row>
    <row r="13" spans="1:31" ht="8.25" customHeight="1" x14ac:dyDescent="0.2">
      <c r="A13" s="56"/>
      <c r="B13" s="56"/>
      <c r="C13" s="56"/>
      <c r="D13" s="56"/>
      <c r="E13" s="56"/>
      <c r="F13" s="56"/>
      <c r="G13" s="56"/>
      <c r="H13" s="56"/>
      <c r="I13" s="56"/>
      <c r="J13" s="56"/>
      <c r="K13" s="56"/>
      <c r="L13" s="56"/>
      <c r="M13" s="93"/>
      <c r="N13" s="56"/>
      <c r="O13" s="56"/>
      <c r="P13" s="56"/>
      <c r="Q13" s="56"/>
      <c r="R13" s="56"/>
      <c r="S13" s="56"/>
      <c r="T13" s="56"/>
      <c r="U13" s="56"/>
      <c r="V13" s="56"/>
      <c r="W13" s="56"/>
      <c r="X13" s="55"/>
      <c r="Y13" s="55"/>
      <c r="Z13" s="55"/>
      <c r="AA13" s="55"/>
      <c r="AB13" s="55"/>
      <c r="AC13" s="55"/>
      <c r="AD13" s="55"/>
      <c r="AE13" s="55"/>
    </row>
    <row r="14" spans="1:31" ht="6.75" customHeight="1" thickBot="1" x14ac:dyDescent="0.25">
      <c r="A14" s="56"/>
      <c r="B14" s="56"/>
      <c r="C14" s="56"/>
      <c r="D14" s="56"/>
      <c r="E14" s="56"/>
      <c r="F14" s="56"/>
      <c r="G14" s="56"/>
      <c r="H14" s="56"/>
      <c r="I14" s="56"/>
      <c r="J14" s="56"/>
      <c r="K14" s="56"/>
      <c r="L14" s="56"/>
      <c r="M14" s="56"/>
      <c r="N14" s="92"/>
      <c r="O14" s="56"/>
      <c r="P14" s="56"/>
      <c r="Q14" s="56"/>
      <c r="R14" s="56"/>
      <c r="S14" s="56"/>
      <c r="T14" s="56"/>
      <c r="U14" s="56"/>
      <c r="V14" s="56"/>
      <c r="W14" s="56"/>
      <c r="X14" s="55"/>
      <c r="Y14" s="55"/>
      <c r="Z14" s="55"/>
      <c r="AA14" s="55"/>
      <c r="AB14" s="55"/>
      <c r="AC14" s="55"/>
      <c r="AD14" s="55"/>
      <c r="AE14" s="55"/>
    </row>
    <row r="15" spans="1:31" ht="12.75" customHeight="1" thickBot="1" x14ac:dyDescent="0.25">
      <c r="A15" s="56"/>
      <c r="B15" s="56"/>
      <c r="C15" s="56"/>
      <c r="D15" s="56"/>
      <c r="E15" s="56"/>
      <c r="F15" s="56"/>
      <c r="G15" s="56"/>
      <c r="H15" s="56"/>
      <c r="I15" s="56"/>
      <c r="J15" s="56"/>
      <c r="K15" s="56"/>
      <c r="L15" s="56"/>
      <c r="M15" s="94"/>
      <c r="N15" s="95" t="s">
        <v>496</v>
      </c>
      <c r="O15" s="96"/>
      <c r="P15" s="96"/>
      <c r="Q15" s="96"/>
      <c r="R15" s="97"/>
      <c r="S15" s="96"/>
      <c r="T15" s="97"/>
      <c r="U15" s="97" t="s">
        <v>299</v>
      </c>
      <c r="V15" s="98"/>
      <c r="W15" s="123"/>
      <c r="X15" s="99"/>
      <c r="Y15" s="276"/>
      <c r="Z15" s="277"/>
      <c r="AA15" s="278" t="s">
        <v>670</v>
      </c>
      <c r="AB15" s="279"/>
      <c r="AC15" s="280"/>
      <c r="AD15" s="281"/>
      <c r="AE15" s="55"/>
    </row>
    <row r="16" spans="1:31" ht="102" customHeight="1" thickBot="1" x14ac:dyDescent="0.25">
      <c r="A16" s="57"/>
      <c r="B16" s="58" t="s">
        <v>265</v>
      </c>
      <c r="C16" s="58" t="s">
        <v>572</v>
      </c>
      <c r="D16" s="59" t="s">
        <v>573</v>
      </c>
      <c r="E16" s="59"/>
      <c r="F16" s="59"/>
      <c r="G16" s="59"/>
      <c r="H16" s="59" t="s">
        <v>4</v>
      </c>
      <c r="I16" s="59"/>
      <c r="J16" s="59"/>
      <c r="K16" s="59" t="s">
        <v>305</v>
      </c>
      <c r="L16" s="59" t="s">
        <v>306</v>
      </c>
      <c r="M16" s="60" t="s">
        <v>0</v>
      </c>
      <c r="N16" s="61" t="s">
        <v>497</v>
      </c>
      <c r="O16" s="61" t="s">
        <v>1</v>
      </c>
      <c r="P16" s="61" t="s">
        <v>2</v>
      </c>
      <c r="Q16" s="75" t="s">
        <v>3</v>
      </c>
      <c r="R16" s="62" t="s">
        <v>4</v>
      </c>
      <c r="S16" s="100" t="s">
        <v>307</v>
      </c>
      <c r="T16" s="315" t="s">
        <v>550</v>
      </c>
      <c r="U16" s="316" t="s">
        <v>516</v>
      </c>
      <c r="V16" s="181" t="s">
        <v>610</v>
      </c>
      <c r="W16" s="181" t="s">
        <v>611</v>
      </c>
      <c r="X16" s="76" t="s">
        <v>671</v>
      </c>
      <c r="Y16" s="61" t="s">
        <v>672</v>
      </c>
      <c r="Z16" s="62"/>
      <c r="AA16" s="61" t="s">
        <v>673</v>
      </c>
      <c r="AB16" s="282" t="s">
        <v>674</v>
      </c>
      <c r="AC16" s="283" t="s">
        <v>675</v>
      </c>
      <c r="AD16" s="284" t="s">
        <v>676</v>
      </c>
      <c r="AE16" s="285"/>
    </row>
    <row r="17" spans="1:32" ht="12.75" customHeight="1" thickBot="1" x14ac:dyDescent="0.25">
      <c r="A17" s="57"/>
      <c r="B17" s="63"/>
      <c r="C17" s="63"/>
      <c r="D17" s="63"/>
      <c r="E17" s="63"/>
      <c r="F17" s="63"/>
      <c r="G17" s="63"/>
      <c r="H17" s="63"/>
      <c r="I17" s="63"/>
      <c r="J17" s="63"/>
      <c r="K17" s="63"/>
      <c r="L17" s="64"/>
      <c r="M17" s="65">
        <v>1</v>
      </c>
      <c r="N17" s="66">
        <v>2</v>
      </c>
      <c r="O17" s="66">
        <v>3</v>
      </c>
      <c r="P17" s="66">
        <v>4</v>
      </c>
      <c r="Q17" s="66">
        <v>5</v>
      </c>
      <c r="R17" s="101">
        <v>6</v>
      </c>
      <c r="S17" s="67">
        <v>7</v>
      </c>
      <c r="T17" s="64"/>
      <c r="U17" s="66">
        <v>7</v>
      </c>
      <c r="V17" s="317">
        <v>8</v>
      </c>
      <c r="W17" s="66">
        <v>9</v>
      </c>
      <c r="X17" s="318">
        <v>9</v>
      </c>
      <c r="Y17" s="67">
        <v>10</v>
      </c>
      <c r="Z17" s="67"/>
      <c r="AA17" s="319">
        <v>9</v>
      </c>
      <c r="AB17" s="319">
        <v>10</v>
      </c>
      <c r="AC17" s="67">
        <v>11</v>
      </c>
      <c r="AD17" s="287">
        <v>12</v>
      </c>
      <c r="AE17" s="285"/>
    </row>
    <row r="18" spans="1:32" s="326" customFormat="1" ht="21.75" customHeight="1" x14ac:dyDescent="0.2">
      <c r="A18" s="320"/>
      <c r="B18" s="483" t="s">
        <v>498</v>
      </c>
      <c r="C18" s="483"/>
      <c r="D18" s="483"/>
      <c r="E18" s="483"/>
      <c r="F18" s="483"/>
      <c r="G18" s="483"/>
      <c r="H18" s="483"/>
      <c r="I18" s="483"/>
      <c r="J18" s="483"/>
      <c r="K18" s="483"/>
      <c r="L18" s="483"/>
      <c r="M18" s="484"/>
      <c r="N18" s="321">
        <v>802</v>
      </c>
      <c r="O18" s="322">
        <v>0</v>
      </c>
      <c r="P18" s="322">
        <v>0</v>
      </c>
      <c r="Q18" s="323">
        <v>0</v>
      </c>
      <c r="R18" s="324">
        <v>0</v>
      </c>
      <c r="S18" s="485"/>
      <c r="T18" s="486"/>
      <c r="U18" s="413">
        <f>+U19+U27+U98</f>
        <v>75765.24381</v>
      </c>
      <c r="V18" s="413">
        <f>+V19+V27+V98</f>
        <v>36919.531539999996</v>
      </c>
      <c r="W18" s="354">
        <f>V18/U18*100</f>
        <v>48.728849381894435</v>
      </c>
      <c r="X18" s="487"/>
      <c r="Y18" s="487"/>
      <c r="Z18" s="487"/>
      <c r="AA18" s="487"/>
      <c r="AB18" s="487"/>
      <c r="AC18" s="487"/>
      <c r="AD18" s="487"/>
      <c r="AE18" s="325"/>
      <c r="AF18" s="360">
        <v>36919.531540000004</v>
      </c>
    </row>
    <row r="19" spans="1:32" s="326" customFormat="1" ht="12" customHeight="1" x14ac:dyDescent="0.2">
      <c r="A19" s="320"/>
      <c r="B19" s="483" t="s">
        <v>5</v>
      </c>
      <c r="C19" s="483"/>
      <c r="D19" s="483"/>
      <c r="E19" s="483"/>
      <c r="F19" s="483"/>
      <c r="G19" s="483"/>
      <c r="H19" s="483"/>
      <c r="I19" s="483"/>
      <c r="J19" s="483"/>
      <c r="K19" s="483"/>
      <c r="L19" s="483"/>
      <c r="M19" s="484"/>
      <c r="N19" s="321">
        <v>802</v>
      </c>
      <c r="O19" s="322">
        <v>7</v>
      </c>
      <c r="P19" s="322">
        <v>0</v>
      </c>
      <c r="Q19" s="323">
        <v>0</v>
      </c>
      <c r="R19" s="324">
        <v>0</v>
      </c>
      <c r="S19" s="485"/>
      <c r="T19" s="486"/>
      <c r="U19" s="413">
        <f t="shared" ref="U19:V25" si="0">+U20</f>
        <v>15001.147999999999</v>
      </c>
      <c r="V19" s="413">
        <f t="shared" si="0"/>
        <v>7422.5384100000001</v>
      </c>
      <c r="W19" s="354">
        <f t="shared" ref="W19:W72" si="1">V19/U19*100</f>
        <v>49.479802545778497</v>
      </c>
      <c r="X19" s="487"/>
      <c r="Y19" s="487"/>
      <c r="Z19" s="487"/>
      <c r="AA19" s="487"/>
      <c r="AB19" s="487"/>
      <c r="AC19" s="487"/>
      <c r="AD19" s="487"/>
      <c r="AE19" s="325"/>
      <c r="AF19" s="361">
        <f>AF18-V18</f>
        <v>0</v>
      </c>
    </row>
    <row r="20" spans="1:32" s="326" customFormat="1" ht="12" customHeight="1" x14ac:dyDescent="0.2">
      <c r="A20" s="320"/>
      <c r="B20" s="483" t="s">
        <v>417</v>
      </c>
      <c r="C20" s="483"/>
      <c r="D20" s="483"/>
      <c r="E20" s="483"/>
      <c r="F20" s="483"/>
      <c r="G20" s="483"/>
      <c r="H20" s="483"/>
      <c r="I20" s="483"/>
      <c r="J20" s="483"/>
      <c r="K20" s="483"/>
      <c r="L20" s="483"/>
      <c r="M20" s="484"/>
      <c r="N20" s="321">
        <v>802</v>
      </c>
      <c r="O20" s="322">
        <v>7</v>
      </c>
      <c r="P20" s="322">
        <v>3</v>
      </c>
      <c r="Q20" s="323">
        <v>0</v>
      </c>
      <c r="R20" s="324">
        <v>0</v>
      </c>
      <c r="S20" s="485"/>
      <c r="T20" s="486"/>
      <c r="U20" s="413">
        <f t="shared" si="0"/>
        <v>15001.147999999999</v>
      </c>
      <c r="V20" s="413">
        <f t="shared" si="0"/>
        <v>7422.5384100000001</v>
      </c>
      <c r="W20" s="354">
        <f t="shared" si="1"/>
        <v>49.479802545778497</v>
      </c>
      <c r="X20" s="487"/>
      <c r="Y20" s="487"/>
      <c r="Z20" s="487"/>
      <c r="AA20" s="487"/>
      <c r="AB20" s="487"/>
      <c r="AC20" s="487"/>
      <c r="AD20" s="487"/>
      <c r="AE20" s="325"/>
    </row>
    <row r="21" spans="1:32" s="326" customFormat="1" ht="21.75" customHeight="1" x14ac:dyDescent="0.2">
      <c r="A21" s="320"/>
      <c r="B21" s="483" t="s">
        <v>407</v>
      </c>
      <c r="C21" s="483"/>
      <c r="D21" s="483"/>
      <c r="E21" s="483"/>
      <c r="F21" s="483"/>
      <c r="G21" s="483"/>
      <c r="H21" s="483"/>
      <c r="I21" s="483"/>
      <c r="J21" s="483"/>
      <c r="K21" s="483"/>
      <c r="L21" s="483"/>
      <c r="M21" s="484"/>
      <c r="N21" s="321">
        <v>802</v>
      </c>
      <c r="O21" s="322">
        <v>7</v>
      </c>
      <c r="P21" s="322">
        <v>3</v>
      </c>
      <c r="Q21" s="323" t="s">
        <v>408</v>
      </c>
      <c r="R21" s="324">
        <v>0</v>
      </c>
      <c r="S21" s="485"/>
      <c r="T21" s="486"/>
      <c r="U21" s="413">
        <f t="shared" si="0"/>
        <v>15001.147999999999</v>
      </c>
      <c r="V21" s="413">
        <f t="shared" si="0"/>
        <v>7422.5384100000001</v>
      </c>
      <c r="W21" s="354">
        <f t="shared" si="1"/>
        <v>49.479802545778497</v>
      </c>
      <c r="X21" s="487"/>
      <c r="Y21" s="487"/>
      <c r="Z21" s="487"/>
      <c r="AA21" s="487"/>
      <c r="AB21" s="487"/>
      <c r="AC21" s="487"/>
      <c r="AD21" s="487"/>
      <c r="AE21" s="325"/>
    </row>
    <row r="22" spans="1:32" s="326" customFormat="1" ht="12" customHeight="1" x14ac:dyDescent="0.2">
      <c r="A22" s="320"/>
      <c r="B22" s="483" t="s">
        <v>418</v>
      </c>
      <c r="C22" s="483"/>
      <c r="D22" s="483"/>
      <c r="E22" s="483"/>
      <c r="F22" s="483"/>
      <c r="G22" s="483"/>
      <c r="H22" s="483"/>
      <c r="I22" s="483"/>
      <c r="J22" s="483"/>
      <c r="K22" s="483"/>
      <c r="L22" s="483"/>
      <c r="M22" s="484"/>
      <c r="N22" s="321">
        <v>802</v>
      </c>
      <c r="O22" s="322">
        <v>7</v>
      </c>
      <c r="P22" s="322">
        <v>3</v>
      </c>
      <c r="Q22" s="323" t="s">
        <v>419</v>
      </c>
      <c r="R22" s="324">
        <v>0</v>
      </c>
      <c r="S22" s="485"/>
      <c r="T22" s="486"/>
      <c r="U22" s="413">
        <f t="shared" si="0"/>
        <v>15001.147999999999</v>
      </c>
      <c r="V22" s="413">
        <f t="shared" si="0"/>
        <v>7422.5384100000001</v>
      </c>
      <c r="W22" s="354">
        <f t="shared" si="1"/>
        <v>49.479802545778497</v>
      </c>
      <c r="X22" s="487"/>
      <c r="Y22" s="487"/>
      <c r="Z22" s="487"/>
      <c r="AA22" s="487"/>
      <c r="AB22" s="487"/>
      <c r="AC22" s="487"/>
      <c r="AD22" s="487"/>
      <c r="AE22" s="325"/>
    </row>
    <row r="23" spans="1:32" s="326" customFormat="1" ht="21.75" customHeight="1" x14ac:dyDescent="0.2">
      <c r="A23" s="320"/>
      <c r="B23" s="483" t="s">
        <v>6</v>
      </c>
      <c r="C23" s="483"/>
      <c r="D23" s="483"/>
      <c r="E23" s="483"/>
      <c r="F23" s="483"/>
      <c r="G23" s="483"/>
      <c r="H23" s="483"/>
      <c r="I23" s="483"/>
      <c r="J23" s="483"/>
      <c r="K23" s="483"/>
      <c r="L23" s="483"/>
      <c r="M23" s="484"/>
      <c r="N23" s="321">
        <v>802</v>
      </c>
      <c r="O23" s="322">
        <v>7</v>
      </c>
      <c r="P23" s="322">
        <v>3</v>
      </c>
      <c r="Q23" s="323" t="s">
        <v>420</v>
      </c>
      <c r="R23" s="324">
        <v>0</v>
      </c>
      <c r="S23" s="485"/>
      <c r="T23" s="486"/>
      <c r="U23" s="413">
        <f t="shared" si="0"/>
        <v>15001.147999999999</v>
      </c>
      <c r="V23" s="413">
        <f t="shared" si="0"/>
        <v>7422.5384100000001</v>
      </c>
      <c r="W23" s="354">
        <f t="shared" si="1"/>
        <v>49.479802545778497</v>
      </c>
      <c r="X23" s="487"/>
      <c r="Y23" s="487"/>
      <c r="Z23" s="487"/>
      <c r="AA23" s="487"/>
      <c r="AB23" s="487"/>
      <c r="AC23" s="487"/>
      <c r="AD23" s="487"/>
      <c r="AE23" s="325"/>
    </row>
    <row r="24" spans="1:32" s="326" customFormat="1" ht="21.75" customHeight="1" x14ac:dyDescent="0.2">
      <c r="A24" s="320"/>
      <c r="B24" s="483" t="s">
        <v>412</v>
      </c>
      <c r="C24" s="483"/>
      <c r="D24" s="483"/>
      <c r="E24" s="483"/>
      <c r="F24" s="483"/>
      <c r="G24" s="483"/>
      <c r="H24" s="483"/>
      <c r="I24" s="483"/>
      <c r="J24" s="483"/>
      <c r="K24" s="483"/>
      <c r="L24" s="483"/>
      <c r="M24" s="484"/>
      <c r="N24" s="321">
        <v>802</v>
      </c>
      <c r="O24" s="322">
        <v>7</v>
      </c>
      <c r="P24" s="322">
        <v>3</v>
      </c>
      <c r="Q24" s="323" t="s">
        <v>420</v>
      </c>
      <c r="R24" s="324" t="s">
        <v>8</v>
      </c>
      <c r="S24" s="485"/>
      <c r="T24" s="486"/>
      <c r="U24" s="413">
        <f t="shared" si="0"/>
        <v>15001.147999999999</v>
      </c>
      <c r="V24" s="413">
        <f t="shared" si="0"/>
        <v>7422.5384100000001</v>
      </c>
      <c r="W24" s="354">
        <f t="shared" si="1"/>
        <v>49.479802545778497</v>
      </c>
      <c r="X24" s="487"/>
      <c r="Y24" s="487"/>
      <c r="Z24" s="487"/>
      <c r="AA24" s="487"/>
      <c r="AB24" s="487"/>
      <c r="AC24" s="487"/>
      <c r="AD24" s="487"/>
      <c r="AE24" s="325"/>
    </row>
    <row r="25" spans="1:32" s="326" customFormat="1" ht="12" customHeight="1" x14ac:dyDescent="0.2">
      <c r="A25" s="320"/>
      <c r="B25" s="483" t="s">
        <v>9</v>
      </c>
      <c r="C25" s="483"/>
      <c r="D25" s="483"/>
      <c r="E25" s="483"/>
      <c r="F25" s="483"/>
      <c r="G25" s="483"/>
      <c r="H25" s="483"/>
      <c r="I25" s="483"/>
      <c r="J25" s="483"/>
      <c r="K25" s="483"/>
      <c r="L25" s="483"/>
      <c r="M25" s="484"/>
      <c r="N25" s="321">
        <v>802</v>
      </c>
      <c r="O25" s="322">
        <v>7</v>
      </c>
      <c r="P25" s="322">
        <v>3</v>
      </c>
      <c r="Q25" s="323" t="s">
        <v>420</v>
      </c>
      <c r="R25" s="324" t="s">
        <v>10</v>
      </c>
      <c r="S25" s="485"/>
      <c r="T25" s="486"/>
      <c r="U25" s="413">
        <f t="shared" si="0"/>
        <v>15001.147999999999</v>
      </c>
      <c r="V25" s="413">
        <f t="shared" si="0"/>
        <v>7422.5384100000001</v>
      </c>
      <c r="W25" s="354">
        <f t="shared" si="1"/>
        <v>49.479802545778497</v>
      </c>
      <c r="X25" s="487"/>
      <c r="Y25" s="487"/>
      <c r="Z25" s="487"/>
      <c r="AA25" s="487"/>
      <c r="AB25" s="487"/>
      <c r="AC25" s="487"/>
      <c r="AD25" s="487"/>
      <c r="AE25" s="325"/>
    </row>
    <row r="26" spans="1:32" s="326" customFormat="1" ht="42.75" customHeight="1" x14ac:dyDescent="0.2">
      <c r="A26" s="320"/>
      <c r="B26" s="483" t="s">
        <v>11</v>
      </c>
      <c r="C26" s="483"/>
      <c r="D26" s="483"/>
      <c r="E26" s="483"/>
      <c r="F26" s="483"/>
      <c r="G26" s="483"/>
      <c r="H26" s="483"/>
      <c r="I26" s="483"/>
      <c r="J26" s="483"/>
      <c r="K26" s="483"/>
      <c r="L26" s="483"/>
      <c r="M26" s="484"/>
      <c r="N26" s="321">
        <v>802</v>
      </c>
      <c r="O26" s="322">
        <v>7</v>
      </c>
      <c r="P26" s="322">
        <v>3</v>
      </c>
      <c r="Q26" s="323" t="s">
        <v>420</v>
      </c>
      <c r="R26" s="324" t="s">
        <v>12</v>
      </c>
      <c r="S26" s="485"/>
      <c r="T26" s="486"/>
      <c r="U26" s="413">
        <v>15001.147999999999</v>
      </c>
      <c r="V26" s="413">
        <v>7422.5384100000001</v>
      </c>
      <c r="W26" s="354">
        <f t="shared" si="1"/>
        <v>49.479802545778497</v>
      </c>
      <c r="X26" s="487"/>
      <c r="Y26" s="487"/>
      <c r="Z26" s="487"/>
      <c r="AA26" s="487"/>
      <c r="AB26" s="487"/>
      <c r="AC26" s="487"/>
      <c r="AD26" s="487"/>
      <c r="AE26" s="325"/>
    </row>
    <row r="27" spans="1:32" s="326" customFormat="1" ht="12" customHeight="1" x14ac:dyDescent="0.2">
      <c r="A27" s="320"/>
      <c r="B27" s="483" t="s">
        <v>432</v>
      </c>
      <c r="C27" s="483"/>
      <c r="D27" s="483"/>
      <c r="E27" s="483"/>
      <c r="F27" s="483"/>
      <c r="G27" s="483"/>
      <c r="H27" s="483"/>
      <c r="I27" s="483"/>
      <c r="J27" s="483"/>
      <c r="K27" s="483"/>
      <c r="L27" s="483"/>
      <c r="M27" s="484"/>
      <c r="N27" s="321">
        <v>802</v>
      </c>
      <c r="O27" s="322">
        <v>8</v>
      </c>
      <c r="P27" s="322">
        <v>0</v>
      </c>
      <c r="Q27" s="323">
        <v>0</v>
      </c>
      <c r="R27" s="324">
        <v>0</v>
      </c>
      <c r="S27" s="485"/>
      <c r="T27" s="486"/>
      <c r="U27" s="413">
        <f>+U28+U59</f>
        <v>60251.895810000002</v>
      </c>
      <c r="V27" s="413">
        <f>+V28+V59</f>
        <v>29496.993129999995</v>
      </c>
      <c r="W27" s="354">
        <f t="shared" si="1"/>
        <v>48.956124506051445</v>
      </c>
      <c r="X27" s="487"/>
      <c r="Y27" s="487"/>
      <c r="Z27" s="487"/>
      <c r="AA27" s="487"/>
      <c r="AB27" s="487"/>
      <c r="AC27" s="487"/>
      <c r="AD27" s="487"/>
      <c r="AE27" s="325"/>
    </row>
    <row r="28" spans="1:32" s="326" customFormat="1" ht="12" customHeight="1" x14ac:dyDescent="0.2">
      <c r="A28" s="320"/>
      <c r="B28" s="483" t="s">
        <v>13</v>
      </c>
      <c r="C28" s="483"/>
      <c r="D28" s="483"/>
      <c r="E28" s="483"/>
      <c r="F28" s="483"/>
      <c r="G28" s="483"/>
      <c r="H28" s="483"/>
      <c r="I28" s="483"/>
      <c r="J28" s="483"/>
      <c r="K28" s="483"/>
      <c r="L28" s="483"/>
      <c r="M28" s="484"/>
      <c r="N28" s="321">
        <v>802</v>
      </c>
      <c r="O28" s="322">
        <v>8</v>
      </c>
      <c r="P28" s="322">
        <v>1</v>
      </c>
      <c r="Q28" s="323">
        <v>0</v>
      </c>
      <c r="R28" s="324">
        <v>0</v>
      </c>
      <c r="S28" s="485"/>
      <c r="T28" s="486"/>
      <c r="U28" s="413">
        <f>+U29+U35+U41+U47+U53</f>
        <v>35141.443000000007</v>
      </c>
      <c r="V28" s="413">
        <f>+V29+V35+V41+V47+V53</f>
        <v>15878.005699999998</v>
      </c>
      <c r="W28" s="354">
        <f t="shared" si="1"/>
        <v>45.183135194533683</v>
      </c>
      <c r="X28" s="487"/>
      <c r="Y28" s="487"/>
      <c r="Z28" s="487"/>
      <c r="AA28" s="487"/>
      <c r="AB28" s="487"/>
      <c r="AC28" s="487"/>
      <c r="AD28" s="487"/>
      <c r="AE28" s="325"/>
    </row>
    <row r="29" spans="1:32" s="326" customFormat="1" ht="21.75" customHeight="1" x14ac:dyDescent="0.2">
      <c r="A29" s="320"/>
      <c r="B29" s="483" t="s">
        <v>433</v>
      </c>
      <c r="C29" s="483"/>
      <c r="D29" s="483"/>
      <c r="E29" s="483"/>
      <c r="F29" s="483"/>
      <c r="G29" s="483"/>
      <c r="H29" s="483"/>
      <c r="I29" s="483"/>
      <c r="J29" s="483"/>
      <c r="K29" s="483"/>
      <c r="L29" s="483"/>
      <c r="M29" s="484"/>
      <c r="N29" s="321">
        <v>802</v>
      </c>
      <c r="O29" s="322">
        <v>8</v>
      </c>
      <c r="P29" s="322">
        <v>1</v>
      </c>
      <c r="Q29" s="323" t="s">
        <v>434</v>
      </c>
      <c r="R29" s="324">
        <v>0</v>
      </c>
      <c r="S29" s="485"/>
      <c r="T29" s="486"/>
      <c r="U29" s="413">
        <f>+U30</f>
        <v>12106.37</v>
      </c>
      <c r="V29" s="413">
        <f>+V30</f>
        <v>6042.7284399999999</v>
      </c>
      <c r="W29" s="354">
        <f t="shared" si="1"/>
        <v>49.913627619178989</v>
      </c>
      <c r="X29" s="487"/>
      <c r="Y29" s="487"/>
      <c r="Z29" s="487"/>
      <c r="AA29" s="487"/>
      <c r="AB29" s="487"/>
      <c r="AC29" s="487"/>
      <c r="AD29" s="487"/>
      <c r="AE29" s="325"/>
    </row>
    <row r="30" spans="1:32" s="326" customFormat="1" ht="12" customHeight="1" x14ac:dyDescent="0.2">
      <c r="A30" s="320"/>
      <c r="B30" s="483" t="s">
        <v>435</v>
      </c>
      <c r="C30" s="483"/>
      <c r="D30" s="483"/>
      <c r="E30" s="483"/>
      <c r="F30" s="483"/>
      <c r="G30" s="483"/>
      <c r="H30" s="483"/>
      <c r="I30" s="483"/>
      <c r="J30" s="483"/>
      <c r="K30" s="483"/>
      <c r="L30" s="483"/>
      <c r="M30" s="484"/>
      <c r="N30" s="321">
        <v>802</v>
      </c>
      <c r="O30" s="322">
        <v>8</v>
      </c>
      <c r="P30" s="322">
        <v>1</v>
      </c>
      <c r="Q30" s="323" t="s">
        <v>436</v>
      </c>
      <c r="R30" s="324">
        <v>0</v>
      </c>
      <c r="S30" s="485"/>
      <c r="T30" s="486"/>
      <c r="U30" s="413">
        <v>12106.37</v>
      </c>
      <c r="V30" s="413">
        <f>+V31</f>
        <v>6042.7284399999999</v>
      </c>
      <c r="W30" s="354">
        <f t="shared" si="1"/>
        <v>49.913627619178989</v>
      </c>
      <c r="X30" s="487"/>
      <c r="Y30" s="487"/>
      <c r="Z30" s="487"/>
      <c r="AA30" s="487"/>
      <c r="AB30" s="487"/>
      <c r="AC30" s="487"/>
      <c r="AD30" s="487"/>
      <c r="AE30" s="325"/>
    </row>
    <row r="31" spans="1:32" s="326" customFormat="1" ht="21.75" customHeight="1" x14ac:dyDescent="0.2">
      <c r="A31" s="320"/>
      <c r="B31" s="483" t="s">
        <v>14</v>
      </c>
      <c r="C31" s="483"/>
      <c r="D31" s="483"/>
      <c r="E31" s="483"/>
      <c r="F31" s="483"/>
      <c r="G31" s="483"/>
      <c r="H31" s="483"/>
      <c r="I31" s="483"/>
      <c r="J31" s="483"/>
      <c r="K31" s="483"/>
      <c r="L31" s="483"/>
      <c r="M31" s="484"/>
      <c r="N31" s="321">
        <v>802</v>
      </c>
      <c r="O31" s="322">
        <v>8</v>
      </c>
      <c r="P31" s="322">
        <v>1</v>
      </c>
      <c r="Q31" s="323" t="s">
        <v>437</v>
      </c>
      <c r="R31" s="324">
        <v>0</v>
      </c>
      <c r="S31" s="485"/>
      <c r="T31" s="486"/>
      <c r="U31" s="413">
        <v>12106.37</v>
      </c>
      <c r="V31" s="413">
        <f>+V32</f>
        <v>6042.7284399999999</v>
      </c>
      <c r="W31" s="354">
        <f t="shared" si="1"/>
        <v>49.913627619178989</v>
      </c>
      <c r="X31" s="487"/>
      <c r="Y31" s="487"/>
      <c r="Z31" s="487"/>
      <c r="AA31" s="487"/>
      <c r="AB31" s="487"/>
      <c r="AC31" s="487"/>
      <c r="AD31" s="487"/>
      <c r="AE31" s="325"/>
    </row>
    <row r="32" spans="1:32" s="326" customFormat="1" ht="21.75" customHeight="1" x14ac:dyDescent="0.2">
      <c r="A32" s="320"/>
      <c r="B32" s="483" t="s">
        <v>412</v>
      </c>
      <c r="C32" s="483"/>
      <c r="D32" s="483"/>
      <c r="E32" s="483"/>
      <c r="F32" s="483"/>
      <c r="G32" s="483"/>
      <c r="H32" s="483"/>
      <c r="I32" s="483"/>
      <c r="J32" s="483"/>
      <c r="K32" s="483"/>
      <c r="L32" s="483"/>
      <c r="M32" s="484"/>
      <c r="N32" s="321">
        <v>802</v>
      </c>
      <c r="O32" s="322">
        <v>8</v>
      </c>
      <c r="P32" s="322">
        <v>1</v>
      </c>
      <c r="Q32" s="323" t="s">
        <v>437</v>
      </c>
      <c r="R32" s="324" t="s">
        <v>8</v>
      </c>
      <c r="S32" s="485"/>
      <c r="T32" s="486"/>
      <c r="U32" s="413">
        <v>12106.37</v>
      </c>
      <c r="V32" s="413">
        <f>+V33</f>
        <v>6042.7284399999999</v>
      </c>
      <c r="W32" s="354">
        <f t="shared" si="1"/>
        <v>49.913627619178989</v>
      </c>
      <c r="X32" s="487"/>
      <c r="Y32" s="487"/>
      <c r="Z32" s="487"/>
      <c r="AA32" s="487"/>
      <c r="AB32" s="487"/>
      <c r="AC32" s="487"/>
      <c r="AD32" s="487"/>
      <c r="AE32" s="325"/>
    </row>
    <row r="33" spans="1:31" s="326" customFormat="1" ht="12" customHeight="1" x14ac:dyDescent="0.2">
      <c r="A33" s="320"/>
      <c r="B33" s="483" t="s">
        <v>9</v>
      </c>
      <c r="C33" s="483"/>
      <c r="D33" s="483"/>
      <c r="E33" s="483"/>
      <c r="F33" s="483"/>
      <c r="G33" s="483"/>
      <c r="H33" s="483"/>
      <c r="I33" s="483"/>
      <c r="J33" s="483"/>
      <c r="K33" s="483"/>
      <c r="L33" s="483"/>
      <c r="M33" s="484"/>
      <c r="N33" s="321">
        <v>802</v>
      </c>
      <c r="O33" s="322">
        <v>8</v>
      </c>
      <c r="P33" s="322">
        <v>1</v>
      </c>
      <c r="Q33" s="323" t="s">
        <v>437</v>
      </c>
      <c r="R33" s="324" t="s">
        <v>10</v>
      </c>
      <c r="S33" s="485"/>
      <c r="T33" s="486"/>
      <c r="U33" s="413">
        <v>12106.37</v>
      </c>
      <c r="V33" s="413">
        <f>+V34</f>
        <v>6042.7284399999999</v>
      </c>
      <c r="W33" s="354">
        <f t="shared" si="1"/>
        <v>49.913627619178989</v>
      </c>
      <c r="X33" s="487"/>
      <c r="Y33" s="487"/>
      <c r="Z33" s="487"/>
      <c r="AA33" s="487"/>
      <c r="AB33" s="487"/>
      <c r="AC33" s="487"/>
      <c r="AD33" s="487"/>
      <c r="AE33" s="325"/>
    </row>
    <row r="34" spans="1:31" s="326" customFormat="1" ht="42.75" customHeight="1" x14ac:dyDescent="0.2">
      <c r="A34" s="320"/>
      <c r="B34" s="483" t="s">
        <v>11</v>
      </c>
      <c r="C34" s="483"/>
      <c r="D34" s="483"/>
      <c r="E34" s="483"/>
      <c r="F34" s="483"/>
      <c r="G34" s="483"/>
      <c r="H34" s="483"/>
      <c r="I34" s="483"/>
      <c r="J34" s="483"/>
      <c r="K34" s="483"/>
      <c r="L34" s="483"/>
      <c r="M34" s="484"/>
      <c r="N34" s="321">
        <v>802</v>
      </c>
      <c r="O34" s="322">
        <v>8</v>
      </c>
      <c r="P34" s="322">
        <v>1</v>
      </c>
      <c r="Q34" s="323" t="s">
        <v>437</v>
      </c>
      <c r="R34" s="324" t="s">
        <v>12</v>
      </c>
      <c r="S34" s="485"/>
      <c r="T34" s="486"/>
      <c r="U34" s="413">
        <v>12106.37</v>
      </c>
      <c r="V34" s="413">
        <v>6042.7284399999999</v>
      </c>
      <c r="W34" s="354">
        <f t="shared" si="1"/>
        <v>49.913627619178989</v>
      </c>
      <c r="X34" s="487"/>
      <c r="Y34" s="487"/>
      <c r="Z34" s="487"/>
      <c r="AA34" s="487"/>
      <c r="AB34" s="487"/>
      <c r="AC34" s="487"/>
      <c r="AD34" s="487"/>
      <c r="AE34" s="325"/>
    </row>
    <row r="35" spans="1:31" s="326" customFormat="1" ht="21.75" customHeight="1" x14ac:dyDescent="0.2">
      <c r="A35" s="320"/>
      <c r="B35" s="483" t="s">
        <v>433</v>
      </c>
      <c r="C35" s="483"/>
      <c r="D35" s="483"/>
      <c r="E35" s="483"/>
      <c r="F35" s="483"/>
      <c r="G35" s="483"/>
      <c r="H35" s="483"/>
      <c r="I35" s="483"/>
      <c r="J35" s="483"/>
      <c r="K35" s="483"/>
      <c r="L35" s="483"/>
      <c r="M35" s="484"/>
      <c r="N35" s="321">
        <v>802</v>
      </c>
      <c r="O35" s="322">
        <v>8</v>
      </c>
      <c r="P35" s="322">
        <v>1</v>
      </c>
      <c r="Q35" s="323" t="s">
        <v>434</v>
      </c>
      <c r="R35" s="324">
        <v>0</v>
      </c>
      <c r="S35" s="485"/>
      <c r="T35" s="486"/>
      <c r="U35" s="413">
        <v>17246.423999999999</v>
      </c>
      <c r="V35" s="413">
        <f>+V36</f>
        <v>6623.7815499999997</v>
      </c>
      <c r="W35" s="354">
        <f t="shared" si="1"/>
        <v>38.406695498150803</v>
      </c>
      <c r="X35" s="487"/>
      <c r="Y35" s="487"/>
      <c r="Z35" s="487"/>
      <c r="AA35" s="487"/>
      <c r="AB35" s="487"/>
      <c r="AC35" s="487"/>
      <c r="AD35" s="487"/>
      <c r="AE35" s="325"/>
    </row>
    <row r="36" spans="1:31" s="326" customFormat="1" ht="21.75" customHeight="1" x14ac:dyDescent="0.2">
      <c r="A36" s="320"/>
      <c r="B36" s="483" t="s">
        <v>438</v>
      </c>
      <c r="C36" s="483"/>
      <c r="D36" s="483"/>
      <c r="E36" s="483"/>
      <c r="F36" s="483"/>
      <c r="G36" s="483"/>
      <c r="H36" s="483"/>
      <c r="I36" s="483"/>
      <c r="J36" s="483"/>
      <c r="K36" s="483"/>
      <c r="L36" s="483"/>
      <c r="M36" s="484"/>
      <c r="N36" s="321">
        <v>802</v>
      </c>
      <c r="O36" s="322">
        <v>8</v>
      </c>
      <c r="P36" s="322">
        <v>1</v>
      </c>
      <c r="Q36" s="323" t="s">
        <v>439</v>
      </c>
      <c r="R36" s="324">
        <v>0</v>
      </c>
      <c r="S36" s="485"/>
      <c r="T36" s="486"/>
      <c r="U36" s="413">
        <v>17246.423999999999</v>
      </c>
      <c r="V36" s="413">
        <f>+V37</f>
        <v>6623.7815499999997</v>
      </c>
      <c r="W36" s="354">
        <f t="shared" si="1"/>
        <v>38.406695498150803</v>
      </c>
      <c r="X36" s="487"/>
      <c r="Y36" s="487"/>
      <c r="Z36" s="487"/>
      <c r="AA36" s="487"/>
      <c r="AB36" s="487"/>
      <c r="AC36" s="487"/>
      <c r="AD36" s="487"/>
      <c r="AE36" s="325"/>
    </row>
    <row r="37" spans="1:31" s="326" customFormat="1" ht="21.75" customHeight="1" x14ac:dyDescent="0.2">
      <c r="A37" s="320"/>
      <c r="B37" s="483" t="s">
        <v>15</v>
      </c>
      <c r="C37" s="483"/>
      <c r="D37" s="483"/>
      <c r="E37" s="483"/>
      <c r="F37" s="483"/>
      <c r="G37" s="483"/>
      <c r="H37" s="483"/>
      <c r="I37" s="483"/>
      <c r="J37" s="483"/>
      <c r="K37" s="483"/>
      <c r="L37" s="483"/>
      <c r="M37" s="484"/>
      <c r="N37" s="321">
        <v>802</v>
      </c>
      <c r="O37" s="322">
        <v>8</v>
      </c>
      <c r="P37" s="322">
        <v>1</v>
      </c>
      <c r="Q37" s="323" t="s">
        <v>440</v>
      </c>
      <c r="R37" s="324">
        <v>0</v>
      </c>
      <c r="S37" s="485"/>
      <c r="T37" s="486"/>
      <c r="U37" s="413">
        <v>17246.423999999999</v>
      </c>
      <c r="V37" s="413">
        <f>+V38</f>
        <v>6623.7815499999997</v>
      </c>
      <c r="W37" s="354">
        <f t="shared" si="1"/>
        <v>38.406695498150803</v>
      </c>
      <c r="X37" s="487"/>
      <c r="Y37" s="487"/>
      <c r="Z37" s="487"/>
      <c r="AA37" s="487"/>
      <c r="AB37" s="487"/>
      <c r="AC37" s="487"/>
      <c r="AD37" s="487"/>
      <c r="AE37" s="325"/>
    </row>
    <row r="38" spans="1:31" s="326" customFormat="1" ht="21.75" customHeight="1" x14ac:dyDescent="0.2">
      <c r="A38" s="320"/>
      <c r="B38" s="483" t="s">
        <v>412</v>
      </c>
      <c r="C38" s="483"/>
      <c r="D38" s="483"/>
      <c r="E38" s="483"/>
      <c r="F38" s="483"/>
      <c r="G38" s="483"/>
      <c r="H38" s="483"/>
      <c r="I38" s="483"/>
      <c r="J38" s="483"/>
      <c r="K38" s="483"/>
      <c r="L38" s="483"/>
      <c r="M38" s="484"/>
      <c r="N38" s="321">
        <v>802</v>
      </c>
      <c r="O38" s="322">
        <v>8</v>
      </c>
      <c r="P38" s="322">
        <v>1</v>
      </c>
      <c r="Q38" s="323" t="s">
        <v>440</v>
      </c>
      <c r="R38" s="324" t="s">
        <v>8</v>
      </c>
      <c r="S38" s="485"/>
      <c r="T38" s="486"/>
      <c r="U38" s="413">
        <v>17246.423999999999</v>
      </c>
      <c r="V38" s="413">
        <f>+V39</f>
        <v>6623.7815499999997</v>
      </c>
      <c r="W38" s="354">
        <f t="shared" si="1"/>
        <v>38.406695498150803</v>
      </c>
      <c r="X38" s="487"/>
      <c r="Y38" s="487"/>
      <c r="Z38" s="487"/>
      <c r="AA38" s="487"/>
      <c r="AB38" s="487"/>
      <c r="AC38" s="487"/>
      <c r="AD38" s="487"/>
      <c r="AE38" s="325"/>
    </row>
    <row r="39" spans="1:31" s="326" customFormat="1" ht="12" customHeight="1" x14ac:dyDescent="0.2">
      <c r="A39" s="320"/>
      <c r="B39" s="483" t="s">
        <v>9</v>
      </c>
      <c r="C39" s="483"/>
      <c r="D39" s="483"/>
      <c r="E39" s="483"/>
      <c r="F39" s="483"/>
      <c r="G39" s="483"/>
      <c r="H39" s="483"/>
      <c r="I39" s="483"/>
      <c r="J39" s="483"/>
      <c r="K39" s="483"/>
      <c r="L39" s="483"/>
      <c r="M39" s="484"/>
      <c r="N39" s="321">
        <v>802</v>
      </c>
      <c r="O39" s="322">
        <v>8</v>
      </c>
      <c r="P39" s="322">
        <v>1</v>
      </c>
      <c r="Q39" s="323" t="s">
        <v>440</v>
      </c>
      <c r="R39" s="324" t="s">
        <v>10</v>
      </c>
      <c r="S39" s="485"/>
      <c r="T39" s="486"/>
      <c r="U39" s="413">
        <v>17246.423999999999</v>
      </c>
      <c r="V39" s="413">
        <f>+V40</f>
        <v>6623.7815499999997</v>
      </c>
      <c r="W39" s="354">
        <f t="shared" si="1"/>
        <v>38.406695498150803</v>
      </c>
      <c r="X39" s="487"/>
      <c r="Y39" s="487"/>
      <c r="Z39" s="487"/>
      <c r="AA39" s="487"/>
      <c r="AB39" s="487"/>
      <c r="AC39" s="487"/>
      <c r="AD39" s="487"/>
      <c r="AE39" s="325"/>
    </row>
    <row r="40" spans="1:31" s="326" customFormat="1" ht="42.75" customHeight="1" x14ac:dyDescent="0.2">
      <c r="A40" s="320"/>
      <c r="B40" s="483" t="s">
        <v>11</v>
      </c>
      <c r="C40" s="483"/>
      <c r="D40" s="483"/>
      <c r="E40" s="483"/>
      <c r="F40" s="483"/>
      <c r="G40" s="483"/>
      <c r="H40" s="483"/>
      <c r="I40" s="483"/>
      <c r="J40" s="483"/>
      <c r="K40" s="483"/>
      <c r="L40" s="483"/>
      <c r="M40" s="484"/>
      <c r="N40" s="321">
        <v>802</v>
      </c>
      <c r="O40" s="322">
        <v>8</v>
      </c>
      <c r="P40" s="322">
        <v>1</v>
      </c>
      <c r="Q40" s="323" t="s">
        <v>440</v>
      </c>
      <c r="R40" s="324" t="s">
        <v>12</v>
      </c>
      <c r="S40" s="485"/>
      <c r="T40" s="486"/>
      <c r="U40" s="413">
        <v>17246.423999999999</v>
      </c>
      <c r="V40" s="413">
        <v>6623.7815499999997</v>
      </c>
      <c r="W40" s="354">
        <f t="shared" si="1"/>
        <v>38.406695498150803</v>
      </c>
      <c r="X40" s="487"/>
      <c r="Y40" s="487"/>
      <c r="Z40" s="487"/>
      <c r="AA40" s="487"/>
      <c r="AB40" s="487"/>
      <c r="AC40" s="487"/>
      <c r="AD40" s="487"/>
      <c r="AE40" s="325"/>
    </row>
    <row r="41" spans="1:31" s="326" customFormat="1" ht="21.75" customHeight="1" x14ac:dyDescent="0.2">
      <c r="A41" s="320"/>
      <c r="B41" s="483" t="s">
        <v>433</v>
      </c>
      <c r="C41" s="483"/>
      <c r="D41" s="483"/>
      <c r="E41" s="483"/>
      <c r="F41" s="483"/>
      <c r="G41" s="483"/>
      <c r="H41" s="483"/>
      <c r="I41" s="483"/>
      <c r="J41" s="483"/>
      <c r="K41" s="483"/>
      <c r="L41" s="483"/>
      <c r="M41" s="484"/>
      <c r="N41" s="321">
        <v>802</v>
      </c>
      <c r="O41" s="322">
        <v>8</v>
      </c>
      <c r="P41" s="322">
        <v>1</v>
      </c>
      <c r="Q41" s="323" t="s">
        <v>434</v>
      </c>
      <c r="R41" s="324">
        <v>0</v>
      </c>
      <c r="S41" s="485"/>
      <c r="T41" s="486"/>
      <c r="U41" s="413">
        <f t="shared" ref="U41:V45" si="2">+U42</f>
        <v>3588.15</v>
      </c>
      <c r="V41" s="413">
        <f t="shared" si="2"/>
        <v>1928</v>
      </c>
      <c r="W41" s="354">
        <f t="shared" si="1"/>
        <v>53.732424787146584</v>
      </c>
      <c r="X41" s="487"/>
      <c r="Y41" s="487"/>
      <c r="Z41" s="487"/>
      <c r="AA41" s="487"/>
      <c r="AB41" s="487"/>
      <c r="AC41" s="487"/>
      <c r="AD41" s="487"/>
      <c r="AE41" s="325"/>
    </row>
    <row r="42" spans="1:31" s="326" customFormat="1" ht="21.75" customHeight="1" x14ac:dyDescent="0.2">
      <c r="A42" s="320"/>
      <c r="B42" s="483" t="s">
        <v>438</v>
      </c>
      <c r="C42" s="483"/>
      <c r="D42" s="483"/>
      <c r="E42" s="483"/>
      <c r="F42" s="483"/>
      <c r="G42" s="483"/>
      <c r="H42" s="483"/>
      <c r="I42" s="483"/>
      <c r="J42" s="483"/>
      <c r="K42" s="483"/>
      <c r="L42" s="483"/>
      <c r="M42" s="484"/>
      <c r="N42" s="321">
        <v>802</v>
      </c>
      <c r="O42" s="322">
        <v>8</v>
      </c>
      <c r="P42" s="322">
        <v>1</v>
      </c>
      <c r="Q42" s="323" t="s">
        <v>439</v>
      </c>
      <c r="R42" s="324">
        <v>0</v>
      </c>
      <c r="S42" s="485"/>
      <c r="T42" s="486"/>
      <c r="U42" s="413">
        <f t="shared" si="2"/>
        <v>3588.15</v>
      </c>
      <c r="V42" s="413">
        <f t="shared" si="2"/>
        <v>1928</v>
      </c>
      <c r="W42" s="354">
        <f t="shared" si="1"/>
        <v>53.732424787146584</v>
      </c>
      <c r="X42" s="487"/>
      <c r="Y42" s="487"/>
      <c r="Z42" s="487"/>
      <c r="AA42" s="487"/>
      <c r="AB42" s="487"/>
      <c r="AC42" s="487"/>
      <c r="AD42" s="487"/>
      <c r="AE42" s="325"/>
    </row>
    <row r="43" spans="1:31" s="326" customFormat="1" ht="21.75" customHeight="1" x14ac:dyDescent="0.2">
      <c r="A43" s="320"/>
      <c r="B43" s="483" t="s">
        <v>669</v>
      </c>
      <c r="C43" s="483"/>
      <c r="D43" s="483"/>
      <c r="E43" s="483"/>
      <c r="F43" s="483"/>
      <c r="G43" s="483"/>
      <c r="H43" s="483"/>
      <c r="I43" s="483"/>
      <c r="J43" s="483"/>
      <c r="K43" s="483"/>
      <c r="L43" s="483"/>
      <c r="M43" s="484"/>
      <c r="N43" s="321">
        <v>802</v>
      </c>
      <c r="O43" s="322">
        <v>8</v>
      </c>
      <c r="P43" s="322">
        <v>1</v>
      </c>
      <c r="Q43" s="323" t="s">
        <v>689</v>
      </c>
      <c r="R43" s="324">
        <v>0</v>
      </c>
      <c r="S43" s="485"/>
      <c r="T43" s="486"/>
      <c r="U43" s="413">
        <f t="shared" si="2"/>
        <v>3588.15</v>
      </c>
      <c r="V43" s="413">
        <f t="shared" si="2"/>
        <v>1928</v>
      </c>
      <c r="W43" s="354">
        <f t="shared" si="1"/>
        <v>53.732424787146584</v>
      </c>
      <c r="X43" s="487"/>
      <c r="Y43" s="487"/>
      <c r="Z43" s="487"/>
      <c r="AA43" s="487"/>
      <c r="AB43" s="487"/>
      <c r="AC43" s="487"/>
      <c r="AD43" s="487"/>
      <c r="AE43" s="325"/>
    </row>
    <row r="44" spans="1:31" s="326" customFormat="1" ht="21.75" customHeight="1" x14ac:dyDescent="0.2">
      <c r="A44" s="320"/>
      <c r="B44" s="483" t="s">
        <v>412</v>
      </c>
      <c r="C44" s="483"/>
      <c r="D44" s="483"/>
      <c r="E44" s="483"/>
      <c r="F44" s="483"/>
      <c r="G44" s="483"/>
      <c r="H44" s="483"/>
      <c r="I44" s="483"/>
      <c r="J44" s="483"/>
      <c r="K44" s="483"/>
      <c r="L44" s="483"/>
      <c r="M44" s="484"/>
      <c r="N44" s="321">
        <v>802</v>
      </c>
      <c r="O44" s="322">
        <v>8</v>
      </c>
      <c r="P44" s="322">
        <v>1</v>
      </c>
      <c r="Q44" s="323" t="s">
        <v>689</v>
      </c>
      <c r="R44" s="324" t="s">
        <v>8</v>
      </c>
      <c r="S44" s="485"/>
      <c r="T44" s="486"/>
      <c r="U44" s="413">
        <f t="shared" si="2"/>
        <v>3588.15</v>
      </c>
      <c r="V44" s="413">
        <f t="shared" si="2"/>
        <v>1928</v>
      </c>
      <c r="W44" s="354">
        <f t="shared" si="1"/>
        <v>53.732424787146584</v>
      </c>
      <c r="X44" s="487"/>
      <c r="Y44" s="487"/>
      <c r="Z44" s="487"/>
      <c r="AA44" s="487"/>
      <c r="AB44" s="487"/>
      <c r="AC44" s="487"/>
      <c r="AD44" s="487"/>
      <c r="AE44" s="325"/>
    </row>
    <row r="45" spans="1:31" s="326" customFormat="1" ht="12" customHeight="1" x14ac:dyDescent="0.2">
      <c r="A45" s="320"/>
      <c r="B45" s="483" t="s">
        <v>9</v>
      </c>
      <c r="C45" s="483"/>
      <c r="D45" s="483"/>
      <c r="E45" s="483"/>
      <c r="F45" s="483"/>
      <c r="G45" s="483"/>
      <c r="H45" s="483"/>
      <c r="I45" s="483"/>
      <c r="J45" s="483"/>
      <c r="K45" s="483"/>
      <c r="L45" s="483"/>
      <c r="M45" s="484"/>
      <c r="N45" s="321">
        <v>802</v>
      </c>
      <c r="O45" s="322">
        <v>8</v>
      </c>
      <c r="P45" s="322">
        <v>1</v>
      </c>
      <c r="Q45" s="323" t="s">
        <v>689</v>
      </c>
      <c r="R45" s="324" t="s">
        <v>10</v>
      </c>
      <c r="S45" s="485"/>
      <c r="T45" s="486"/>
      <c r="U45" s="413">
        <f t="shared" si="2"/>
        <v>3588.15</v>
      </c>
      <c r="V45" s="413">
        <f t="shared" si="2"/>
        <v>1928</v>
      </c>
      <c r="W45" s="354">
        <f t="shared" si="1"/>
        <v>53.732424787146584</v>
      </c>
      <c r="X45" s="487"/>
      <c r="Y45" s="487"/>
      <c r="Z45" s="487"/>
      <c r="AA45" s="487"/>
      <c r="AB45" s="487"/>
      <c r="AC45" s="487"/>
      <c r="AD45" s="487"/>
      <c r="AE45" s="325"/>
    </row>
    <row r="46" spans="1:31" s="326" customFormat="1" ht="42.75" customHeight="1" x14ac:dyDescent="0.2">
      <c r="A46" s="320"/>
      <c r="B46" s="483" t="s">
        <v>11</v>
      </c>
      <c r="C46" s="483"/>
      <c r="D46" s="483"/>
      <c r="E46" s="483"/>
      <c r="F46" s="483"/>
      <c r="G46" s="483"/>
      <c r="H46" s="483"/>
      <c r="I46" s="483"/>
      <c r="J46" s="483"/>
      <c r="K46" s="483"/>
      <c r="L46" s="483"/>
      <c r="M46" s="484"/>
      <c r="N46" s="321">
        <v>802</v>
      </c>
      <c r="O46" s="322">
        <v>8</v>
      </c>
      <c r="P46" s="322">
        <v>1</v>
      </c>
      <c r="Q46" s="323">
        <v>820173450</v>
      </c>
      <c r="R46" s="324" t="s">
        <v>12</v>
      </c>
      <c r="S46" s="485"/>
      <c r="T46" s="486"/>
      <c r="U46" s="413">
        <f>1809.15+1779</f>
        <v>3588.15</v>
      </c>
      <c r="V46" s="413">
        <v>1928</v>
      </c>
      <c r="W46" s="354">
        <f t="shared" si="1"/>
        <v>53.732424787146584</v>
      </c>
      <c r="X46" s="487"/>
      <c r="Y46" s="487"/>
      <c r="Z46" s="487"/>
      <c r="AA46" s="487"/>
      <c r="AB46" s="487"/>
      <c r="AC46" s="487"/>
      <c r="AD46" s="487"/>
      <c r="AE46" s="325"/>
    </row>
    <row r="47" spans="1:31" s="326" customFormat="1" ht="21.75" customHeight="1" x14ac:dyDescent="0.2">
      <c r="A47" s="320"/>
      <c r="B47" s="483" t="s">
        <v>433</v>
      </c>
      <c r="C47" s="483"/>
      <c r="D47" s="483"/>
      <c r="E47" s="483"/>
      <c r="F47" s="483"/>
      <c r="G47" s="483"/>
      <c r="H47" s="483"/>
      <c r="I47" s="483"/>
      <c r="J47" s="483"/>
      <c r="K47" s="483"/>
      <c r="L47" s="483"/>
      <c r="M47" s="484"/>
      <c r="N47" s="321">
        <v>802</v>
      </c>
      <c r="O47" s="322">
        <v>8</v>
      </c>
      <c r="P47" s="322">
        <v>1</v>
      </c>
      <c r="Q47" s="323" t="s">
        <v>434</v>
      </c>
      <c r="R47" s="324">
        <v>0</v>
      </c>
      <c r="S47" s="485"/>
      <c r="T47" s="486"/>
      <c r="U47" s="413">
        <v>500</v>
      </c>
      <c r="V47" s="413">
        <f>+V48</f>
        <v>500</v>
      </c>
      <c r="W47" s="354">
        <f t="shared" si="1"/>
        <v>100</v>
      </c>
      <c r="X47" s="487"/>
      <c r="Y47" s="487"/>
      <c r="Z47" s="487"/>
      <c r="AA47" s="487"/>
      <c r="AB47" s="487"/>
      <c r="AC47" s="487"/>
      <c r="AD47" s="487"/>
      <c r="AE47" s="325"/>
    </row>
    <row r="48" spans="1:31" s="326" customFormat="1" ht="21.75" customHeight="1" x14ac:dyDescent="0.2">
      <c r="A48" s="320"/>
      <c r="B48" s="483" t="s">
        <v>438</v>
      </c>
      <c r="C48" s="483"/>
      <c r="D48" s="483"/>
      <c r="E48" s="483"/>
      <c r="F48" s="483"/>
      <c r="G48" s="483"/>
      <c r="H48" s="483"/>
      <c r="I48" s="483"/>
      <c r="J48" s="483"/>
      <c r="K48" s="483"/>
      <c r="L48" s="483"/>
      <c r="M48" s="484"/>
      <c r="N48" s="321">
        <v>802</v>
      </c>
      <c r="O48" s="322">
        <v>8</v>
      </c>
      <c r="P48" s="322">
        <v>1</v>
      </c>
      <c r="Q48" s="323" t="s">
        <v>439</v>
      </c>
      <c r="R48" s="324">
        <v>0</v>
      </c>
      <c r="S48" s="485"/>
      <c r="T48" s="486"/>
      <c r="U48" s="413">
        <v>500</v>
      </c>
      <c r="V48" s="413">
        <f>+V49</f>
        <v>500</v>
      </c>
      <c r="W48" s="354">
        <f t="shared" si="1"/>
        <v>100</v>
      </c>
      <c r="X48" s="487"/>
      <c r="Y48" s="487"/>
      <c r="Z48" s="487"/>
      <c r="AA48" s="487"/>
      <c r="AB48" s="487"/>
      <c r="AC48" s="487"/>
      <c r="AD48" s="487"/>
      <c r="AE48" s="325"/>
    </row>
    <row r="49" spans="1:31" s="326" customFormat="1" ht="42.75" customHeight="1" x14ac:dyDescent="0.2">
      <c r="A49" s="320"/>
      <c r="B49" s="483" t="s">
        <v>532</v>
      </c>
      <c r="C49" s="483"/>
      <c r="D49" s="483"/>
      <c r="E49" s="483"/>
      <c r="F49" s="483"/>
      <c r="G49" s="483"/>
      <c r="H49" s="483"/>
      <c r="I49" s="483"/>
      <c r="J49" s="483"/>
      <c r="K49" s="483"/>
      <c r="L49" s="483"/>
      <c r="M49" s="484"/>
      <c r="N49" s="321">
        <v>802</v>
      </c>
      <c r="O49" s="322">
        <v>8</v>
      </c>
      <c r="P49" s="322">
        <v>1</v>
      </c>
      <c r="Q49" s="323" t="s">
        <v>533</v>
      </c>
      <c r="R49" s="324">
        <v>0</v>
      </c>
      <c r="S49" s="485"/>
      <c r="T49" s="486"/>
      <c r="U49" s="413">
        <v>500</v>
      </c>
      <c r="V49" s="413">
        <f>+V50</f>
        <v>500</v>
      </c>
      <c r="W49" s="354">
        <f t="shared" si="1"/>
        <v>100</v>
      </c>
      <c r="X49" s="487"/>
      <c r="Y49" s="487"/>
      <c r="Z49" s="487"/>
      <c r="AA49" s="487"/>
      <c r="AB49" s="487"/>
      <c r="AC49" s="487"/>
      <c r="AD49" s="487"/>
      <c r="AE49" s="325"/>
    </row>
    <row r="50" spans="1:31" s="326" customFormat="1" ht="21.75" customHeight="1" x14ac:dyDescent="0.2">
      <c r="A50" s="320"/>
      <c r="B50" s="483" t="s">
        <v>412</v>
      </c>
      <c r="C50" s="483"/>
      <c r="D50" s="483"/>
      <c r="E50" s="483"/>
      <c r="F50" s="483"/>
      <c r="G50" s="483"/>
      <c r="H50" s="483"/>
      <c r="I50" s="483"/>
      <c r="J50" s="483"/>
      <c r="K50" s="483"/>
      <c r="L50" s="483"/>
      <c r="M50" s="484"/>
      <c r="N50" s="321">
        <v>802</v>
      </c>
      <c r="O50" s="322">
        <v>8</v>
      </c>
      <c r="P50" s="322">
        <v>1</v>
      </c>
      <c r="Q50" s="323" t="s">
        <v>533</v>
      </c>
      <c r="R50" s="324" t="s">
        <v>8</v>
      </c>
      <c r="S50" s="485"/>
      <c r="T50" s="486"/>
      <c r="U50" s="413">
        <v>500</v>
      </c>
      <c r="V50" s="413">
        <f>+V51</f>
        <v>500</v>
      </c>
      <c r="W50" s="354">
        <f t="shared" si="1"/>
        <v>100</v>
      </c>
      <c r="X50" s="487"/>
      <c r="Y50" s="487"/>
      <c r="Z50" s="487"/>
      <c r="AA50" s="487"/>
      <c r="AB50" s="487"/>
      <c r="AC50" s="487"/>
      <c r="AD50" s="487"/>
      <c r="AE50" s="325"/>
    </row>
    <row r="51" spans="1:31" s="326" customFormat="1" ht="12" customHeight="1" x14ac:dyDescent="0.2">
      <c r="A51" s="320"/>
      <c r="B51" s="483" t="s">
        <v>9</v>
      </c>
      <c r="C51" s="483"/>
      <c r="D51" s="483"/>
      <c r="E51" s="483"/>
      <c r="F51" s="483"/>
      <c r="G51" s="483"/>
      <c r="H51" s="483"/>
      <c r="I51" s="483"/>
      <c r="J51" s="483"/>
      <c r="K51" s="483"/>
      <c r="L51" s="483"/>
      <c r="M51" s="484"/>
      <c r="N51" s="321">
        <v>802</v>
      </c>
      <c r="O51" s="322">
        <v>8</v>
      </c>
      <c r="P51" s="322">
        <v>1</v>
      </c>
      <c r="Q51" s="323" t="s">
        <v>533</v>
      </c>
      <c r="R51" s="324" t="s">
        <v>10</v>
      </c>
      <c r="S51" s="485"/>
      <c r="T51" s="486"/>
      <c r="U51" s="413">
        <v>500</v>
      </c>
      <c r="V51" s="413">
        <f>+V52</f>
        <v>500</v>
      </c>
      <c r="W51" s="354">
        <f t="shared" si="1"/>
        <v>100</v>
      </c>
      <c r="X51" s="487"/>
      <c r="Y51" s="487"/>
      <c r="Z51" s="487"/>
      <c r="AA51" s="487"/>
      <c r="AB51" s="487"/>
      <c r="AC51" s="487"/>
      <c r="AD51" s="487"/>
      <c r="AE51" s="325"/>
    </row>
    <row r="52" spans="1:31" s="326" customFormat="1" ht="12" customHeight="1" x14ac:dyDescent="0.2">
      <c r="A52" s="320"/>
      <c r="B52" s="483" t="s">
        <v>151</v>
      </c>
      <c r="C52" s="483"/>
      <c r="D52" s="483"/>
      <c r="E52" s="483"/>
      <c r="F52" s="483"/>
      <c r="G52" s="483"/>
      <c r="H52" s="483"/>
      <c r="I52" s="483"/>
      <c r="J52" s="483"/>
      <c r="K52" s="483"/>
      <c r="L52" s="483"/>
      <c r="M52" s="484"/>
      <c r="N52" s="321">
        <v>802</v>
      </c>
      <c r="O52" s="322">
        <v>8</v>
      </c>
      <c r="P52" s="322">
        <v>1</v>
      </c>
      <c r="Q52" s="323" t="s">
        <v>533</v>
      </c>
      <c r="R52" s="324" t="s">
        <v>150</v>
      </c>
      <c r="S52" s="485"/>
      <c r="T52" s="486"/>
      <c r="U52" s="413">
        <v>500</v>
      </c>
      <c r="V52" s="413">
        <v>500</v>
      </c>
      <c r="W52" s="354">
        <f t="shared" si="1"/>
        <v>100</v>
      </c>
      <c r="X52" s="487"/>
      <c r="Y52" s="487"/>
      <c r="Z52" s="487"/>
      <c r="AA52" s="487"/>
      <c r="AB52" s="487"/>
      <c r="AC52" s="487"/>
      <c r="AD52" s="487"/>
      <c r="AE52" s="325"/>
    </row>
    <row r="53" spans="1:31" s="326" customFormat="1" ht="21.75" customHeight="1" x14ac:dyDescent="0.2">
      <c r="A53" s="320"/>
      <c r="B53" s="483" t="s">
        <v>433</v>
      </c>
      <c r="C53" s="483"/>
      <c r="D53" s="483"/>
      <c r="E53" s="483"/>
      <c r="F53" s="483"/>
      <c r="G53" s="483"/>
      <c r="H53" s="483"/>
      <c r="I53" s="483"/>
      <c r="J53" s="483"/>
      <c r="K53" s="483"/>
      <c r="L53" s="483"/>
      <c r="M53" s="484"/>
      <c r="N53" s="321">
        <v>802</v>
      </c>
      <c r="O53" s="322">
        <v>8</v>
      </c>
      <c r="P53" s="322">
        <v>1</v>
      </c>
      <c r="Q53" s="323" t="s">
        <v>434</v>
      </c>
      <c r="R53" s="324">
        <v>0</v>
      </c>
      <c r="S53" s="485"/>
      <c r="T53" s="486"/>
      <c r="U53" s="413">
        <v>1700.499</v>
      </c>
      <c r="V53" s="413">
        <f>+V54</f>
        <v>783.49571000000003</v>
      </c>
      <c r="W53" s="354">
        <f t="shared" si="1"/>
        <v>46.074458732407372</v>
      </c>
      <c r="X53" s="487"/>
      <c r="Y53" s="487"/>
      <c r="Z53" s="487"/>
      <c r="AA53" s="487"/>
      <c r="AB53" s="487"/>
      <c r="AC53" s="487"/>
      <c r="AD53" s="487"/>
      <c r="AE53" s="325"/>
    </row>
    <row r="54" spans="1:31" s="326" customFormat="1" ht="12" customHeight="1" x14ac:dyDescent="0.2">
      <c r="A54" s="320"/>
      <c r="B54" s="483" t="s">
        <v>604</v>
      </c>
      <c r="C54" s="483"/>
      <c r="D54" s="483"/>
      <c r="E54" s="483"/>
      <c r="F54" s="483"/>
      <c r="G54" s="483"/>
      <c r="H54" s="483"/>
      <c r="I54" s="483"/>
      <c r="J54" s="483"/>
      <c r="K54" s="483"/>
      <c r="L54" s="483"/>
      <c r="M54" s="484"/>
      <c r="N54" s="321">
        <v>802</v>
      </c>
      <c r="O54" s="322">
        <v>8</v>
      </c>
      <c r="P54" s="322">
        <v>1</v>
      </c>
      <c r="Q54" s="323" t="s">
        <v>605</v>
      </c>
      <c r="R54" s="324">
        <v>0</v>
      </c>
      <c r="S54" s="485"/>
      <c r="T54" s="486"/>
      <c r="U54" s="413">
        <v>1700.499</v>
      </c>
      <c r="V54" s="413">
        <f>+V55</f>
        <v>783.49571000000003</v>
      </c>
      <c r="W54" s="354">
        <f t="shared" si="1"/>
        <v>46.074458732407372</v>
      </c>
      <c r="X54" s="487"/>
      <c r="Y54" s="487"/>
      <c r="Z54" s="487"/>
      <c r="AA54" s="487"/>
      <c r="AB54" s="487"/>
      <c r="AC54" s="487"/>
      <c r="AD54" s="487"/>
      <c r="AE54" s="325"/>
    </row>
    <row r="55" spans="1:31" s="326" customFormat="1" ht="21.75" customHeight="1" x14ac:dyDescent="0.2">
      <c r="A55" s="320"/>
      <c r="B55" s="483" t="s">
        <v>14</v>
      </c>
      <c r="C55" s="483"/>
      <c r="D55" s="483"/>
      <c r="E55" s="483"/>
      <c r="F55" s="483"/>
      <c r="G55" s="483"/>
      <c r="H55" s="483"/>
      <c r="I55" s="483"/>
      <c r="J55" s="483"/>
      <c r="K55" s="483"/>
      <c r="L55" s="483"/>
      <c r="M55" s="484"/>
      <c r="N55" s="321">
        <v>802</v>
      </c>
      <c r="O55" s="322">
        <v>8</v>
      </c>
      <c r="P55" s="322">
        <v>1</v>
      </c>
      <c r="Q55" s="323" t="s">
        <v>606</v>
      </c>
      <c r="R55" s="324">
        <v>0</v>
      </c>
      <c r="S55" s="485"/>
      <c r="T55" s="486"/>
      <c r="U55" s="413">
        <v>1700.499</v>
      </c>
      <c r="V55" s="413">
        <f>+V56</f>
        <v>783.49571000000003</v>
      </c>
      <c r="W55" s="354">
        <f t="shared" si="1"/>
        <v>46.074458732407372</v>
      </c>
      <c r="X55" s="487"/>
      <c r="Y55" s="487"/>
      <c r="Z55" s="487"/>
      <c r="AA55" s="487"/>
      <c r="AB55" s="487"/>
      <c r="AC55" s="487"/>
      <c r="AD55" s="487"/>
      <c r="AE55" s="325"/>
    </row>
    <row r="56" spans="1:31" s="326" customFormat="1" ht="21.75" customHeight="1" x14ac:dyDescent="0.2">
      <c r="A56" s="320"/>
      <c r="B56" s="483" t="s">
        <v>412</v>
      </c>
      <c r="C56" s="483"/>
      <c r="D56" s="483"/>
      <c r="E56" s="483"/>
      <c r="F56" s="483"/>
      <c r="G56" s="483"/>
      <c r="H56" s="483"/>
      <c r="I56" s="483"/>
      <c r="J56" s="483"/>
      <c r="K56" s="483"/>
      <c r="L56" s="483"/>
      <c r="M56" s="484"/>
      <c r="N56" s="321">
        <v>802</v>
      </c>
      <c r="O56" s="322">
        <v>8</v>
      </c>
      <c r="P56" s="322">
        <v>1</v>
      </c>
      <c r="Q56" s="323" t="s">
        <v>606</v>
      </c>
      <c r="R56" s="324" t="s">
        <v>8</v>
      </c>
      <c r="S56" s="485"/>
      <c r="T56" s="486"/>
      <c r="U56" s="413">
        <v>1700.499</v>
      </c>
      <c r="V56" s="413">
        <f>+V57</f>
        <v>783.49571000000003</v>
      </c>
      <c r="W56" s="354">
        <f t="shared" si="1"/>
        <v>46.074458732407372</v>
      </c>
      <c r="X56" s="487"/>
      <c r="Y56" s="487"/>
      <c r="Z56" s="487"/>
      <c r="AA56" s="487"/>
      <c r="AB56" s="487"/>
      <c r="AC56" s="487"/>
      <c r="AD56" s="487"/>
      <c r="AE56" s="325"/>
    </row>
    <row r="57" spans="1:31" s="326" customFormat="1" ht="12" customHeight="1" x14ac:dyDescent="0.2">
      <c r="A57" s="320"/>
      <c r="B57" s="483" t="s">
        <v>9</v>
      </c>
      <c r="C57" s="483"/>
      <c r="D57" s="483"/>
      <c r="E57" s="483"/>
      <c r="F57" s="483"/>
      <c r="G57" s="483"/>
      <c r="H57" s="483"/>
      <c r="I57" s="483"/>
      <c r="J57" s="483"/>
      <c r="K57" s="483"/>
      <c r="L57" s="483"/>
      <c r="M57" s="484"/>
      <c r="N57" s="321">
        <v>802</v>
      </c>
      <c r="O57" s="322">
        <v>8</v>
      </c>
      <c r="P57" s="322">
        <v>1</v>
      </c>
      <c r="Q57" s="323" t="s">
        <v>606</v>
      </c>
      <c r="R57" s="324" t="s">
        <v>10</v>
      </c>
      <c r="S57" s="485"/>
      <c r="T57" s="486"/>
      <c r="U57" s="413">
        <v>1700.499</v>
      </c>
      <c r="V57" s="413">
        <f>+V58</f>
        <v>783.49571000000003</v>
      </c>
      <c r="W57" s="354">
        <f t="shared" si="1"/>
        <v>46.074458732407372</v>
      </c>
      <c r="X57" s="487"/>
      <c r="Y57" s="487"/>
      <c r="Z57" s="487"/>
      <c r="AA57" s="487"/>
      <c r="AB57" s="487"/>
      <c r="AC57" s="487"/>
      <c r="AD57" s="487"/>
      <c r="AE57" s="325"/>
    </row>
    <row r="58" spans="1:31" s="326" customFormat="1" ht="42.75" customHeight="1" x14ac:dyDescent="0.2">
      <c r="A58" s="320"/>
      <c r="B58" s="483" t="s">
        <v>11</v>
      </c>
      <c r="C58" s="483"/>
      <c r="D58" s="483"/>
      <c r="E58" s="483"/>
      <c r="F58" s="483"/>
      <c r="G58" s="483"/>
      <c r="H58" s="483"/>
      <c r="I58" s="483"/>
      <c r="J58" s="483"/>
      <c r="K58" s="483"/>
      <c r="L58" s="483"/>
      <c r="M58" s="484"/>
      <c r="N58" s="321">
        <v>802</v>
      </c>
      <c r="O58" s="322">
        <v>8</v>
      </c>
      <c r="P58" s="322">
        <v>1</v>
      </c>
      <c r="Q58" s="323" t="s">
        <v>606</v>
      </c>
      <c r="R58" s="324" t="s">
        <v>12</v>
      </c>
      <c r="S58" s="485"/>
      <c r="T58" s="486"/>
      <c r="U58" s="413">
        <v>1700.499</v>
      </c>
      <c r="V58" s="413">
        <v>783.49571000000003</v>
      </c>
      <c r="W58" s="354">
        <f t="shared" si="1"/>
        <v>46.074458732407372</v>
      </c>
      <c r="X58" s="487"/>
      <c r="Y58" s="487"/>
      <c r="Z58" s="487"/>
      <c r="AA58" s="487"/>
      <c r="AB58" s="487"/>
      <c r="AC58" s="487"/>
      <c r="AD58" s="487"/>
      <c r="AE58" s="325"/>
    </row>
    <row r="59" spans="1:31" s="326" customFormat="1" ht="12" customHeight="1" x14ac:dyDescent="0.2">
      <c r="A59" s="320"/>
      <c r="B59" s="483" t="s">
        <v>35</v>
      </c>
      <c r="C59" s="483"/>
      <c r="D59" s="483"/>
      <c r="E59" s="483"/>
      <c r="F59" s="483"/>
      <c r="G59" s="483"/>
      <c r="H59" s="483"/>
      <c r="I59" s="483"/>
      <c r="J59" s="483"/>
      <c r="K59" s="483"/>
      <c r="L59" s="483"/>
      <c r="M59" s="484"/>
      <c r="N59" s="321">
        <v>802</v>
      </c>
      <c r="O59" s="322">
        <v>8</v>
      </c>
      <c r="P59" s="322">
        <v>4</v>
      </c>
      <c r="Q59" s="323">
        <v>0</v>
      </c>
      <c r="R59" s="324">
        <v>0</v>
      </c>
      <c r="S59" s="485"/>
      <c r="T59" s="486"/>
      <c r="U59" s="413">
        <f>+U60+U74+U81+U92</f>
        <v>25110.452809999999</v>
      </c>
      <c r="V59" s="413">
        <f>+V60+V74+V81+V92</f>
        <v>13618.987429999999</v>
      </c>
      <c r="W59" s="354">
        <f t="shared" si="1"/>
        <v>54.236327528814485</v>
      </c>
      <c r="X59" s="487"/>
      <c r="Y59" s="487"/>
      <c r="Z59" s="487"/>
      <c r="AA59" s="487"/>
      <c r="AB59" s="487"/>
      <c r="AC59" s="487"/>
      <c r="AD59" s="487"/>
      <c r="AE59" s="325"/>
    </row>
    <row r="60" spans="1:31" s="326" customFormat="1" ht="21.75" customHeight="1" x14ac:dyDescent="0.2">
      <c r="A60" s="320"/>
      <c r="B60" s="483" t="s">
        <v>433</v>
      </c>
      <c r="C60" s="483"/>
      <c r="D60" s="483"/>
      <c r="E60" s="483"/>
      <c r="F60" s="483"/>
      <c r="G60" s="483"/>
      <c r="H60" s="483"/>
      <c r="I60" s="483"/>
      <c r="J60" s="483"/>
      <c r="K60" s="483"/>
      <c r="L60" s="483"/>
      <c r="M60" s="484"/>
      <c r="N60" s="321">
        <v>802</v>
      </c>
      <c r="O60" s="322">
        <v>8</v>
      </c>
      <c r="P60" s="322">
        <v>4</v>
      </c>
      <c r="Q60" s="323" t="s">
        <v>434</v>
      </c>
      <c r="R60" s="324">
        <v>0</v>
      </c>
      <c r="S60" s="485"/>
      <c r="T60" s="486"/>
      <c r="U60" s="413">
        <f>+U61</f>
        <v>22142.232</v>
      </c>
      <c r="V60" s="413">
        <f>+V61</f>
        <v>12186.508309999999</v>
      </c>
      <c r="W60" s="354">
        <f t="shared" si="1"/>
        <v>55.03739781066335</v>
      </c>
      <c r="X60" s="487"/>
      <c r="Y60" s="487"/>
      <c r="Z60" s="487"/>
      <c r="AA60" s="487"/>
      <c r="AB60" s="487"/>
      <c r="AC60" s="487"/>
      <c r="AD60" s="487"/>
      <c r="AE60" s="325"/>
    </row>
    <row r="61" spans="1:31" s="326" customFormat="1" ht="21.75" customHeight="1" x14ac:dyDescent="0.2">
      <c r="A61" s="320"/>
      <c r="B61" s="483" t="s">
        <v>438</v>
      </c>
      <c r="C61" s="483"/>
      <c r="D61" s="483"/>
      <c r="E61" s="483"/>
      <c r="F61" s="483"/>
      <c r="G61" s="483"/>
      <c r="H61" s="483"/>
      <c r="I61" s="483"/>
      <c r="J61" s="483"/>
      <c r="K61" s="483"/>
      <c r="L61" s="483"/>
      <c r="M61" s="484"/>
      <c r="N61" s="321">
        <v>802</v>
      </c>
      <c r="O61" s="322">
        <v>8</v>
      </c>
      <c r="P61" s="322">
        <v>4</v>
      </c>
      <c r="Q61" s="323" t="s">
        <v>439</v>
      </c>
      <c r="R61" s="324">
        <v>0</v>
      </c>
      <c r="S61" s="485"/>
      <c r="T61" s="486"/>
      <c r="U61" s="413">
        <f>+U62</f>
        <v>22142.232</v>
      </c>
      <c r="V61" s="413">
        <f>+V62</f>
        <v>12186.508309999999</v>
      </c>
      <c r="W61" s="354">
        <f t="shared" si="1"/>
        <v>55.03739781066335</v>
      </c>
      <c r="X61" s="487"/>
      <c r="Y61" s="487"/>
      <c r="Z61" s="487"/>
      <c r="AA61" s="487"/>
      <c r="AB61" s="487"/>
      <c r="AC61" s="487"/>
      <c r="AD61" s="487"/>
      <c r="AE61" s="325"/>
    </row>
    <row r="62" spans="1:31" s="326" customFormat="1" ht="21.75" customHeight="1" x14ac:dyDescent="0.2">
      <c r="A62" s="320"/>
      <c r="B62" s="483" t="s">
        <v>16</v>
      </c>
      <c r="C62" s="483"/>
      <c r="D62" s="483"/>
      <c r="E62" s="483"/>
      <c r="F62" s="483"/>
      <c r="G62" s="483"/>
      <c r="H62" s="483"/>
      <c r="I62" s="483"/>
      <c r="J62" s="483"/>
      <c r="K62" s="483"/>
      <c r="L62" s="483"/>
      <c r="M62" s="484"/>
      <c r="N62" s="321">
        <v>802</v>
      </c>
      <c r="O62" s="322">
        <v>8</v>
      </c>
      <c r="P62" s="322">
        <v>4</v>
      </c>
      <c r="Q62" s="323" t="s">
        <v>441</v>
      </c>
      <c r="R62" s="324">
        <v>0</v>
      </c>
      <c r="S62" s="485"/>
      <c r="T62" s="486"/>
      <c r="U62" s="413">
        <f>+U63+U67+U71</f>
        <v>22142.232</v>
      </c>
      <c r="V62" s="413">
        <f>+V63+V67+V71</f>
        <v>12186.508309999999</v>
      </c>
      <c r="W62" s="354">
        <f t="shared" si="1"/>
        <v>55.03739781066335</v>
      </c>
      <c r="X62" s="487"/>
      <c r="Y62" s="487"/>
      <c r="Z62" s="487"/>
      <c r="AA62" s="487"/>
      <c r="AB62" s="487"/>
      <c r="AC62" s="487"/>
      <c r="AD62" s="487"/>
      <c r="AE62" s="325"/>
    </row>
    <row r="63" spans="1:31" s="326" customFormat="1" ht="53.25" customHeight="1" x14ac:dyDescent="0.2">
      <c r="A63" s="320"/>
      <c r="B63" s="483" t="s">
        <v>17</v>
      </c>
      <c r="C63" s="483"/>
      <c r="D63" s="483"/>
      <c r="E63" s="483"/>
      <c r="F63" s="483"/>
      <c r="G63" s="483"/>
      <c r="H63" s="483"/>
      <c r="I63" s="483"/>
      <c r="J63" s="483"/>
      <c r="K63" s="483"/>
      <c r="L63" s="483"/>
      <c r="M63" s="484"/>
      <c r="N63" s="321">
        <v>802</v>
      </c>
      <c r="O63" s="322">
        <v>8</v>
      </c>
      <c r="P63" s="322">
        <v>4</v>
      </c>
      <c r="Q63" s="323" t="s">
        <v>441</v>
      </c>
      <c r="R63" s="324" t="s">
        <v>18</v>
      </c>
      <c r="S63" s="485"/>
      <c r="T63" s="486"/>
      <c r="U63" s="413">
        <v>21842.732</v>
      </c>
      <c r="V63" s="413">
        <f>+V64</f>
        <v>12051.763859999999</v>
      </c>
      <c r="W63" s="354">
        <f t="shared" si="1"/>
        <v>55.175167007497038</v>
      </c>
      <c r="X63" s="487"/>
      <c r="Y63" s="487"/>
      <c r="Z63" s="487"/>
      <c r="AA63" s="487"/>
      <c r="AB63" s="487"/>
      <c r="AC63" s="487"/>
      <c r="AD63" s="487"/>
      <c r="AE63" s="325"/>
    </row>
    <row r="64" spans="1:31" s="326" customFormat="1" ht="12" customHeight="1" x14ac:dyDescent="0.2">
      <c r="A64" s="320"/>
      <c r="B64" s="483" t="s">
        <v>19</v>
      </c>
      <c r="C64" s="483"/>
      <c r="D64" s="483"/>
      <c r="E64" s="483"/>
      <c r="F64" s="483"/>
      <c r="G64" s="483"/>
      <c r="H64" s="483"/>
      <c r="I64" s="483"/>
      <c r="J64" s="483"/>
      <c r="K64" s="483"/>
      <c r="L64" s="483"/>
      <c r="M64" s="484"/>
      <c r="N64" s="321">
        <v>802</v>
      </c>
      <c r="O64" s="322">
        <v>8</v>
      </c>
      <c r="P64" s="322">
        <v>4</v>
      </c>
      <c r="Q64" s="323" t="s">
        <v>441</v>
      </c>
      <c r="R64" s="324" t="s">
        <v>20</v>
      </c>
      <c r="S64" s="485"/>
      <c r="T64" s="486"/>
      <c r="U64" s="413">
        <v>21842.732</v>
      </c>
      <c r="V64" s="413">
        <f>+V65+V66</f>
        <v>12051.763859999999</v>
      </c>
      <c r="W64" s="354">
        <f t="shared" si="1"/>
        <v>55.175167007497038</v>
      </c>
      <c r="X64" s="487"/>
      <c r="Y64" s="487"/>
      <c r="Z64" s="487"/>
      <c r="AA64" s="487"/>
      <c r="AB64" s="487"/>
      <c r="AC64" s="487"/>
      <c r="AD64" s="487"/>
      <c r="AE64" s="325"/>
    </row>
    <row r="65" spans="1:31" s="326" customFormat="1" ht="12" customHeight="1" x14ac:dyDescent="0.2">
      <c r="A65" s="320"/>
      <c r="B65" s="483" t="s">
        <v>380</v>
      </c>
      <c r="C65" s="483"/>
      <c r="D65" s="483"/>
      <c r="E65" s="483"/>
      <c r="F65" s="483"/>
      <c r="G65" s="483"/>
      <c r="H65" s="483"/>
      <c r="I65" s="483"/>
      <c r="J65" s="483"/>
      <c r="K65" s="483"/>
      <c r="L65" s="483"/>
      <c r="M65" s="484"/>
      <c r="N65" s="321">
        <v>802</v>
      </c>
      <c r="O65" s="322">
        <v>8</v>
      </c>
      <c r="P65" s="322">
        <v>4</v>
      </c>
      <c r="Q65" s="323" t="s">
        <v>441</v>
      </c>
      <c r="R65" s="324" t="s">
        <v>21</v>
      </c>
      <c r="S65" s="485"/>
      <c r="T65" s="486"/>
      <c r="U65" s="413">
        <v>16776.292000000001</v>
      </c>
      <c r="V65" s="413">
        <v>9528.3019999999997</v>
      </c>
      <c r="W65" s="354">
        <f t="shared" si="1"/>
        <v>56.796233637325813</v>
      </c>
      <c r="X65" s="487"/>
      <c r="Y65" s="487"/>
      <c r="Z65" s="487"/>
      <c r="AA65" s="487"/>
      <c r="AB65" s="487"/>
      <c r="AC65" s="487"/>
      <c r="AD65" s="487"/>
      <c r="AE65" s="325"/>
    </row>
    <row r="66" spans="1:31" s="326" customFormat="1" ht="32.25" customHeight="1" x14ac:dyDescent="0.2">
      <c r="A66" s="320"/>
      <c r="B66" s="483" t="s">
        <v>382</v>
      </c>
      <c r="C66" s="483"/>
      <c r="D66" s="483"/>
      <c r="E66" s="483"/>
      <c r="F66" s="483"/>
      <c r="G66" s="483"/>
      <c r="H66" s="483"/>
      <c r="I66" s="483"/>
      <c r="J66" s="483"/>
      <c r="K66" s="483"/>
      <c r="L66" s="483"/>
      <c r="M66" s="484"/>
      <c r="N66" s="321">
        <v>802</v>
      </c>
      <c r="O66" s="322">
        <v>8</v>
      </c>
      <c r="P66" s="322">
        <v>4</v>
      </c>
      <c r="Q66" s="323" t="s">
        <v>441</v>
      </c>
      <c r="R66" s="324" t="s">
        <v>23</v>
      </c>
      <c r="S66" s="485"/>
      <c r="T66" s="486"/>
      <c r="U66" s="413">
        <v>5066.4399999999996</v>
      </c>
      <c r="V66" s="413">
        <v>2523.4618599999999</v>
      </c>
      <c r="W66" s="354">
        <f t="shared" si="1"/>
        <v>49.807396515107257</v>
      </c>
      <c r="X66" s="487"/>
      <c r="Y66" s="487"/>
      <c r="Z66" s="487"/>
      <c r="AA66" s="487"/>
      <c r="AB66" s="487"/>
      <c r="AC66" s="487"/>
      <c r="AD66" s="487"/>
      <c r="AE66" s="325"/>
    </row>
    <row r="67" spans="1:31" s="326" customFormat="1" ht="21.75" customHeight="1" x14ac:dyDescent="0.2">
      <c r="A67" s="320"/>
      <c r="B67" s="483" t="s">
        <v>325</v>
      </c>
      <c r="C67" s="483"/>
      <c r="D67" s="483"/>
      <c r="E67" s="483"/>
      <c r="F67" s="483"/>
      <c r="G67" s="483"/>
      <c r="H67" s="483"/>
      <c r="I67" s="483"/>
      <c r="J67" s="483"/>
      <c r="K67" s="483"/>
      <c r="L67" s="483"/>
      <c r="M67" s="484"/>
      <c r="N67" s="321">
        <v>802</v>
      </c>
      <c r="O67" s="322">
        <v>8</v>
      </c>
      <c r="P67" s="322">
        <v>4</v>
      </c>
      <c r="Q67" s="323" t="s">
        <v>441</v>
      </c>
      <c r="R67" s="324" t="s">
        <v>24</v>
      </c>
      <c r="S67" s="485"/>
      <c r="T67" s="486"/>
      <c r="U67" s="413">
        <v>293.5</v>
      </c>
      <c r="V67" s="413">
        <f>+V68</f>
        <v>128.74445</v>
      </c>
      <c r="W67" s="354">
        <f t="shared" si="1"/>
        <v>43.865229982964223</v>
      </c>
      <c r="X67" s="487"/>
      <c r="Y67" s="487"/>
      <c r="Z67" s="487"/>
      <c r="AA67" s="487"/>
      <c r="AB67" s="487"/>
      <c r="AC67" s="487"/>
      <c r="AD67" s="487"/>
      <c r="AE67" s="325"/>
    </row>
    <row r="68" spans="1:31" s="326" customFormat="1" ht="21.75" customHeight="1" x14ac:dyDescent="0.2">
      <c r="A68" s="320"/>
      <c r="B68" s="483" t="s">
        <v>326</v>
      </c>
      <c r="C68" s="483"/>
      <c r="D68" s="483"/>
      <c r="E68" s="483"/>
      <c r="F68" s="483"/>
      <c r="G68" s="483"/>
      <c r="H68" s="483"/>
      <c r="I68" s="483"/>
      <c r="J68" s="483"/>
      <c r="K68" s="483"/>
      <c r="L68" s="483"/>
      <c r="M68" s="484"/>
      <c r="N68" s="321">
        <v>802</v>
      </c>
      <c r="O68" s="322">
        <v>8</v>
      </c>
      <c r="P68" s="322">
        <v>4</v>
      </c>
      <c r="Q68" s="323" t="s">
        <v>441</v>
      </c>
      <c r="R68" s="324" t="s">
        <v>26</v>
      </c>
      <c r="S68" s="485"/>
      <c r="T68" s="486"/>
      <c r="U68" s="413">
        <v>293.5</v>
      </c>
      <c r="V68" s="413">
        <f>+V69+V70</f>
        <v>128.74445</v>
      </c>
      <c r="W68" s="354">
        <f t="shared" si="1"/>
        <v>43.865229982964223</v>
      </c>
      <c r="X68" s="487"/>
      <c r="Y68" s="487"/>
      <c r="Z68" s="487"/>
      <c r="AA68" s="487"/>
      <c r="AB68" s="487"/>
      <c r="AC68" s="487"/>
      <c r="AD68" s="487"/>
      <c r="AE68" s="325"/>
    </row>
    <row r="69" spans="1:31" s="326" customFormat="1" ht="21.75" customHeight="1" x14ac:dyDescent="0.2">
      <c r="A69" s="320"/>
      <c r="B69" s="483" t="s">
        <v>327</v>
      </c>
      <c r="C69" s="483"/>
      <c r="D69" s="483"/>
      <c r="E69" s="483"/>
      <c r="F69" s="483"/>
      <c r="G69" s="483"/>
      <c r="H69" s="483"/>
      <c r="I69" s="483"/>
      <c r="J69" s="483"/>
      <c r="K69" s="483"/>
      <c r="L69" s="483"/>
      <c r="M69" s="484"/>
      <c r="N69" s="321">
        <v>802</v>
      </c>
      <c r="O69" s="322">
        <v>8</v>
      </c>
      <c r="P69" s="322">
        <v>4</v>
      </c>
      <c r="Q69" s="323" t="s">
        <v>441</v>
      </c>
      <c r="R69" s="324" t="s">
        <v>27</v>
      </c>
      <c r="S69" s="485"/>
      <c r="T69" s="486"/>
      <c r="U69" s="413">
        <v>42.4</v>
      </c>
      <c r="V69" s="413">
        <v>8.7444500000000005</v>
      </c>
      <c r="W69" s="354">
        <f t="shared" si="1"/>
        <v>20.62370283018868</v>
      </c>
      <c r="X69" s="487"/>
      <c r="Y69" s="487"/>
      <c r="Z69" s="487"/>
      <c r="AA69" s="487"/>
      <c r="AB69" s="487"/>
      <c r="AC69" s="487"/>
      <c r="AD69" s="487"/>
      <c r="AE69" s="325"/>
    </row>
    <row r="70" spans="1:31" s="326" customFormat="1" ht="12" customHeight="1" x14ac:dyDescent="0.2">
      <c r="A70" s="320"/>
      <c r="B70" s="483" t="s">
        <v>328</v>
      </c>
      <c r="C70" s="483"/>
      <c r="D70" s="483"/>
      <c r="E70" s="483"/>
      <c r="F70" s="483"/>
      <c r="G70" s="483"/>
      <c r="H70" s="483"/>
      <c r="I70" s="483"/>
      <c r="J70" s="483"/>
      <c r="K70" s="483"/>
      <c r="L70" s="483"/>
      <c r="M70" s="484"/>
      <c r="N70" s="321">
        <v>802</v>
      </c>
      <c r="O70" s="322">
        <v>8</v>
      </c>
      <c r="P70" s="322">
        <v>4</v>
      </c>
      <c r="Q70" s="323" t="s">
        <v>441</v>
      </c>
      <c r="R70" s="324" t="s">
        <v>28</v>
      </c>
      <c r="S70" s="485"/>
      <c r="T70" s="486"/>
      <c r="U70" s="413">
        <v>251.1</v>
      </c>
      <c r="V70" s="413">
        <v>120</v>
      </c>
      <c r="W70" s="354">
        <f t="shared" si="1"/>
        <v>47.789725209080046</v>
      </c>
      <c r="X70" s="487"/>
      <c r="Y70" s="487"/>
      <c r="Z70" s="487"/>
      <c r="AA70" s="487"/>
      <c r="AB70" s="487"/>
      <c r="AC70" s="487"/>
      <c r="AD70" s="487"/>
      <c r="AE70" s="325"/>
    </row>
    <row r="71" spans="1:31" s="326" customFormat="1" ht="12" customHeight="1" x14ac:dyDescent="0.2">
      <c r="A71" s="320"/>
      <c r="B71" s="483" t="s">
        <v>29</v>
      </c>
      <c r="C71" s="483"/>
      <c r="D71" s="483"/>
      <c r="E71" s="483"/>
      <c r="F71" s="483"/>
      <c r="G71" s="483"/>
      <c r="H71" s="483"/>
      <c r="I71" s="483"/>
      <c r="J71" s="483"/>
      <c r="K71" s="483"/>
      <c r="L71" s="483"/>
      <c r="M71" s="484"/>
      <c r="N71" s="321">
        <v>802</v>
      </c>
      <c r="O71" s="322">
        <v>8</v>
      </c>
      <c r="P71" s="322">
        <v>4</v>
      </c>
      <c r="Q71" s="323" t="s">
        <v>441</v>
      </c>
      <c r="R71" s="324" t="s">
        <v>30</v>
      </c>
      <c r="S71" s="485"/>
      <c r="T71" s="486"/>
      <c r="U71" s="413">
        <v>6</v>
      </c>
      <c r="V71" s="413">
        <f>+V72</f>
        <v>6</v>
      </c>
      <c r="W71" s="354">
        <f t="shared" si="1"/>
        <v>100</v>
      </c>
      <c r="X71" s="487"/>
      <c r="Y71" s="487"/>
      <c r="Z71" s="487"/>
      <c r="AA71" s="487"/>
      <c r="AB71" s="487"/>
      <c r="AC71" s="487"/>
      <c r="AD71" s="487"/>
      <c r="AE71" s="325"/>
    </row>
    <row r="72" spans="1:31" s="326" customFormat="1" ht="12" customHeight="1" x14ac:dyDescent="0.2">
      <c r="A72" s="320"/>
      <c r="B72" s="483" t="s">
        <v>329</v>
      </c>
      <c r="C72" s="483"/>
      <c r="D72" s="483"/>
      <c r="E72" s="483"/>
      <c r="F72" s="483"/>
      <c r="G72" s="483"/>
      <c r="H72" s="483"/>
      <c r="I72" s="483"/>
      <c r="J72" s="483"/>
      <c r="K72" s="483"/>
      <c r="L72" s="483"/>
      <c r="M72" s="484"/>
      <c r="N72" s="321">
        <v>802</v>
      </c>
      <c r="O72" s="322">
        <v>8</v>
      </c>
      <c r="P72" s="322">
        <v>4</v>
      </c>
      <c r="Q72" s="323" t="s">
        <v>441</v>
      </c>
      <c r="R72" s="324" t="s">
        <v>31</v>
      </c>
      <c r="S72" s="485"/>
      <c r="T72" s="486"/>
      <c r="U72" s="413">
        <v>6</v>
      </c>
      <c r="V72" s="413">
        <f>+V73</f>
        <v>6</v>
      </c>
      <c r="W72" s="354">
        <f t="shared" si="1"/>
        <v>100</v>
      </c>
      <c r="X72" s="487"/>
      <c r="Y72" s="487"/>
      <c r="Z72" s="487"/>
      <c r="AA72" s="487"/>
      <c r="AB72" s="487"/>
      <c r="AC72" s="487"/>
      <c r="AD72" s="487"/>
      <c r="AE72" s="325"/>
    </row>
    <row r="73" spans="1:31" s="326" customFormat="1" ht="21.75" customHeight="1" x14ac:dyDescent="0.2">
      <c r="A73" s="320"/>
      <c r="B73" s="483" t="s">
        <v>32</v>
      </c>
      <c r="C73" s="483"/>
      <c r="D73" s="483"/>
      <c r="E73" s="483"/>
      <c r="F73" s="483"/>
      <c r="G73" s="483"/>
      <c r="H73" s="483"/>
      <c r="I73" s="483"/>
      <c r="J73" s="483"/>
      <c r="K73" s="483"/>
      <c r="L73" s="483"/>
      <c r="M73" s="484"/>
      <c r="N73" s="321">
        <v>802</v>
      </c>
      <c r="O73" s="322">
        <v>8</v>
      </c>
      <c r="P73" s="322">
        <v>4</v>
      </c>
      <c r="Q73" s="323" t="s">
        <v>441</v>
      </c>
      <c r="R73" s="324" t="s">
        <v>33</v>
      </c>
      <c r="S73" s="485"/>
      <c r="T73" s="486"/>
      <c r="U73" s="413">
        <v>6</v>
      </c>
      <c r="V73" s="413">
        <v>6</v>
      </c>
      <c r="W73" s="354">
        <f t="shared" ref="W73:W130" si="3">V73/U73*100</f>
        <v>100</v>
      </c>
      <c r="X73" s="487"/>
      <c r="Y73" s="487"/>
      <c r="Z73" s="487"/>
      <c r="AA73" s="487"/>
      <c r="AB73" s="487"/>
      <c r="AC73" s="487"/>
      <c r="AD73" s="487"/>
      <c r="AE73" s="325"/>
    </row>
    <row r="74" spans="1:31" s="326" customFormat="1" ht="21.75" customHeight="1" x14ac:dyDescent="0.2">
      <c r="A74" s="320"/>
      <c r="B74" s="483" t="s">
        <v>433</v>
      </c>
      <c r="C74" s="483"/>
      <c r="D74" s="483"/>
      <c r="E74" s="483"/>
      <c r="F74" s="483"/>
      <c r="G74" s="483"/>
      <c r="H74" s="483"/>
      <c r="I74" s="483"/>
      <c r="J74" s="483"/>
      <c r="K74" s="483"/>
      <c r="L74" s="483"/>
      <c r="M74" s="484"/>
      <c r="N74" s="321">
        <v>802</v>
      </c>
      <c r="O74" s="322">
        <v>8</v>
      </c>
      <c r="P74" s="322">
        <v>4</v>
      </c>
      <c r="Q74" s="323" t="s">
        <v>434</v>
      </c>
      <c r="R74" s="324">
        <v>0</v>
      </c>
      <c r="S74" s="485"/>
      <c r="T74" s="486"/>
      <c r="U74" s="413">
        <f t="shared" ref="U74:V77" si="4">+U75</f>
        <v>869.88180999999997</v>
      </c>
      <c r="V74" s="413">
        <f t="shared" si="4"/>
        <v>524.45574999999997</v>
      </c>
      <c r="W74" s="354">
        <f t="shared" si="3"/>
        <v>60.29046060866591</v>
      </c>
      <c r="X74" s="487"/>
      <c r="Y74" s="487"/>
      <c r="Z74" s="487"/>
      <c r="AA74" s="487"/>
      <c r="AB74" s="487"/>
      <c r="AC74" s="487"/>
      <c r="AD74" s="487"/>
      <c r="AE74" s="325"/>
    </row>
    <row r="75" spans="1:31" s="326" customFormat="1" ht="21.75" customHeight="1" x14ac:dyDescent="0.2">
      <c r="A75" s="320"/>
      <c r="B75" s="483" t="s">
        <v>36</v>
      </c>
      <c r="C75" s="483"/>
      <c r="D75" s="483"/>
      <c r="E75" s="483"/>
      <c r="F75" s="483"/>
      <c r="G75" s="483"/>
      <c r="H75" s="483"/>
      <c r="I75" s="483"/>
      <c r="J75" s="483"/>
      <c r="K75" s="483"/>
      <c r="L75" s="483"/>
      <c r="M75" s="484"/>
      <c r="N75" s="321">
        <v>802</v>
      </c>
      <c r="O75" s="322">
        <v>8</v>
      </c>
      <c r="P75" s="322">
        <v>4</v>
      </c>
      <c r="Q75" s="323" t="s">
        <v>444</v>
      </c>
      <c r="R75" s="324">
        <v>0</v>
      </c>
      <c r="S75" s="485"/>
      <c r="T75" s="486"/>
      <c r="U75" s="413">
        <f t="shared" si="4"/>
        <v>869.88180999999997</v>
      </c>
      <c r="V75" s="413">
        <f t="shared" si="4"/>
        <v>524.45574999999997</v>
      </c>
      <c r="W75" s="354">
        <f t="shared" si="3"/>
        <v>60.29046060866591</v>
      </c>
      <c r="X75" s="487"/>
      <c r="Y75" s="487"/>
      <c r="Z75" s="487"/>
      <c r="AA75" s="487"/>
      <c r="AB75" s="487"/>
      <c r="AC75" s="487"/>
      <c r="AD75" s="487"/>
      <c r="AE75" s="325"/>
    </row>
    <row r="76" spans="1:31" s="326" customFormat="1" ht="32.25" customHeight="1" x14ac:dyDescent="0.2">
      <c r="A76" s="320"/>
      <c r="B76" s="483" t="s">
        <v>445</v>
      </c>
      <c r="C76" s="483"/>
      <c r="D76" s="483"/>
      <c r="E76" s="483"/>
      <c r="F76" s="483"/>
      <c r="G76" s="483"/>
      <c r="H76" s="483"/>
      <c r="I76" s="483"/>
      <c r="J76" s="483"/>
      <c r="K76" s="483"/>
      <c r="L76" s="483"/>
      <c r="M76" s="484"/>
      <c r="N76" s="321">
        <v>802</v>
      </c>
      <c r="O76" s="322">
        <v>8</v>
      </c>
      <c r="P76" s="322">
        <v>4</v>
      </c>
      <c r="Q76" s="323" t="s">
        <v>446</v>
      </c>
      <c r="R76" s="324">
        <v>0</v>
      </c>
      <c r="S76" s="485"/>
      <c r="T76" s="486"/>
      <c r="U76" s="413">
        <f t="shared" si="4"/>
        <v>869.88180999999997</v>
      </c>
      <c r="V76" s="413">
        <f t="shared" si="4"/>
        <v>524.45574999999997</v>
      </c>
      <c r="W76" s="354">
        <f t="shared" si="3"/>
        <v>60.29046060866591</v>
      </c>
      <c r="X76" s="487"/>
      <c r="Y76" s="487"/>
      <c r="Z76" s="487"/>
      <c r="AA76" s="487"/>
      <c r="AB76" s="487"/>
      <c r="AC76" s="487"/>
      <c r="AD76" s="487"/>
      <c r="AE76" s="325"/>
    </row>
    <row r="77" spans="1:31" s="326" customFormat="1" ht="53.25" customHeight="1" x14ac:dyDescent="0.2">
      <c r="A77" s="320"/>
      <c r="B77" s="483" t="s">
        <v>17</v>
      </c>
      <c r="C77" s="483"/>
      <c r="D77" s="483"/>
      <c r="E77" s="483"/>
      <c r="F77" s="483"/>
      <c r="G77" s="483"/>
      <c r="H77" s="483"/>
      <c r="I77" s="483"/>
      <c r="J77" s="483"/>
      <c r="K77" s="483"/>
      <c r="L77" s="483"/>
      <c r="M77" s="484"/>
      <c r="N77" s="321">
        <v>802</v>
      </c>
      <c r="O77" s="322">
        <v>8</v>
      </c>
      <c r="P77" s="322">
        <v>4</v>
      </c>
      <c r="Q77" s="323" t="s">
        <v>446</v>
      </c>
      <c r="R77" s="324" t="s">
        <v>18</v>
      </c>
      <c r="S77" s="485"/>
      <c r="T77" s="486"/>
      <c r="U77" s="413">
        <f t="shared" si="4"/>
        <v>869.88180999999997</v>
      </c>
      <c r="V77" s="413">
        <f t="shared" si="4"/>
        <v>524.45574999999997</v>
      </c>
      <c r="W77" s="354">
        <f t="shared" si="3"/>
        <v>60.29046060866591</v>
      </c>
      <c r="X77" s="487"/>
      <c r="Y77" s="487"/>
      <c r="Z77" s="487"/>
      <c r="AA77" s="487"/>
      <c r="AB77" s="487"/>
      <c r="AC77" s="487"/>
      <c r="AD77" s="487"/>
      <c r="AE77" s="325"/>
    </row>
    <row r="78" spans="1:31" s="326" customFormat="1" ht="21.75" customHeight="1" x14ac:dyDescent="0.2">
      <c r="A78" s="320"/>
      <c r="B78" s="483" t="s">
        <v>37</v>
      </c>
      <c r="C78" s="483"/>
      <c r="D78" s="483"/>
      <c r="E78" s="483"/>
      <c r="F78" s="483"/>
      <c r="G78" s="483"/>
      <c r="H78" s="483"/>
      <c r="I78" s="483"/>
      <c r="J78" s="483"/>
      <c r="K78" s="483"/>
      <c r="L78" s="483"/>
      <c r="M78" s="484"/>
      <c r="N78" s="321">
        <v>802</v>
      </c>
      <c r="O78" s="322">
        <v>8</v>
      </c>
      <c r="P78" s="322">
        <v>4</v>
      </c>
      <c r="Q78" s="323" t="s">
        <v>446</v>
      </c>
      <c r="R78" s="324" t="s">
        <v>38</v>
      </c>
      <c r="S78" s="485"/>
      <c r="T78" s="486"/>
      <c r="U78" s="413">
        <f>+U79+U80</f>
        <v>869.88180999999997</v>
      </c>
      <c r="V78" s="413">
        <f>+V79+V80</f>
        <v>524.45574999999997</v>
      </c>
      <c r="W78" s="354">
        <f t="shared" si="3"/>
        <v>60.29046060866591</v>
      </c>
      <c r="X78" s="487"/>
      <c r="Y78" s="487"/>
      <c r="Z78" s="487"/>
      <c r="AA78" s="487"/>
      <c r="AB78" s="487"/>
      <c r="AC78" s="487"/>
      <c r="AD78" s="487"/>
      <c r="AE78" s="325"/>
    </row>
    <row r="79" spans="1:31" s="326" customFormat="1" ht="21.75" customHeight="1" x14ac:dyDescent="0.2">
      <c r="A79" s="320"/>
      <c r="B79" s="483" t="s">
        <v>313</v>
      </c>
      <c r="C79" s="483"/>
      <c r="D79" s="483"/>
      <c r="E79" s="483"/>
      <c r="F79" s="483"/>
      <c r="G79" s="483"/>
      <c r="H79" s="483"/>
      <c r="I79" s="483"/>
      <c r="J79" s="483"/>
      <c r="K79" s="483"/>
      <c r="L79" s="483"/>
      <c r="M79" s="484"/>
      <c r="N79" s="321">
        <v>802</v>
      </c>
      <c r="O79" s="322">
        <v>8</v>
      </c>
      <c r="P79" s="322">
        <v>4</v>
      </c>
      <c r="Q79" s="323" t="s">
        <v>446</v>
      </c>
      <c r="R79" s="324" t="s">
        <v>39</v>
      </c>
      <c r="S79" s="485"/>
      <c r="T79" s="486"/>
      <c r="U79" s="413">
        <v>668.11198999999999</v>
      </c>
      <c r="V79" s="413">
        <v>407.37108999999998</v>
      </c>
      <c r="W79" s="354">
        <f t="shared" si="3"/>
        <v>60.973473923136744</v>
      </c>
      <c r="X79" s="487"/>
      <c r="Y79" s="487"/>
      <c r="Z79" s="487"/>
      <c r="AA79" s="487"/>
      <c r="AB79" s="487"/>
      <c r="AC79" s="487"/>
      <c r="AD79" s="487"/>
      <c r="AE79" s="325"/>
    </row>
    <row r="80" spans="1:31" s="326" customFormat="1" ht="32.25" customHeight="1" x14ac:dyDescent="0.2">
      <c r="A80" s="320"/>
      <c r="B80" s="483" t="s">
        <v>314</v>
      </c>
      <c r="C80" s="483"/>
      <c r="D80" s="483"/>
      <c r="E80" s="483"/>
      <c r="F80" s="483"/>
      <c r="G80" s="483"/>
      <c r="H80" s="483"/>
      <c r="I80" s="483"/>
      <c r="J80" s="483"/>
      <c r="K80" s="483"/>
      <c r="L80" s="483"/>
      <c r="M80" s="484"/>
      <c r="N80" s="321">
        <v>802</v>
      </c>
      <c r="O80" s="322">
        <v>8</v>
      </c>
      <c r="P80" s="322">
        <v>4</v>
      </c>
      <c r="Q80" s="323" t="s">
        <v>446</v>
      </c>
      <c r="R80" s="324" t="s">
        <v>41</v>
      </c>
      <c r="S80" s="485"/>
      <c r="T80" s="486"/>
      <c r="U80" s="413">
        <v>201.76982000000001</v>
      </c>
      <c r="V80" s="413">
        <v>117.08466</v>
      </c>
      <c r="W80" s="354">
        <f t="shared" si="3"/>
        <v>58.0288271060558</v>
      </c>
      <c r="X80" s="487"/>
      <c r="Y80" s="487"/>
      <c r="Z80" s="487"/>
      <c r="AA80" s="487"/>
      <c r="AB80" s="487"/>
      <c r="AC80" s="487"/>
      <c r="AD80" s="487"/>
      <c r="AE80" s="325"/>
    </row>
    <row r="81" spans="1:31" s="326" customFormat="1" ht="21.75" customHeight="1" x14ac:dyDescent="0.2">
      <c r="A81" s="320"/>
      <c r="B81" s="483" t="s">
        <v>433</v>
      </c>
      <c r="C81" s="483"/>
      <c r="D81" s="483"/>
      <c r="E81" s="483"/>
      <c r="F81" s="483"/>
      <c r="G81" s="483"/>
      <c r="H81" s="483"/>
      <c r="I81" s="483"/>
      <c r="J81" s="483"/>
      <c r="K81" s="483"/>
      <c r="L81" s="483"/>
      <c r="M81" s="484"/>
      <c r="N81" s="321">
        <v>802</v>
      </c>
      <c r="O81" s="322">
        <v>8</v>
      </c>
      <c r="P81" s="322">
        <v>4</v>
      </c>
      <c r="Q81" s="323" t="s">
        <v>434</v>
      </c>
      <c r="R81" s="324">
        <v>0</v>
      </c>
      <c r="S81" s="485"/>
      <c r="T81" s="486"/>
      <c r="U81" s="413">
        <v>1955.3389999999999</v>
      </c>
      <c r="V81" s="413">
        <f>+V82</f>
        <v>908.02337</v>
      </c>
      <c r="W81" s="354">
        <f t="shared" si="3"/>
        <v>46.438155736677885</v>
      </c>
      <c r="X81" s="487"/>
      <c r="Y81" s="487"/>
      <c r="Z81" s="487"/>
      <c r="AA81" s="487"/>
      <c r="AB81" s="487"/>
      <c r="AC81" s="487"/>
      <c r="AD81" s="487"/>
      <c r="AE81" s="325"/>
    </row>
    <row r="82" spans="1:31" s="326" customFormat="1" ht="21.75" customHeight="1" x14ac:dyDescent="0.2">
      <c r="A82" s="320"/>
      <c r="B82" s="483" t="s">
        <v>36</v>
      </c>
      <c r="C82" s="483"/>
      <c r="D82" s="483"/>
      <c r="E82" s="483"/>
      <c r="F82" s="483"/>
      <c r="G82" s="483"/>
      <c r="H82" s="483"/>
      <c r="I82" s="483"/>
      <c r="J82" s="483"/>
      <c r="K82" s="483"/>
      <c r="L82" s="483"/>
      <c r="M82" s="484"/>
      <c r="N82" s="321">
        <v>802</v>
      </c>
      <c r="O82" s="322">
        <v>8</v>
      </c>
      <c r="P82" s="322">
        <v>4</v>
      </c>
      <c r="Q82" s="323" t="s">
        <v>444</v>
      </c>
      <c r="R82" s="324">
        <v>0</v>
      </c>
      <c r="S82" s="485"/>
      <c r="T82" s="486"/>
      <c r="U82" s="413">
        <v>1955.3389999999999</v>
      </c>
      <c r="V82" s="413">
        <f>+V83</f>
        <v>908.02337</v>
      </c>
      <c r="W82" s="354">
        <f t="shared" si="3"/>
        <v>46.438155736677885</v>
      </c>
      <c r="X82" s="487"/>
      <c r="Y82" s="487"/>
      <c r="Z82" s="487"/>
      <c r="AA82" s="487"/>
      <c r="AB82" s="487"/>
      <c r="AC82" s="487"/>
      <c r="AD82" s="487"/>
      <c r="AE82" s="325"/>
    </row>
    <row r="83" spans="1:31" s="326" customFormat="1" ht="21.75" customHeight="1" x14ac:dyDescent="0.2">
      <c r="A83" s="320"/>
      <c r="B83" s="483" t="s">
        <v>447</v>
      </c>
      <c r="C83" s="483"/>
      <c r="D83" s="483"/>
      <c r="E83" s="483"/>
      <c r="F83" s="483"/>
      <c r="G83" s="483"/>
      <c r="H83" s="483"/>
      <c r="I83" s="483"/>
      <c r="J83" s="483"/>
      <c r="K83" s="483"/>
      <c r="L83" s="483"/>
      <c r="M83" s="484"/>
      <c r="N83" s="321">
        <v>802</v>
      </c>
      <c r="O83" s="322">
        <v>8</v>
      </c>
      <c r="P83" s="322">
        <v>4</v>
      </c>
      <c r="Q83" s="323" t="s">
        <v>448</v>
      </c>
      <c r="R83" s="324">
        <v>0</v>
      </c>
      <c r="S83" s="485"/>
      <c r="T83" s="486"/>
      <c r="U83" s="413">
        <v>1955.3389999999999</v>
      </c>
      <c r="V83" s="413">
        <f>+V84+V88</f>
        <v>908.02337</v>
      </c>
      <c r="W83" s="354">
        <f t="shared" si="3"/>
        <v>46.438155736677885</v>
      </c>
      <c r="X83" s="487"/>
      <c r="Y83" s="487"/>
      <c r="Z83" s="487"/>
      <c r="AA83" s="487"/>
      <c r="AB83" s="487"/>
      <c r="AC83" s="487"/>
      <c r="AD83" s="487"/>
      <c r="AE83" s="325"/>
    </row>
    <row r="84" spans="1:31" s="326" customFormat="1" ht="53.25" customHeight="1" x14ac:dyDescent="0.2">
      <c r="A84" s="320"/>
      <c r="B84" s="483" t="s">
        <v>17</v>
      </c>
      <c r="C84" s="483"/>
      <c r="D84" s="483"/>
      <c r="E84" s="483"/>
      <c r="F84" s="483"/>
      <c r="G84" s="483"/>
      <c r="H84" s="483"/>
      <c r="I84" s="483"/>
      <c r="J84" s="483"/>
      <c r="K84" s="483"/>
      <c r="L84" s="483"/>
      <c r="M84" s="484"/>
      <c r="N84" s="321">
        <v>802</v>
      </c>
      <c r="O84" s="322">
        <v>8</v>
      </c>
      <c r="P84" s="322">
        <v>4</v>
      </c>
      <c r="Q84" s="323" t="s">
        <v>448</v>
      </c>
      <c r="R84" s="324" t="s">
        <v>18</v>
      </c>
      <c r="S84" s="485"/>
      <c r="T84" s="486"/>
      <c r="U84" s="413">
        <v>1700.4390000000001</v>
      </c>
      <c r="V84" s="413">
        <f>+V85</f>
        <v>814.61869000000002</v>
      </c>
      <c r="W84" s="354">
        <f t="shared" si="3"/>
        <v>47.906375353658667</v>
      </c>
      <c r="X84" s="487"/>
      <c r="Y84" s="487"/>
      <c r="Z84" s="487"/>
      <c r="AA84" s="487"/>
      <c r="AB84" s="487"/>
      <c r="AC84" s="487"/>
      <c r="AD84" s="487"/>
      <c r="AE84" s="325"/>
    </row>
    <row r="85" spans="1:31" s="326" customFormat="1" ht="12" customHeight="1" x14ac:dyDescent="0.2">
      <c r="A85" s="320"/>
      <c r="B85" s="483" t="s">
        <v>19</v>
      </c>
      <c r="C85" s="483"/>
      <c r="D85" s="483"/>
      <c r="E85" s="483"/>
      <c r="F85" s="483"/>
      <c r="G85" s="483"/>
      <c r="H85" s="483"/>
      <c r="I85" s="483"/>
      <c r="J85" s="483"/>
      <c r="K85" s="483"/>
      <c r="L85" s="483"/>
      <c r="M85" s="484"/>
      <c r="N85" s="321">
        <v>802</v>
      </c>
      <c r="O85" s="322">
        <v>8</v>
      </c>
      <c r="P85" s="322">
        <v>4</v>
      </c>
      <c r="Q85" s="323" t="s">
        <v>448</v>
      </c>
      <c r="R85" s="324" t="s">
        <v>20</v>
      </c>
      <c r="S85" s="485"/>
      <c r="T85" s="486"/>
      <c r="U85" s="413">
        <v>1700.4390000000001</v>
      </c>
      <c r="V85" s="413">
        <f>+V86+V87</f>
        <v>814.61869000000002</v>
      </c>
      <c r="W85" s="354">
        <f t="shared" si="3"/>
        <v>47.906375353658667</v>
      </c>
      <c r="X85" s="487"/>
      <c r="Y85" s="487"/>
      <c r="Z85" s="487"/>
      <c r="AA85" s="487"/>
      <c r="AB85" s="487"/>
      <c r="AC85" s="487"/>
      <c r="AD85" s="487"/>
      <c r="AE85" s="325"/>
    </row>
    <row r="86" spans="1:31" s="326" customFormat="1" ht="12" customHeight="1" x14ac:dyDescent="0.2">
      <c r="A86" s="320"/>
      <c r="B86" s="483" t="s">
        <v>380</v>
      </c>
      <c r="C86" s="483"/>
      <c r="D86" s="483"/>
      <c r="E86" s="483"/>
      <c r="F86" s="483"/>
      <c r="G86" s="483"/>
      <c r="H86" s="483"/>
      <c r="I86" s="483"/>
      <c r="J86" s="483"/>
      <c r="K86" s="483"/>
      <c r="L86" s="483"/>
      <c r="M86" s="484"/>
      <c r="N86" s="321">
        <v>802</v>
      </c>
      <c r="O86" s="322">
        <v>8</v>
      </c>
      <c r="P86" s="322">
        <v>4</v>
      </c>
      <c r="Q86" s="323" t="s">
        <v>448</v>
      </c>
      <c r="R86" s="324" t="s">
        <v>21</v>
      </c>
      <c r="S86" s="485"/>
      <c r="T86" s="486"/>
      <c r="U86" s="413">
        <v>1306.021</v>
      </c>
      <c r="V86" s="413">
        <v>661.32500000000005</v>
      </c>
      <c r="W86" s="354">
        <f t="shared" si="3"/>
        <v>50.636628354367964</v>
      </c>
      <c r="X86" s="487"/>
      <c r="Y86" s="487"/>
      <c r="Z86" s="487"/>
      <c r="AA86" s="487"/>
      <c r="AB86" s="487"/>
      <c r="AC86" s="487"/>
      <c r="AD86" s="487"/>
      <c r="AE86" s="325"/>
    </row>
    <row r="87" spans="1:31" s="326" customFormat="1" ht="32.25" customHeight="1" x14ac:dyDescent="0.2">
      <c r="A87" s="320"/>
      <c r="B87" s="483" t="s">
        <v>382</v>
      </c>
      <c r="C87" s="483"/>
      <c r="D87" s="483"/>
      <c r="E87" s="483"/>
      <c r="F87" s="483"/>
      <c r="G87" s="483"/>
      <c r="H87" s="483"/>
      <c r="I87" s="483"/>
      <c r="J87" s="483"/>
      <c r="K87" s="483"/>
      <c r="L87" s="483"/>
      <c r="M87" s="484"/>
      <c r="N87" s="321">
        <v>802</v>
      </c>
      <c r="O87" s="322">
        <v>8</v>
      </c>
      <c r="P87" s="322">
        <v>4</v>
      </c>
      <c r="Q87" s="323" t="s">
        <v>448</v>
      </c>
      <c r="R87" s="324" t="s">
        <v>23</v>
      </c>
      <c r="S87" s="485"/>
      <c r="T87" s="486"/>
      <c r="U87" s="413">
        <v>394.41800000000001</v>
      </c>
      <c r="V87" s="413">
        <v>153.29369</v>
      </c>
      <c r="W87" s="354">
        <f t="shared" si="3"/>
        <v>38.865794664543706</v>
      </c>
      <c r="X87" s="487"/>
      <c r="Y87" s="487"/>
      <c r="Z87" s="487"/>
      <c r="AA87" s="487"/>
      <c r="AB87" s="487"/>
      <c r="AC87" s="487"/>
      <c r="AD87" s="487"/>
      <c r="AE87" s="325"/>
    </row>
    <row r="88" spans="1:31" s="326" customFormat="1" ht="21.75" customHeight="1" x14ac:dyDescent="0.2">
      <c r="A88" s="320"/>
      <c r="B88" s="483" t="s">
        <v>325</v>
      </c>
      <c r="C88" s="483"/>
      <c r="D88" s="483"/>
      <c r="E88" s="483"/>
      <c r="F88" s="483"/>
      <c r="G88" s="483"/>
      <c r="H88" s="483"/>
      <c r="I88" s="483"/>
      <c r="J88" s="483"/>
      <c r="K88" s="483"/>
      <c r="L88" s="483"/>
      <c r="M88" s="484"/>
      <c r="N88" s="321">
        <v>802</v>
      </c>
      <c r="O88" s="322">
        <v>8</v>
      </c>
      <c r="P88" s="322">
        <v>4</v>
      </c>
      <c r="Q88" s="323" t="s">
        <v>448</v>
      </c>
      <c r="R88" s="324" t="s">
        <v>24</v>
      </c>
      <c r="S88" s="485"/>
      <c r="T88" s="486"/>
      <c r="U88" s="413">
        <v>254.9</v>
      </c>
      <c r="V88" s="413">
        <f>+V89</f>
        <v>93.404679999999999</v>
      </c>
      <c r="W88" s="354">
        <f t="shared" si="3"/>
        <v>36.643656335817965</v>
      </c>
      <c r="X88" s="487"/>
      <c r="Y88" s="487"/>
      <c r="Z88" s="487"/>
      <c r="AA88" s="487"/>
      <c r="AB88" s="487"/>
      <c r="AC88" s="487"/>
      <c r="AD88" s="487"/>
      <c r="AE88" s="325"/>
    </row>
    <row r="89" spans="1:31" s="326" customFormat="1" ht="21.75" customHeight="1" x14ac:dyDescent="0.2">
      <c r="A89" s="320"/>
      <c r="B89" s="483" t="s">
        <v>326</v>
      </c>
      <c r="C89" s="483"/>
      <c r="D89" s="483"/>
      <c r="E89" s="483"/>
      <c r="F89" s="483"/>
      <c r="G89" s="483"/>
      <c r="H89" s="483"/>
      <c r="I89" s="483"/>
      <c r="J89" s="483"/>
      <c r="K89" s="483"/>
      <c r="L89" s="483"/>
      <c r="M89" s="484"/>
      <c r="N89" s="321">
        <v>802</v>
      </c>
      <c r="O89" s="322">
        <v>8</v>
      </c>
      <c r="P89" s="322">
        <v>4</v>
      </c>
      <c r="Q89" s="323" t="s">
        <v>448</v>
      </c>
      <c r="R89" s="324" t="s">
        <v>26</v>
      </c>
      <c r="S89" s="485"/>
      <c r="T89" s="486"/>
      <c r="U89" s="413">
        <v>254.9</v>
      </c>
      <c r="V89" s="413">
        <f>+V90+V91</f>
        <v>93.404679999999999</v>
      </c>
      <c r="W89" s="354">
        <f t="shared" si="3"/>
        <v>36.643656335817965</v>
      </c>
      <c r="X89" s="487"/>
      <c r="Y89" s="487"/>
      <c r="Z89" s="487"/>
      <c r="AA89" s="487"/>
      <c r="AB89" s="487"/>
      <c r="AC89" s="487"/>
      <c r="AD89" s="487"/>
      <c r="AE89" s="325"/>
    </row>
    <row r="90" spans="1:31" s="326" customFormat="1" ht="21.75" customHeight="1" x14ac:dyDescent="0.2">
      <c r="A90" s="320"/>
      <c r="B90" s="483" t="s">
        <v>327</v>
      </c>
      <c r="C90" s="483"/>
      <c r="D90" s="483"/>
      <c r="E90" s="483"/>
      <c r="F90" s="483"/>
      <c r="G90" s="483"/>
      <c r="H90" s="483"/>
      <c r="I90" s="483"/>
      <c r="J90" s="483"/>
      <c r="K90" s="483"/>
      <c r="L90" s="483"/>
      <c r="M90" s="484"/>
      <c r="N90" s="321">
        <v>802</v>
      </c>
      <c r="O90" s="322">
        <v>8</v>
      </c>
      <c r="P90" s="322">
        <v>4</v>
      </c>
      <c r="Q90" s="323" t="s">
        <v>448</v>
      </c>
      <c r="R90" s="324" t="s">
        <v>27</v>
      </c>
      <c r="S90" s="485"/>
      <c r="T90" s="486"/>
      <c r="U90" s="413">
        <v>122.3</v>
      </c>
      <c r="V90" s="413">
        <v>85.404679999999999</v>
      </c>
      <c r="W90" s="354">
        <f t="shared" si="3"/>
        <v>69.832117743254301</v>
      </c>
      <c r="X90" s="487"/>
      <c r="Y90" s="487"/>
      <c r="Z90" s="487"/>
      <c r="AA90" s="487"/>
      <c r="AB90" s="487"/>
      <c r="AC90" s="487"/>
      <c r="AD90" s="487"/>
      <c r="AE90" s="325"/>
    </row>
    <row r="91" spans="1:31" s="326" customFormat="1" ht="12" customHeight="1" x14ac:dyDescent="0.2">
      <c r="A91" s="320"/>
      <c r="B91" s="483" t="s">
        <v>328</v>
      </c>
      <c r="C91" s="483"/>
      <c r="D91" s="483"/>
      <c r="E91" s="483"/>
      <c r="F91" s="483"/>
      <c r="G91" s="483"/>
      <c r="H91" s="483"/>
      <c r="I91" s="483"/>
      <c r="J91" s="483"/>
      <c r="K91" s="483"/>
      <c r="L91" s="483"/>
      <c r="M91" s="484"/>
      <c r="N91" s="321">
        <v>802</v>
      </c>
      <c r="O91" s="322">
        <v>8</v>
      </c>
      <c r="P91" s="322">
        <v>4</v>
      </c>
      <c r="Q91" s="323" t="s">
        <v>448</v>
      </c>
      <c r="R91" s="324" t="s">
        <v>28</v>
      </c>
      <c r="S91" s="485"/>
      <c r="T91" s="486"/>
      <c r="U91" s="413">
        <v>132.6</v>
      </c>
      <c r="V91" s="413">
        <v>8</v>
      </c>
      <c r="W91" s="354">
        <f t="shared" si="3"/>
        <v>6.0331825037707389</v>
      </c>
      <c r="X91" s="487"/>
      <c r="Y91" s="487"/>
      <c r="Z91" s="487"/>
      <c r="AA91" s="487"/>
      <c r="AB91" s="487"/>
      <c r="AC91" s="487"/>
      <c r="AD91" s="487"/>
      <c r="AE91" s="325"/>
    </row>
    <row r="92" spans="1:31" s="326" customFormat="1" ht="21.75" customHeight="1" x14ac:dyDescent="0.2">
      <c r="A92" s="320"/>
      <c r="B92" s="483" t="s">
        <v>433</v>
      </c>
      <c r="C92" s="483"/>
      <c r="D92" s="483"/>
      <c r="E92" s="483"/>
      <c r="F92" s="483"/>
      <c r="G92" s="483"/>
      <c r="H92" s="483"/>
      <c r="I92" s="483"/>
      <c r="J92" s="483"/>
      <c r="K92" s="483"/>
      <c r="L92" s="483"/>
      <c r="M92" s="484"/>
      <c r="N92" s="321">
        <v>802</v>
      </c>
      <c r="O92" s="322">
        <v>8</v>
      </c>
      <c r="P92" s="322">
        <v>4</v>
      </c>
      <c r="Q92" s="323" t="s">
        <v>434</v>
      </c>
      <c r="R92" s="324">
        <v>0</v>
      </c>
      <c r="S92" s="485"/>
      <c r="T92" s="486"/>
      <c r="U92" s="413">
        <v>143</v>
      </c>
      <c r="V92" s="413">
        <f>+V93</f>
        <v>0</v>
      </c>
      <c r="W92" s="354">
        <f t="shared" si="3"/>
        <v>0</v>
      </c>
      <c r="X92" s="487"/>
      <c r="Y92" s="487"/>
      <c r="Z92" s="487"/>
      <c r="AA92" s="487"/>
      <c r="AB92" s="487"/>
      <c r="AC92" s="487"/>
      <c r="AD92" s="487"/>
      <c r="AE92" s="325"/>
    </row>
    <row r="93" spans="1:31" s="326" customFormat="1" ht="21.75" customHeight="1" x14ac:dyDescent="0.2">
      <c r="A93" s="320"/>
      <c r="B93" s="483" t="s">
        <v>600</v>
      </c>
      <c r="C93" s="483"/>
      <c r="D93" s="483"/>
      <c r="E93" s="483"/>
      <c r="F93" s="483"/>
      <c r="G93" s="483"/>
      <c r="H93" s="483"/>
      <c r="I93" s="483"/>
      <c r="J93" s="483"/>
      <c r="K93" s="483"/>
      <c r="L93" s="483"/>
      <c r="M93" s="484"/>
      <c r="N93" s="321">
        <v>802</v>
      </c>
      <c r="O93" s="322">
        <v>8</v>
      </c>
      <c r="P93" s="322">
        <v>4</v>
      </c>
      <c r="Q93" s="323" t="s">
        <v>601</v>
      </c>
      <c r="R93" s="324">
        <v>0</v>
      </c>
      <c r="S93" s="485"/>
      <c r="T93" s="486"/>
      <c r="U93" s="413">
        <v>143</v>
      </c>
      <c r="V93" s="413">
        <v>0</v>
      </c>
      <c r="W93" s="354">
        <f t="shared" si="3"/>
        <v>0</v>
      </c>
      <c r="X93" s="487"/>
      <c r="Y93" s="487"/>
      <c r="Z93" s="487"/>
      <c r="AA93" s="487"/>
      <c r="AB93" s="487"/>
      <c r="AC93" s="487"/>
      <c r="AD93" s="487"/>
      <c r="AE93" s="325"/>
    </row>
    <row r="94" spans="1:31" s="326" customFormat="1" ht="21.75" customHeight="1" x14ac:dyDescent="0.2">
      <c r="A94" s="320"/>
      <c r="B94" s="483" t="s">
        <v>602</v>
      </c>
      <c r="C94" s="483"/>
      <c r="D94" s="483"/>
      <c r="E94" s="483"/>
      <c r="F94" s="483"/>
      <c r="G94" s="483"/>
      <c r="H94" s="483"/>
      <c r="I94" s="483"/>
      <c r="J94" s="483"/>
      <c r="K94" s="483"/>
      <c r="L94" s="483"/>
      <c r="M94" s="484"/>
      <c r="N94" s="321">
        <v>802</v>
      </c>
      <c r="O94" s="322">
        <v>8</v>
      </c>
      <c r="P94" s="322">
        <v>4</v>
      </c>
      <c r="Q94" s="323" t="s">
        <v>603</v>
      </c>
      <c r="R94" s="324">
        <v>0</v>
      </c>
      <c r="S94" s="485"/>
      <c r="T94" s="486"/>
      <c r="U94" s="413">
        <v>143</v>
      </c>
      <c r="V94" s="413">
        <v>0</v>
      </c>
      <c r="W94" s="354">
        <f t="shared" si="3"/>
        <v>0</v>
      </c>
      <c r="X94" s="487"/>
      <c r="Y94" s="487"/>
      <c r="Z94" s="487"/>
      <c r="AA94" s="487"/>
      <c r="AB94" s="487"/>
      <c r="AC94" s="487"/>
      <c r="AD94" s="487"/>
      <c r="AE94" s="325"/>
    </row>
    <row r="95" spans="1:31" s="326" customFormat="1" ht="21.75" customHeight="1" x14ac:dyDescent="0.2">
      <c r="A95" s="320"/>
      <c r="B95" s="483" t="s">
        <v>325</v>
      </c>
      <c r="C95" s="483"/>
      <c r="D95" s="483"/>
      <c r="E95" s="483"/>
      <c r="F95" s="483"/>
      <c r="G95" s="483"/>
      <c r="H95" s="483"/>
      <c r="I95" s="483"/>
      <c r="J95" s="483"/>
      <c r="K95" s="483"/>
      <c r="L95" s="483"/>
      <c r="M95" s="484"/>
      <c r="N95" s="321">
        <v>802</v>
      </c>
      <c r="O95" s="322">
        <v>8</v>
      </c>
      <c r="P95" s="322">
        <v>4</v>
      </c>
      <c r="Q95" s="323" t="s">
        <v>603</v>
      </c>
      <c r="R95" s="324" t="s">
        <v>24</v>
      </c>
      <c r="S95" s="485"/>
      <c r="T95" s="486"/>
      <c r="U95" s="413">
        <v>143</v>
      </c>
      <c r="V95" s="413">
        <v>0</v>
      </c>
      <c r="W95" s="354">
        <f t="shared" si="3"/>
        <v>0</v>
      </c>
      <c r="X95" s="487"/>
      <c r="Y95" s="487"/>
      <c r="Z95" s="487"/>
      <c r="AA95" s="487"/>
      <c r="AB95" s="487"/>
      <c r="AC95" s="487"/>
      <c r="AD95" s="487"/>
      <c r="AE95" s="325"/>
    </row>
    <row r="96" spans="1:31" s="326" customFormat="1" ht="21.75" customHeight="1" x14ac:dyDescent="0.2">
      <c r="A96" s="320"/>
      <c r="B96" s="483" t="s">
        <v>326</v>
      </c>
      <c r="C96" s="483"/>
      <c r="D96" s="483"/>
      <c r="E96" s="483"/>
      <c r="F96" s="483"/>
      <c r="G96" s="483"/>
      <c r="H96" s="483"/>
      <c r="I96" s="483"/>
      <c r="J96" s="483"/>
      <c r="K96" s="483"/>
      <c r="L96" s="483"/>
      <c r="M96" s="484"/>
      <c r="N96" s="321">
        <v>802</v>
      </c>
      <c r="O96" s="322">
        <v>8</v>
      </c>
      <c r="P96" s="322">
        <v>4</v>
      </c>
      <c r="Q96" s="323" t="s">
        <v>603</v>
      </c>
      <c r="R96" s="324" t="s">
        <v>26</v>
      </c>
      <c r="S96" s="485"/>
      <c r="T96" s="486"/>
      <c r="U96" s="413">
        <v>143</v>
      </c>
      <c r="V96" s="413">
        <v>0</v>
      </c>
      <c r="W96" s="354">
        <f t="shared" si="3"/>
        <v>0</v>
      </c>
      <c r="X96" s="487"/>
      <c r="Y96" s="487"/>
      <c r="Z96" s="487"/>
      <c r="AA96" s="487"/>
      <c r="AB96" s="487"/>
      <c r="AC96" s="487"/>
      <c r="AD96" s="487"/>
      <c r="AE96" s="325"/>
    </row>
    <row r="97" spans="1:32" s="326" customFormat="1" ht="12" customHeight="1" x14ac:dyDescent="0.2">
      <c r="A97" s="320"/>
      <c r="B97" s="483" t="s">
        <v>328</v>
      </c>
      <c r="C97" s="483"/>
      <c r="D97" s="483"/>
      <c r="E97" s="483"/>
      <c r="F97" s="483"/>
      <c r="G97" s="483"/>
      <c r="H97" s="483"/>
      <c r="I97" s="483"/>
      <c r="J97" s="483"/>
      <c r="K97" s="483"/>
      <c r="L97" s="483"/>
      <c r="M97" s="484"/>
      <c r="N97" s="321">
        <v>802</v>
      </c>
      <c r="O97" s="322">
        <v>8</v>
      </c>
      <c r="P97" s="322">
        <v>4</v>
      </c>
      <c r="Q97" s="323" t="s">
        <v>603</v>
      </c>
      <c r="R97" s="324" t="s">
        <v>28</v>
      </c>
      <c r="S97" s="485"/>
      <c r="T97" s="486"/>
      <c r="U97" s="413">
        <v>143</v>
      </c>
      <c r="V97" s="413">
        <v>0</v>
      </c>
      <c r="W97" s="354">
        <f t="shared" si="3"/>
        <v>0</v>
      </c>
      <c r="X97" s="487"/>
      <c r="Y97" s="487"/>
      <c r="Z97" s="487"/>
      <c r="AA97" s="487"/>
      <c r="AB97" s="487"/>
      <c r="AC97" s="487"/>
      <c r="AD97" s="487"/>
      <c r="AE97" s="325"/>
    </row>
    <row r="98" spans="1:32" s="326" customFormat="1" ht="12" customHeight="1" x14ac:dyDescent="0.2">
      <c r="A98" s="320"/>
      <c r="B98" s="483" t="s">
        <v>149</v>
      </c>
      <c r="C98" s="483"/>
      <c r="D98" s="483"/>
      <c r="E98" s="483"/>
      <c r="F98" s="483"/>
      <c r="G98" s="483"/>
      <c r="H98" s="483"/>
      <c r="I98" s="483"/>
      <c r="J98" s="483"/>
      <c r="K98" s="483"/>
      <c r="L98" s="483"/>
      <c r="M98" s="484"/>
      <c r="N98" s="321">
        <v>802</v>
      </c>
      <c r="O98" s="322">
        <v>10</v>
      </c>
      <c r="P98" s="322">
        <v>0</v>
      </c>
      <c r="Q98" s="323">
        <v>0</v>
      </c>
      <c r="R98" s="324">
        <v>0</v>
      </c>
      <c r="S98" s="485"/>
      <c r="T98" s="486"/>
      <c r="U98" s="413">
        <v>512.20000000000005</v>
      </c>
      <c r="V98" s="413">
        <v>0</v>
      </c>
      <c r="W98" s="354">
        <f t="shared" si="3"/>
        <v>0</v>
      </c>
      <c r="X98" s="487"/>
      <c r="Y98" s="487"/>
      <c r="Z98" s="487"/>
      <c r="AA98" s="487"/>
      <c r="AB98" s="487"/>
      <c r="AC98" s="487"/>
      <c r="AD98" s="487"/>
      <c r="AE98" s="325"/>
    </row>
    <row r="99" spans="1:32" s="326" customFormat="1" ht="12" customHeight="1" x14ac:dyDescent="0.2">
      <c r="A99" s="320"/>
      <c r="B99" s="483" t="s">
        <v>52</v>
      </c>
      <c r="C99" s="483"/>
      <c r="D99" s="483"/>
      <c r="E99" s="483"/>
      <c r="F99" s="483"/>
      <c r="G99" s="483"/>
      <c r="H99" s="483"/>
      <c r="I99" s="483"/>
      <c r="J99" s="483"/>
      <c r="K99" s="483"/>
      <c r="L99" s="483"/>
      <c r="M99" s="484"/>
      <c r="N99" s="321">
        <v>802</v>
      </c>
      <c r="O99" s="322">
        <v>10</v>
      </c>
      <c r="P99" s="322">
        <v>3</v>
      </c>
      <c r="Q99" s="323">
        <v>0</v>
      </c>
      <c r="R99" s="324">
        <v>0</v>
      </c>
      <c r="S99" s="485"/>
      <c r="T99" s="486"/>
      <c r="U99" s="413">
        <v>512.20000000000005</v>
      </c>
      <c r="V99" s="413">
        <v>0</v>
      </c>
      <c r="W99" s="354">
        <f t="shared" si="3"/>
        <v>0</v>
      </c>
      <c r="X99" s="487"/>
      <c r="Y99" s="487"/>
      <c r="Z99" s="487"/>
      <c r="AA99" s="487"/>
      <c r="AB99" s="487"/>
      <c r="AC99" s="487"/>
      <c r="AD99" s="487"/>
      <c r="AE99" s="325"/>
    </row>
    <row r="100" spans="1:32" s="326" customFormat="1" ht="32.25" customHeight="1" x14ac:dyDescent="0.2">
      <c r="A100" s="320"/>
      <c r="B100" s="483" t="s">
        <v>337</v>
      </c>
      <c r="C100" s="483"/>
      <c r="D100" s="483"/>
      <c r="E100" s="483"/>
      <c r="F100" s="483"/>
      <c r="G100" s="483"/>
      <c r="H100" s="483"/>
      <c r="I100" s="483"/>
      <c r="J100" s="483"/>
      <c r="K100" s="483"/>
      <c r="L100" s="483"/>
      <c r="M100" s="484"/>
      <c r="N100" s="321">
        <v>802</v>
      </c>
      <c r="O100" s="322">
        <v>10</v>
      </c>
      <c r="P100" s="322">
        <v>3</v>
      </c>
      <c r="Q100" s="323" t="s">
        <v>338</v>
      </c>
      <c r="R100" s="324">
        <v>0</v>
      </c>
      <c r="S100" s="485"/>
      <c r="T100" s="486"/>
      <c r="U100" s="413">
        <v>512.20000000000005</v>
      </c>
      <c r="V100" s="413">
        <v>0</v>
      </c>
      <c r="W100" s="354">
        <f t="shared" si="3"/>
        <v>0</v>
      </c>
      <c r="X100" s="487"/>
      <c r="Y100" s="487"/>
      <c r="Z100" s="487"/>
      <c r="AA100" s="487"/>
      <c r="AB100" s="487"/>
      <c r="AC100" s="487"/>
      <c r="AD100" s="487"/>
      <c r="AE100" s="325"/>
    </row>
    <row r="101" spans="1:32" s="326" customFormat="1" ht="21.75" customHeight="1" x14ac:dyDescent="0.2">
      <c r="A101" s="320"/>
      <c r="B101" s="483" t="s">
        <v>442</v>
      </c>
      <c r="C101" s="483"/>
      <c r="D101" s="483"/>
      <c r="E101" s="483"/>
      <c r="F101" s="483"/>
      <c r="G101" s="483"/>
      <c r="H101" s="483"/>
      <c r="I101" s="483"/>
      <c r="J101" s="483"/>
      <c r="K101" s="483"/>
      <c r="L101" s="483"/>
      <c r="M101" s="484"/>
      <c r="N101" s="321">
        <v>802</v>
      </c>
      <c r="O101" s="322">
        <v>10</v>
      </c>
      <c r="P101" s="322">
        <v>3</v>
      </c>
      <c r="Q101" s="323" t="s">
        <v>443</v>
      </c>
      <c r="R101" s="324">
        <v>0</v>
      </c>
      <c r="S101" s="485"/>
      <c r="T101" s="486"/>
      <c r="U101" s="413">
        <v>512.20000000000005</v>
      </c>
      <c r="V101" s="413">
        <v>0</v>
      </c>
      <c r="W101" s="354">
        <f t="shared" si="3"/>
        <v>0</v>
      </c>
      <c r="X101" s="487"/>
      <c r="Y101" s="487"/>
      <c r="Z101" s="487"/>
      <c r="AA101" s="487"/>
      <c r="AB101" s="487"/>
      <c r="AC101" s="487"/>
      <c r="AD101" s="487"/>
      <c r="AE101" s="325"/>
    </row>
    <row r="102" spans="1:32" s="326" customFormat="1" ht="53.25" customHeight="1" x14ac:dyDescent="0.2">
      <c r="A102" s="320"/>
      <c r="B102" s="483" t="s">
        <v>17</v>
      </c>
      <c r="C102" s="483"/>
      <c r="D102" s="483"/>
      <c r="E102" s="483"/>
      <c r="F102" s="483"/>
      <c r="G102" s="483"/>
      <c r="H102" s="483"/>
      <c r="I102" s="483"/>
      <c r="J102" s="483"/>
      <c r="K102" s="483"/>
      <c r="L102" s="483"/>
      <c r="M102" s="484"/>
      <c r="N102" s="321">
        <v>802</v>
      </c>
      <c r="O102" s="322">
        <v>10</v>
      </c>
      <c r="P102" s="322">
        <v>3</v>
      </c>
      <c r="Q102" s="323" t="s">
        <v>443</v>
      </c>
      <c r="R102" s="324" t="s">
        <v>18</v>
      </c>
      <c r="S102" s="485"/>
      <c r="T102" s="486"/>
      <c r="U102" s="413">
        <v>15.406000000000001</v>
      </c>
      <c r="V102" s="413">
        <v>0</v>
      </c>
      <c r="W102" s="354">
        <f t="shared" si="3"/>
        <v>0</v>
      </c>
      <c r="X102" s="487"/>
      <c r="Y102" s="487"/>
      <c r="Z102" s="487"/>
      <c r="AA102" s="487"/>
      <c r="AB102" s="487"/>
      <c r="AC102" s="487"/>
      <c r="AD102" s="487"/>
      <c r="AE102" s="325"/>
    </row>
    <row r="103" spans="1:32" s="326" customFormat="1" ht="12" customHeight="1" x14ac:dyDescent="0.2">
      <c r="A103" s="320"/>
      <c r="B103" s="483" t="s">
        <v>19</v>
      </c>
      <c r="C103" s="483"/>
      <c r="D103" s="483"/>
      <c r="E103" s="483"/>
      <c r="F103" s="483"/>
      <c r="G103" s="483"/>
      <c r="H103" s="483"/>
      <c r="I103" s="483"/>
      <c r="J103" s="483"/>
      <c r="K103" s="483"/>
      <c r="L103" s="483"/>
      <c r="M103" s="484"/>
      <c r="N103" s="321">
        <v>802</v>
      </c>
      <c r="O103" s="322">
        <v>10</v>
      </c>
      <c r="P103" s="322">
        <v>3</v>
      </c>
      <c r="Q103" s="323" t="s">
        <v>443</v>
      </c>
      <c r="R103" s="324" t="s">
        <v>20</v>
      </c>
      <c r="S103" s="485"/>
      <c r="T103" s="486"/>
      <c r="U103" s="413">
        <v>15.406000000000001</v>
      </c>
      <c r="V103" s="413">
        <v>0</v>
      </c>
      <c r="W103" s="354">
        <f t="shared" si="3"/>
        <v>0</v>
      </c>
      <c r="X103" s="487"/>
      <c r="Y103" s="487"/>
      <c r="Z103" s="487"/>
      <c r="AA103" s="487"/>
      <c r="AB103" s="487"/>
      <c r="AC103" s="487"/>
      <c r="AD103" s="487"/>
      <c r="AE103" s="325"/>
    </row>
    <row r="104" spans="1:32" s="326" customFormat="1" ht="21.75" customHeight="1" x14ac:dyDescent="0.2">
      <c r="A104" s="320"/>
      <c r="B104" s="483" t="s">
        <v>381</v>
      </c>
      <c r="C104" s="483"/>
      <c r="D104" s="483"/>
      <c r="E104" s="483"/>
      <c r="F104" s="483"/>
      <c r="G104" s="483"/>
      <c r="H104" s="483"/>
      <c r="I104" s="483"/>
      <c r="J104" s="483"/>
      <c r="K104" s="483"/>
      <c r="L104" s="483"/>
      <c r="M104" s="484"/>
      <c r="N104" s="321">
        <v>802</v>
      </c>
      <c r="O104" s="322">
        <v>10</v>
      </c>
      <c r="P104" s="322">
        <v>3</v>
      </c>
      <c r="Q104" s="323" t="s">
        <v>443</v>
      </c>
      <c r="R104" s="324" t="s">
        <v>22</v>
      </c>
      <c r="S104" s="485"/>
      <c r="T104" s="486"/>
      <c r="U104" s="413">
        <v>15.406000000000001</v>
      </c>
      <c r="V104" s="413">
        <v>0</v>
      </c>
      <c r="W104" s="354">
        <f t="shared" si="3"/>
        <v>0</v>
      </c>
      <c r="X104" s="487"/>
      <c r="Y104" s="487"/>
      <c r="Z104" s="487"/>
      <c r="AA104" s="487"/>
      <c r="AB104" s="487"/>
      <c r="AC104" s="487"/>
      <c r="AD104" s="487"/>
      <c r="AE104" s="325"/>
    </row>
    <row r="105" spans="1:32" s="326" customFormat="1" ht="21.75" customHeight="1" x14ac:dyDescent="0.2">
      <c r="A105" s="320"/>
      <c r="B105" s="483" t="s">
        <v>412</v>
      </c>
      <c r="C105" s="483"/>
      <c r="D105" s="483"/>
      <c r="E105" s="483"/>
      <c r="F105" s="483"/>
      <c r="G105" s="483"/>
      <c r="H105" s="483"/>
      <c r="I105" s="483"/>
      <c r="J105" s="483"/>
      <c r="K105" s="483"/>
      <c r="L105" s="483"/>
      <c r="M105" s="484"/>
      <c r="N105" s="321">
        <v>802</v>
      </c>
      <c r="O105" s="322">
        <v>10</v>
      </c>
      <c r="P105" s="322">
        <v>3</v>
      </c>
      <c r="Q105" s="323" t="s">
        <v>443</v>
      </c>
      <c r="R105" s="324" t="s">
        <v>8</v>
      </c>
      <c r="S105" s="485"/>
      <c r="T105" s="486"/>
      <c r="U105" s="413">
        <v>496.79399999999998</v>
      </c>
      <c r="V105" s="413">
        <v>0</v>
      </c>
      <c r="W105" s="354">
        <f t="shared" si="3"/>
        <v>0</v>
      </c>
      <c r="X105" s="487"/>
      <c r="Y105" s="487"/>
      <c r="Z105" s="487"/>
      <c r="AA105" s="487"/>
      <c r="AB105" s="487"/>
      <c r="AC105" s="487"/>
      <c r="AD105" s="487"/>
      <c r="AE105" s="325"/>
    </row>
    <row r="106" spans="1:32" s="326" customFormat="1" ht="12" customHeight="1" x14ac:dyDescent="0.2">
      <c r="A106" s="320"/>
      <c r="B106" s="483" t="s">
        <v>9</v>
      </c>
      <c r="C106" s="483"/>
      <c r="D106" s="483"/>
      <c r="E106" s="483"/>
      <c r="F106" s="483"/>
      <c r="G106" s="483"/>
      <c r="H106" s="483"/>
      <c r="I106" s="483"/>
      <c r="J106" s="483"/>
      <c r="K106" s="483"/>
      <c r="L106" s="483"/>
      <c r="M106" s="484"/>
      <c r="N106" s="321">
        <v>802</v>
      </c>
      <c r="O106" s="322">
        <v>10</v>
      </c>
      <c r="P106" s="322">
        <v>3</v>
      </c>
      <c r="Q106" s="323" t="s">
        <v>443</v>
      </c>
      <c r="R106" s="324" t="s">
        <v>10</v>
      </c>
      <c r="S106" s="485"/>
      <c r="T106" s="486"/>
      <c r="U106" s="413">
        <v>496.79399999999998</v>
      </c>
      <c r="V106" s="413">
        <v>0</v>
      </c>
      <c r="W106" s="354">
        <f t="shared" si="3"/>
        <v>0</v>
      </c>
      <c r="X106" s="487"/>
      <c r="Y106" s="487"/>
      <c r="Z106" s="487"/>
      <c r="AA106" s="487"/>
      <c r="AB106" s="487"/>
      <c r="AC106" s="487"/>
      <c r="AD106" s="487"/>
      <c r="AE106" s="325"/>
    </row>
    <row r="107" spans="1:32" s="326" customFormat="1" ht="42.75" customHeight="1" x14ac:dyDescent="0.2">
      <c r="A107" s="320"/>
      <c r="B107" s="483" t="s">
        <v>11</v>
      </c>
      <c r="C107" s="483"/>
      <c r="D107" s="483"/>
      <c r="E107" s="483"/>
      <c r="F107" s="483"/>
      <c r="G107" s="483"/>
      <c r="H107" s="483"/>
      <c r="I107" s="483"/>
      <c r="J107" s="483"/>
      <c r="K107" s="483"/>
      <c r="L107" s="483"/>
      <c r="M107" s="484"/>
      <c r="N107" s="321">
        <v>802</v>
      </c>
      <c r="O107" s="322">
        <v>10</v>
      </c>
      <c r="P107" s="322">
        <v>3</v>
      </c>
      <c r="Q107" s="323" t="s">
        <v>443</v>
      </c>
      <c r="R107" s="324" t="s">
        <v>12</v>
      </c>
      <c r="S107" s="485"/>
      <c r="T107" s="486"/>
      <c r="U107" s="413">
        <v>496.79399999999998</v>
      </c>
      <c r="V107" s="413">
        <v>0</v>
      </c>
      <c r="W107" s="354">
        <f t="shared" si="3"/>
        <v>0</v>
      </c>
      <c r="X107" s="487"/>
      <c r="Y107" s="487"/>
      <c r="Z107" s="487"/>
      <c r="AA107" s="487"/>
      <c r="AB107" s="487"/>
      <c r="AC107" s="487"/>
      <c r="AD107" s="487"/>
      <c r="AE107" s="325"/>
    </row>
    <row r="108" spans="1:32" s="326" customFormat="1" ht="21.75" customHeight="1" x14ac:dyDescent="0.2">
      <c r="A108" s="320"/>
      <c r="B108" s="483" t="s">
        <v>499</v>
      </c>
      <c r="C108" s="483"/>
      <c r="D108" s="483"/>
      <c r="E108" s="483"/>
      <c r="F108" s="483"/>
      <c r="G108" s="483"/>
      <c r="H108" s="483"/>
      <c r="I108" s="483"/>
      <c r="J108" s="483"/>
      <c r="K108" s="483"/>
      <c r="L108" s="483"/>
      <c r="M108" s="484"/>
      <c r="N108" s="321">
        <v>804</v>
      </c>
      <c r="O108" s="322">
        <v>0</v>
      </c>
      <c r="P108" s="322">
        <v>0</v>
      </c>
      <c r="Q108" s="323">
        <v>0</v>
      </c>
      <c r="R108" s="324">
        <v>0</v>
      </c>
      <c r="S108" s="485"/>
      <c r="T108" s="486"/>
      <c r="U108" s="413">
        <f>+U109</f>
        <v>144040.09480999998</v>
      </c>
      <c r="V108" s="413">
        <f>+V109</f>
        <v>80230.277869999991</v>
      </c>
      <c r="W108" s="354">
        <f t="shared" si="3"/>
        <v>55.699961858418611</v>
      </c>
      <c r="X108" s="487"/>
      <c r="Y108" s="487"/>
      <c r="Z108" s="487"/>
      <c r="AA108" s="487"/>
      <c r="AB108" s="487"/>
      <c r="AC108" s="487"/>
      <c r="AD108" s="487"/>
      <c r="AE108" s="325"/>
      <c r="AF108" s="360">
        <v>80230.277870000005</v>
      </c>
    </row>
    <row r="109" spans="1:32" s="326" customFormat="1" ht="12" customHeight="1" x14ac:dyDescent="0.2">
      <c r="A109" s="320"/>
      <c r="B109" s="483" t="s">
        <v>149</v>
      </c>
      <c r="C109" s="483"/>
      <c r="D109" s="483"/>
      <c r="E109" s="483"/>
      <c r="F109" s="483"/>
      <c r="G109" s="483"/>
      <c r="H109" s="483"/>
      <c r="I109" s="483"/>
      <c r="J109" s="483"/>
      <c r="K109" s="483"/>
      <c r="L109" s="483"/>
      <c r="M109" s="484"/>
      <c r="N109" s="321">
        <v>804</v>
      </c>
      <c r="O109" s="322">
        <v>10</v>
      </c>
      <c r="P109" s="322">
        <v>0</v>
      </c>
      <c r="Q109" s="323">
        <v>0</v>
      </c>
      <c r="R109" s="324">
        <v>0</v>
      </c>
      <c r="S109" s="485"/>
      <c r="T109" s="486"/>
      <c r="U109" s="413">
        <f>+U110+U165+U188</f>
        <v>144040.09480999998</v>
      </c>
      <c r="V109" s="413">
        <f>+V110+V165+V188</f>
        <v>80230.277869999991</v>
      </c>
      <c r="W109" s="354">
        <f t="shared" si="3"/>
        <v>55.699961858418611</v>
      </c>
      <c r="X109" s="487"/>
      <c r="Y109" s="487"/>
      <c r="Z109" s="487"/>
      <c r="AA109" s="487"/>
      <c r="AB109" s="487"/>
      <c r="AC109" s="487"/>
      <c r="AD109" s="487"/>
      <c r="AE109" s="325"/>
      <c r="AF109" s="360">
        <f>AF108-V108</f>
        <v>0</v>
      </c>
    </row>
    <row r="110" spans="1:32" s="326" customFormat="1" ht="12" customHeight="1" x14ac:dyDescent="0.2">
      <c r="A110" s="320"/>
      <c r="B110" s="483" t="s">
        <v>52</v>
      </c>
      <c r="C110" s="483"/>
      <c r="D110" s="483"/>
      <c r="E110" s="483"/>
      <c r="F110" s="483"/>
      <c r="G110" s="483"/>
      <c r="H110" s="483"/>
      <c r="I110" s="483"/>
      <c r="J110" s="483"/>
      <c r="K110" s="483"/>
      <c r="L110" s="483"/>
      <c r="M110" s="484"/>
      <c r="N110" s="321">
        <v>804</v>
      </c>
      <c r="O110" s="322">
        <v>10</v>
      </c>
      <c r="P110" s="322">
        <v>3</v>
      </c>
      <c r="Q110" s="323">
        <v>0</v>
      </c>
      <c r="R110" s="324">
        <v>0</v>
      </c>
      <c r="S110" s="485"/>
      <c r="T110" s="486"/>
      <c r="U110" s="413">
        <f>+U111+U120+U126+U132+U138+U147+U156</f>
        <v>15439.800000000001</v>
      </c>
      <c r="V110" s="413">
        <f>+V111+V120+V126+V132+V138+V147+V156</f>
        <v>7414.6257599999999</v>
      </c>
      <c r="W110" s="354">
        <f t="shared" si="3"/>
        <v>48.022809621886289</v>
      </c>
      <c r="X110" s="487"/>
      <c r="Y110" s="487"/>
      <c r="Z110" s="487"/>
      <c r="AA110" s="487"/>
      <c r="AB110" s="487"/>
      <c r="AC110" s="487"/>
      <c r="AD110" s="487"/>
      <c r="AE110" s="325"/>
    </row>
    <row r="111" spans="1:32" s="326" customFormat="1" ht="21.75" customHeight="1" x14ac:dyDescent="0.2">
      <c r="A111" s="320"/>
      <c r="B111" s="483" t="s">
        <v>154</v>
      </c>
      <c r="C111" s="483"/>
      <c r="D111" s="483"/>
      <c r="E111" s="483"/>
      <c r="F111" s="483"/>
      <c r="G111" s="483"/>
      <c r="H111" s="483"/>
      <c r="I111" s="483"/>
      <c r="J111" s="483"/>
      <c r="K111" s="483"/>
      <c r="L111" s="483"/>
      <c r="M111" s="484"/>
      <c r="N111" s="321">
        <v>804</v>
      </c>
      <c r="O111" s="322">
        <v>10</v>
      </c>
      <c r="P111" s="322">
        <v>3</v>
      </c>
      <c r="Q111" s="323" t="s">
        <v>449</v>
      </c>
      <c r="R111" s="324">
        <v>0</v>
      </c>
      <c r="S111" s="485"/>
      <c r="T111" s="486"/>
      <c r="U111" s="413">
        <v>4630.1000000000004</v>
      </c>
      <c r="V111" s="413">
        <f>+V112</f>
        <v>2089.6600000000003</v>
      </c>
      <c r="W111" s="354">
        <f t="shared" si="3"/>
        <v>45.132070581628909</v>
      </c>
      <c r="X111" s="487"/>
      <c r="Y111" s="487"/>
      <c r="Z111" s="487"/>
      <c r="AA111" s="487"/>
      <c r="AB111" s="487"/>
      <c r="AC111" s="487"/>
      <c r="AD111" s="487"/>
      <c r="AE111" s="325"/>
    </row>
    <row r="112" spans="1:32" s="326" customFormat="1" ht="21.75" customHeight="1" x14ac:dyDescent="0.2">
      <c r="A112" s="320"/>
      <c r="B112" s="483" t="s">
        <v>42</v>
      </c>
      <c r="C112" s="483"/>
      <c r="D112" s="483"/>
      <c r="E112" s="483"/>
      <c r="F112" s="483"/>
      <c r="G112" s="483"/>
      <c r="H112" s="483"/>
      <c r="I112" s="483"/>
      <c r="J112" s="483"/>
      <c r="K112" s="483"/>
      <c r="L112" s="483"/>
      <c r="M112" s="484"/>
      <c r="N112" s="321">
        <v>804</v>
      </c>
      <c r="O112" s="322">
        <v>10</v>
      </c>
      <c r="P112" s="322">
        <v>3</v>
      </c>
      <c r="Q112" s="323" t="s">
        <v>450</v>
      </c>
      <c r="R112" s="324">
        <v>0</v>
      </c>
      <c r="S112" s="485"/>
      <c r="T112" s="486"/>
      <c r="U112" s="413">
        <v>4630.1000000000004</v>
      </c>
      <c r="V112" s="413">
        <f>+V113</f>
        <v>2089.6600000000003</v>
      </c>
      <c r="W112" s="354">
        <f t="shared" si="3"/>
        <v>45.132070581628909</v>
      </c>
      <c r="X112" s="487"/>
      <c r="Y112" s="487"/>
      <c r="Z112" s="487"/>
      <c r="AA112" s="487"/>
      <c r="AB112" s="487"/>
      <c r="AC112" s="487"/>
      <c r="AD112" s="487"/>
      <c r="AE112" s="325"/>
    </row>
    <row r="113" spans="1:31" s="326" customFormat="1" ht="21.75" customHeight="1" x14ac:dyDescent="0.2">
      <c r="A113" s="320"/>
      <c r="B113" s="483" t="s">
        <v>45</v>
      </c>
      <c r="C113" s="483"/>
      <c r="D113" s="483"/>
      <c r="E113" s="483"/>
      <c r="F113" s="483"/>
      <c r="G113" s="483"/>
      <c r="H113" s="483"/>
      <c r="I113" s="483"/>
      <c r="J113" s="483"/>
      <c r="K113" s="483"/>
      <c r="L113" s="483"/>
      <c r="M113" s="484"/>
      <c r="N113" s="321">
        <v>804</v>
      </c>
      <c r="O113" s="322">
        <v>10</v>
      </c>
      <c r="P113" s="322">
        <v>3</v>
      </c>
      <c r="Q113" s="323" t="s">
        <v>452</v>
      </c>
      <c r="R113" s="324">
        <v>0</v>
      </c>
      <c r="S113" s="485"/>
      <c r="T113" s="486"/>
      <c r="U113" s="413">
        <v>4630.1000000000004</v>
      </c>
      <c r="V113" s="413">
        <f>+V114+V117</f>
        <v>2089.6600000000003</v>
      </c>
      <c r="W113" s="354">
        <f t="shared" si="3"/>
        <v>45.132070581628909</v>
      </c>
      <c r="X113" s="487"/>
      <c r="Y113" s="487"/>
      <c r="Z113" s="487"/>
      <c r="AA113" s="487"/>
      <c r="AB113" s="487"/>
      <c r="AC113" s="487"/>
      <c r="AD113" s="487"/>
      <c r="AE113" s="325"/>
    </row>
    <row r="114" spans="1:31" s="326" customFormat="1" ht="21.75" customHeight="1" x14ac:dyDescent="0.2">
      <c r="A114" s="320"/>
      <c r="B114" s="483" t="s">
        <v>325</v>
      </c>
      <c r="C114" s="483"/>
      <c r="D114" s="483"/>
      <c r="E114" s="483"/>
      <c r="F114" s="483"/>
      <c r="G114" s="483"/>
      <c r="H114" s="483"/>
      <c r="I114" s="483"/>
      <c r="J114" s="483"/>
      <c r="K114" s="483"/>
      <c r="L114" s="483"/>
      <c r="M114" s="484"/>
      <c r="N114" s="321">
        <v>804</v>
      </c>
      <c r="O114" s="322">
        <v>10</v>
      </c>
      <c r="P114" s="322">
        <v>3</v>
      </c>
      <c r="Q114" s="323" t="s">
        <v>452</v>
      </c>
      <c r="R114" s="324" t="s">
        <v>24</v>
      </c>
      <c r="S114" s="485"/>
      <c r="T114" s="486"/>
      <c r="U114" s="413">
        <v>38.9</v>
      </c>
      <c r="V114" s="413">
        <f>+V115</f>
        <v>9.157</v>
      </c>
      <c r="W114" s="354">
        <f t="shared" si="3"/>
        <v>23.539845758354758</v>
      </c>
      <c r="X114" s="487"/>
      <c r="Y114" s="487"/>
      <c r="Z114" s="487"/>
      <c r="AA114" s="487"/>
      <c r="AB114" s="487"/>
      <c r="AC114" s="487"/>
      <c r="AD114" s="487"/>
      <c r="AE114" s="325"/>
    </row>
    <row r="115" spans="1:31" s="326" customFormat="1" ht="21.75" customHeight="1" x14ac:dyDescent="0.2">
      <c r="A115" s="320"/>
      <c r="B115" s="483" t="s">
        <v>326</v>
      </c>
      <c r="C115" s="483"/>
      <c r="D115" s="483"/>
      <c r="E115" s="483"/>
      <c r="F115" s="483"/>
      <c r="G115" s="483"/>
      <c r="H115" s="483"/>
      <c r="I115" s="483"/>
      <c r="J115" s="483"/>
      <c r="K115" s="483"/>
      <c r="L115" s="483"/>
      <c r="M115" s="484"/>
      <c r="N115" s="321">
        <v>804</v>
      </c>
      <c r="O115" s="322">
        <v>10</v>
      </c>
      <c r="P115" s="322">
        <v>3</v>
      </c>
      <c r="Q115" s="323" t="s">
        <v>452</v>
      </c>
      <c r="R115" s="324" t="s">
        <v>26</v>
      </c>
      <c r="S115" s="485"/>
      <c r="T115" s="486"/>
      <c r="U115" s="413">
        <v>38.9</v>
      </c>
      <c r="V115" s="413">
        <f>+V116</f>
        <v>9.157</v>
      </c>
      <c r="W115" s="354">
        <f t="shared" si="3"/>
        <v>23.539845758354758</v>
      </c>
      <c r="X115" s="487"/>
      <c r="Y115" s="487"/>
      <c r="Z115" s="487"/>
      <c r="AA115" s="487"/>
      <c r="AB115" s="487"/>
      <c r="AC115" s="487"/>
      <c r="AD115" s="487"/>
      <c r="AE115" s="325"/>
    </row>
    <row r="116" spans="1:31" s="326" customFormat="1" ht="12" customHeight="1" x14ac:dyDescent="0.2">
      <c r="A116" s="320"/>
      <c r="B116" s="483" t="s">
        <v>328</v>
      </c>
      <c r="C116" s="483"/>
      <c r="D116" s="483"/>
      <c r="E116" s="483"/>
      <c r="F116" s="483"/>
      <c r="G116" s="483"/>
      <c r="H116" s="483"/>
      <c r="I116" s="483"/>
      <c r="J116" s="483"/>
      <c r="K116" s="483"/>
      <c r="L116" s="483"/>
      <c r="M116" s="484"/>
      <c r="N116" s="321">
        <v>804</v>
      </c>
      <c r="O116" s="322">
        <v>10</v>
      </c>
      <c r="P116" s="322">
        <v>3</v>
      </c>
      <c r="Q116" s="323" t="s">
        <v>452</v>
      </c>
      <c r="R116" s="324" t="s">
        <v>28</v>
      </c>
      <c r="S116" s="485"/>
      <c r="T116" s="486"/>
      <c r="U116" s="413">
        <v>38.9</v>
      </c>
      <c r="V116" s="413">
        <v>9.157</v>
      </c>
      <c r="W116" s="354">
        <f t="shared" si="3"/>
        <v>23.539845758354758</v>
      </c>
      <c r="X116" s="487"/>
      <c r="Y116" s="487"/>
      <c r="Z116" s="487"/>
      <c r="AA116" s="487"/>
      <c r="AB116" s="487"/>
      <c r="AC116" s="487"/>
      <c r="AD116" s="487"/>
      <c r="AE116" s="325"/>
    </row>
    <row r="117" spans="1:31" s="326" customFormat="1" ht="12" customHeight="1" x14ac:dyDescent="0.2">
      <c r="A117" s="320"/>
      <c r="B117" s="483" t="s">
        <v>46</v>
      </c>
      <c r="C117" s="483"/>
      <c r="D117" s="483"/>
      <c r="E117" s="483"/>
      <c r="F117" s="483"/>
      <c r="G117" s="483"/>
      <c r="H117" s="483"/>
      <c r="I117" s="483"/>
      <c r="J117" s="483"/>
      <c r="K117" s="483"/>
      <c r="L117" s="483"/>
      <c r="M117" s="484"/>
      <c r="N117" s="321">
        <v>804</v>
      </c>
      <c r="O117" s="322">
        <v>10</v>
      </c>
      <c r="P117" s="322">
        <v>3</v>
      </c>
      <c r="Q117" s="323" t="s">
        <v>452</v>
      </c>
      <c r="R117" s="324" t="s">
        <v>43</v>
      </c>
      <c r="S117" s="485"/>
      <c r="T117" s="486"/>
      <c r="U117" s="413">
        <v>4591.2</v>
      </c>
      <c r="V117" s="413">
        <f>+V118</f>
        <v>2080.5030000000002</v>
      </c>
      <c r="W117" s="354">
        <f t="shared" si="3"/>
        <v>45.315015682174597</v>
      </c>
      <c r="X117" s="487"/>
      <c r="Y117" s="487"/>
      <c r="Z117" s="487"/>
      <c r="AA117" s="487"/>
      <c r="AB117" s="487"/>
      <c r="AC117" s="487"/>
      <c r="AD117" s="487"/>
      <c r="AE117" s="325"/>
    </row>
    <row r="118" spans="1:31" s="326" customFormat="1" ht="12" customHeight="1" x14ac:dyDescent="0.2">
      <c r="A118" s="320"/>
      <c r="B118" s="483" t="s">
        <v>47</v>
      </c>
      <c r="C118" s="483"/>
      <c r="D118" s="483"/>
      <c r="E118" s="483"/>
      <c r="F118" s="483"/>
      <c r="G118" s="483"/>
      <c r="H118" s="483"/>
      <c r="I118" s="483"/>
      <c r="J118" s="483"/>
      <c r="K118" s="483"/>
      <c r="L118" s="483"/>
      <c r="M118" s="484"/>
      <c r="N118" s="321">
        <v>804</v>
      </c>
      <c r="O118" s="322">
        <v>10</v>
      </c>
      <c r="P118" s="322">
        <v>3</v>
      </c>
      <c r="Q118" s="323" t="s">
        <v>452</v>
      </c>
      <c r="R118" s="324" t="s">
        <v>44</v>
      </c>
      <c r="S118" s="485"/>
      <c r="T118" s="486"/>
      <c r="U118" s="413">
        <v>4591.2</v>
      </c>
      <c r="V118" s="413">
        <f>+V119</f>
        <v>2080.5030000000002</v>
      </c>
      <c r="W118" s="354">
        <f t="shared" si="3"/>
        <v>45.315015682174597</v>
      </c>
      <c r="X118" s="487"/>
      <c r="Y118" s="487"/>
      <c r="Z118" s="487"/>
      <c r="AA118" s="487"/>
      <c r="AB118" s="487"/>
      <c r="AC118" s="487"/>
      <c r="AD118" s="487"/>
      <c r="AE118" s="325"/>
    </row>
    <row r="119" spans="1:31" s="326" customFormat="1" ht="21.75" customHeight="1" x14ac:dyDescent="0.2">
      <c r="A119" s="320"/>
      <c r="B119" s="483" t="s">
        <v>451</v>
      </c>
      <c r="C119" s="483"/>
      <c r="D119" s="483"/>
      <c r="E119" s="483"/>
      <c r="F119" s="483"/>
      <c r="G119" s="483"/>
      <c r="H119" s="483"/>
      <c r="I119" s="483"/>
      <c r="J119" s="483"/>
      <c r="K119" s="483"/>
      <c r="L119" s="483"/>
      <c r="M119" s="484"/>
      <c r="N119" s="321">
        <v>804</v>
      </c>
      <c r="O119" s="322">
        <v>10</v>
      </c>
      <c r="P119" s="322">
        <v>3</v>
      </c>
      <c r="Q119" s="323" t="s">
        <v>452</v>
      </c>
      <c r="R119" s="324" t="s">
        <v>48</v>
      </c>
      <c r="S119" s="485"/>
      <c r="T119" s="486"/>
      <c r="U119" s="413">
        <v>4591.2</v>
      </c>
      <c r="V119" s="413">
        <v>2080.5030000000002</v>
      </c>
      <c r="W119" s="354">
        <f t="shared" si="3"/>
        <v>45.315015682174597</v>
      </c>
      <c r="X119" s="487"/>
      <c r="Y119" s="487"/>
      <c r="Z119" s="487"/>
      <c r="AA119" s="487"/>
      <c r="AB119" s="487"/>
      <c r="AC119" s="487"/>
      <c r="AD119" s="487"/>
      <c r="AE119" s="325"/>
    </row>
    <row r="120" spans="1:31" s="326" customFormat="1" ht="21.75" customHeight="1" x14ac:dyDescent="0.2">
      <c r="A120" s="320"/>
      <c r="B120" s="483" t="s">
        <v>154</v>
      </c>
      <c r="C120" s="483"/>
      <c r="D120" s="483"/>
      <c r="E120" s="483"/>
      <c r="F120" s="483"/>
      <c r="G120" s="483"/>
      <c r="H120" s="483"/>
      <c r="I120" s="483"/>
      <c r="J120" s="483"/>
      <c r="K120" s="483"/>
      <c r="L120" s="483"/>
      <c r="M120" s="484"/>
      <c r="N120" s="321">
        <v>804</v>
      </c>
      <c r="O120" s="322">
        <v>10</v>
      </c>
      <c r="P120" s="322">
        <v>3</v>
      </c>
      <c r="Q120" s="323" t="s">
        <v>449</v>
      </c>
      <c r="R120" s="324">
        <v>0</v>
      </c>
      <c r="S120" s="485"/>
      <c r="T120" s="486"/>
      <c r="U120" s="413">
        <v>74.5</v>
      </c>
      <c r="V120" s="413">
        <f>+V121</f>
        <v>26.984349999999999</v>
      </c>
      <c r="W120" s="354">
        <f t="shared" si="3"/>
        <v>36.220604026845635</v>
      </c>
      <c r="X120" s="487"/>
      <c r="Y120" s="487"/>
      <c r="Z120" s="487"/>
      <c r="AA120" s="487"/>
      <c r="AB120" s="487"/>
      <c r="AC120" s="487"/>
      <c r="AD120" s="487"/>
      <c r="AE120" s="325"/>
    </row>
    <row r="121" spans="1:31" s="326" customFormat="1" ht="21.75" customHeight="1" x14ac:dyDescent="0.2">
      <c r="A121" s="320"/>
      <c r="B121" s="483" t="s">
        <v>42</v>
      </c>
      <c r="C121" s="483"/>
      <c r="D121" s="483"/>
      <c r="E121" s="483"/>
      <c r="F121" s="483"/>
      <c r="G121" s="483"/>
      <c r="H121" s="483"/>
      <c r="I121" s="483"/>
      <c r="J121" s="483"/>
      <c r="K121" s="483"/>
      <c r="L121" s="483"/>
      <c r="M121" s="484"/>
      <c r="N121" s="321">
        <v>804</v>
      </c>
      <c r="O121" s="322">
        <v>10</v>
      </c>
      <c r="P121" s="322">
        <v>3</v>
      </c>
      <c r="Q121" s="323" t="s">
        <v>450</v>
      </c>
      <c r="R121" s="324">
        <v>0</v>
      </c>
      <c r="S121" s="485"/>
      <c r="T121" s="486"/>
      <c r="U121" s="413">
        <v>74.5</v>
      </c>
      <c r="V121" s="413">
        <f>+V122</f>
        <v>26.984349999999999</v>
      </c>
      <c r="W121" s="354">
        <f t="shared" si="3"/>
        <v>36.220604026845635</v>
      </c>
      <c r="X121" s="487"/>
      <c r="Y121" s="487"/>
      <c r="Z121" s="487"/>
      <c r="AA121" s="487"/>
      <c r="AB121" s="487"/>
      <c r="AC121" s="487"/>
      <c r="AD121" s="487"/>
      <c r="AE121" s="325"/>
    </row>
    <row r="122" spans="1:31" s="326" customFormat="1" ht="53.25" customHeight="1" x14ac:dyDescent="0.2">
      <c r="A122" s="320"/>
      <c r="B122" s="483" t="s">
        <v>49</v>
      </c>
      <c r="C122" s="483"/>
      <c r="D122" s="483"/>
      <c r="E122" s="483"/>
      <c r="F122" s="483"/>
      <c r="G122" s="483"/>
      <c r="H122" s="483"/>
      <c r="I122" s="483"/>
      <c r="J122" s="483"/>
      <c r="K122" s="483"/>
      <c r="L122" s="483"/>
      <c r="M122" s="484"/>
      <c r="N122" s="321">
        <v>804</v>
      </c>
      <c r="O122" s="322">
        <v>10</v>
      </c>
      <c r="P122" s="322">
        <v>3</v>
      </c>
      <c r="Q122" s="323" t="s">
        <v>453</v>
      </c>
      <c r="R122" s="324">
        <v>0</v>
      </c>
      <c r="S122" s="485"/>
      <c r="T122" s="486"/>
      <c r="U122" s="413">
        <v>74.5</v>
      </c>
      <c r="V122" s="413">
        <f>+V123</f>
        <v>26.984349999999999</v>
      </c>
      <c r="W122" s="354">
        <f t="shared" si="3"/>
        <v>36.220604026845635</v>
      </c>
      <c r="X122" s="487"/>
      <c r="Y122" s="487"/>
      <c r="Z122" s="487"/>
      <c r="AA122" s="487"/>
      <c r="AB122" s="487"/>
      <c r="AC122" s="487"/>
      <c r="AD122" s="487"/>
      <c r="AE122" s="325"/>
    </row>
    <row r="123" spans="1:31" s="326" customFormat="1" ht="12" customHeight="1" x14ac:dyDescent="0.2">
      <c r="A123" s="320"/>
      <c r="B123" s="483" t="s">
        <v>46</v>
      </c>
      <c r="C123" s="483"/>
      <c r="D123" s="483"/>
      <c r="E123" s="483"/>
      <c r="F123" s="483"/>
      <c r="G123" s="483"/>
      <c r="H123" s="483"/>
      <c r="I123" s="483"/>
      <c r="J123" s="483"/>
      <c r="K123" s="483"/>
      <c r="L123" s="483"/>
      <c r="M123" s="484"/>
      <c r="N123" s="321">
        <v>804</v>
      </c>
      <c r="O123" s="322">
        <v>10</v>
      </c>
      <c r="P123" s="322">
        <v>3</v>
      </c>
      <c r="Q123" s="323" t="s">
        <v>453</v>
      </c>
      <c r="R123" s="324" t="s">
        <v>43</v>
      </c>
      <c r="S123" s="485"/>
      <c r="T123" s="486"/>
      <c r="U123" s="413">
        <v>74.5</v>
      </c>
      <c r="V123" s="413">
        <f>+V124</f>
        <v>26.984349999999999</v>
      </c>
      <c r="W123" s="354">
        <f t="shared" si="3"/>
        <v>36.220604026845635</v>
      </c>
      <c r="X123" s="487"/>
      <c r="Y123" s="487"/>
      <c r="Z123" s="487"/>
      <c r="AA123" s="487"/>
      <c r="AB123" s="487"/>
      <c r="AC123" s="487"/>
      <c r="AD123" s="487"/>
      <c r="AE123" s="325"/>
    </row>
    <row r="124" spans="1:31" s="326" customFormat="1" ht="12" customHeight="1" x14ac:dyDescent="0.2">
      <c r="A124" s="320"/>
      <c r="B124" s="483" t="s">
        <v>47</v>
      </c>
      <c r="C124" s="483"/>
      <c r="D124" s="483"/>
      <c r="E124" s="483"/>
      <c r="F124" s="483"/>
      <c r="G124" s="483"/>
      <c r="H124" s="483"/>
      <c r="I124" s="483"/>
      <c r="J124" s="483"/>
      <c r="K124" s="483"/>
      <c r="L124" s="483"/>
      <c r="M124" s="484"/>
      <c r="N124" s="321">
        <v>804</v>
      </c>
      <c r="O124" s="322">
        <v>10</v>
      </c>
      <c r="P124" s="322">
        <v>3</v>
      </c>
      <c r="Q124" s="323" t="s">
        <v>453</v>
      </c>
      <c r="R124" s="324" t="s">
        <v>44</v>
      </c>
      <c r="S124" s="485"/>
      <c r="T124" s="486"/>
      <c r="U124" s="413">
        <v>74.5</v>
      </c>
      <c r="V124" s="413">
        <f>+V125</f>
        <v>26.984349999999999</v>
      </c>
      <c r="W124" s="354">
        <f t="shared" si="3"/>
        <v>36.220604026845635</v>
      </c>
      <c r="X124" s="487"/>
      <c r="Y124" s="487"/>
      <c r="Z124" s="487"/>
      <c r="AA124" s="487"/>
      <c r="AB124" s="487"/>
      <c r="AC124" s="487"/>
      <c r="AD124" s="487"/>
      <c r="AE124" s="325"/>
    </row>
    <row r="125" spans="1:31" s="326" customFormat="1" ht="21.75" customHeight="1" x14ac:dyDescent="0.2">
      <c r="A125" s="320"/>
      <c r="B125" s="483" t="s">
        <v>451</v>
      </c>
      <c r="C125" s="483"/>
      <c r="D125" s="483"/>
      <c r="E125" s="483"/>
      <c r="F125" s="483"/>
      <c r="G125" s="483"/>
      <c r="H125" s="483"/>
      <c r="I125" s="483"/>
      <c r="J125" s="483"/>
      <c r="K125" s="483"/>
      <c r="L125" s="483"/>
      <c r="M125" s="484"/>
      <c r="N125" s="321">
        <v>804</v>
      </c>
      <c r="O125" s="322">
        <v>10</v>
      </c>
      <c r="P125" s="322">
        <v>3</v>
      </c>
      <c r="Q125" s="323" t="s">
        <v>453</v>
      </c>
      <c r="R125" s="324" t="s">
        <v>48</v>
      </c>
      <c r="S125" s="485"/>
      <c r="T125" s="486"/>
      <c r="U125" s="413">
        <v>74.5</v>
      </c>
      <c r="V125" s="413">
        <v>26.984349999999999</v>
      </c>
      <c r="W125" s="354">
        <f t="shared" si="3"/>
        <v>36.220604026845635</v>
      </c>
      <c r="X125" s="487"/>
      <c r="Y125" s="487"/>
      <c r="Z125" s="487"/>
      <c r="AA125" s="487"/>
      <c r="AB125" s="487"/>
      <c r="AC125" s="487"/>
      <c r="AD125" s="487"/>
      <c r="AE125" s="325"/>
    </row>
    <row r="126" spans="1:31" s="326" customFormat="1" ht="21.75" customHeight="1" x14ac:dyDescent="0.2">
      <c r="A126" s="320"/>
      <c r="B126" s="483" t="s">
        <v>154</v>
      </c>
      <c r="C126" s="483"/>
      <c r="D126" s="483"/>
      <c r="E126" s="483"/>
      <c r="F126" s="483"/>
      <c r="G126" s="483"/>
      <c r="H126" s="483"/>
      <c r="I126" s="483"/>
      <c r="J126" s="483"/>
      <c r="K126" s="483"/>
      <c r="L126" s="483"/>
      <c r="M126" s="484"/>
      <c r="N126" s="321">
        <v>804</v>
      </c>
      <c r="O126" s="322">
        <v>10</v>
      </c>
      <c r="P126" s="322">
        <v>3</v>
      </c>
      <c r="Q126" s="323" t="s">
        <v>449</v>
      </c>
      <c r="R126" s="324">
        <v>0</v>
      </c>
      <c r="S126" s="485"/>
      <c r="T126" s="486"/>
      <c r="U126" s="413">
        <v>116.5</v>
      </c>
      <c r="V126" s="413">
        <f>+V127</f>
        <v>0</v>
      </c>
      <c r="W126" s="354">
        <f t="shared" si="3"/>
        <v>0</v>
      </c>
      <c r="X126" s="487"/>
      <c r="Y126" s="487"/>
      <c r="Z126" s="487"/>
      <c r="AA126" s="487"/>
      <c r="AB126" s="487"/>
      <c r="AC126" s="487"/>
      <c r="AD126" s="487"/>
      <c r="AE126" s="325"/>
    </row>
    <row r="127" spans="1:31" s="326" customFormat="1" ht="21.75" customHeight="1" x14ac:dyDescent="0.2">
      <c r="A127" s="320"/>
      <c r="B127" s="483" t="s">
        <v>42</v>
      </c>
      <c r="C127" s="483"/>
      <c r="D127" s="483"/>
      <c r="E127" s="483"/>
      <c r="F127" s="483"/>
      <c r="G127" s="483"/>
      <c r="H127" s="483"/>
      <c r="I127" s="483"/>
      <c r="J127" s="483"/>
      <c r="K127" s="483"/>
      <c r="L127" s="483"/>
      <c r="M127" s="484"/>
      <c r="N127" s="321">
        <v>804</v>
      </c>
      <c r="O127" s="322">
        <v>10</v>
      </c>
      <c r="P127" s="322">
        <v>3</v>
      </c>
      <c r="Q127" s="323" t="s">
        <v>450</v>
      </c>
      <c r="R127" s="324">
        <v>0</v>
      </c>
      <c r="S127" s="485"/>
      <c r="T127" s="486"/>
      <c r="U127" s="413">
        <v>116.5</v>
      </c>
      <c r="V127" s="413">
        <f>+V128</f>
        <v>0</v>
      </c>
      <c r="W127" s="354">
        <f t="shared" si="3"/>
        <v>0</v>
      </c>
      <c r="X127" s="487"/>
      <c r="Y127" s="487"/>
      <c r="Z127" s="487"/>
      <c r="AA127" s="487"/>
      <c r="AB127" s="487"/>
      <c r="AC127" s="487"/>
      <c r="AD127" s="487"/>
      <c r="AE127" s="325"/>
    </row>
    <row r="128" spans="1:31" s="326" customFormat="1" ht="21.75" customHeight="1" x14ac:dyDescent="0.2">
      <c r="A128" s="320"/>
      <c r="B128" s="483" t="s">
        <v>50</v>
      </c>
      <c r="C128" s="483"/>
      <c r="D128" s="483"/>
      <c r="E128" s="483"/>
      <c r="F128" s="483"/>
      <c r="G128" s="483"/>
      <c r="H128" s="483"/>
      <c r="I128" s="483"/>
      <c r="J128" s="483"/>
      <c r="K128" s="483"/>
      <c r="L128" s="483"/>
      <c r="M128" s="484"/>
      <c r="N128" s="321">
        <v>804</v>
      </c>
      <c r="O128" s="322">
        <v>10</v>
      </c>
      <c r="P128" s="322">
        <v>3</v>
      </c>
      <c r="Q128" s="323" t="s">
        <v>454</v>
      </c>
      <c r="R128" s="324">
        <v>0</v>
      </c>
      <c r="S128" s="485"/>
      <c r="T128" s="486"/>
      <c r="U128" s="413">
        <v>116.5</v>
      </c>
      <c r="V128" s="413">
        <f>+V129</f>
        <v>0</v>
      </c>
      <c r="W128" s="354">
        <f t="shared" si="3"/>
        <v>0</v>
      </c>
      <c r="X128" s="487"/>
      <c r="Y128" s="487"/>
      <c r="Z128" s="487"/>
      <c r="AA128" s="487"/>
      <c r="AB128" s="487"/>
      <c r="AC128" s="487"/>
      <c r="AD128" s="487"/>
      <c r="AE128" s="325"/>
    </row>
    <row r="129" spans="1:31" s="326" customFormat="1" ht="12" customHeight="1" x14ac:dyDescent="0.2">
      <c r="A129" s="320"/>
      <c r="B129" s="483" t="s">
        <v>46</v>
      </c>
      <c r="C129" s="483"/>
      <c r="D129" s="483"/>
      <c r="E129" s="483"/>
      <c r="F129" s="483"/>
      <c r="G129" s="483"/>
      <c r="H129" s="483"/>
      <c r="I129" s="483"/>
      <c r="J129" s="483"/>
      <c r="K129" s="483"/>
      <c r="L129" s="483"/>
      <c r="M129" s="484"/>
      <c r="N129" s="321">
        <v>804</v>
      </c>
      <c r="O129" s="322">
        <v>10</v>
      </c>
      <c r="P129" s="322">
        <v>3</v>
      </c>
      <c r="Q129" s="323" t="s">
        <v>454</v>
      </c>
      <c r="R129" s="324" t="s">
        <v>43</v>
      </c>
      <c r="S129" s="485"/>
      <c r="T129" s="486"/>
      <c r="U129" s="413">
        <v>116.5</v>
      </c>
      <c r="V129" s="413">
        <f>+V130</f>
        <v>0</v>
      </c>
      <c r="W129" s="354">
        <f t="shared" si="3"/>
        <v>0</v>
      </c>
      <c r="X129" s="487"/>
      <c r="Y129" s="487"/>
      <c r="Z129" s="487"/>
      <c r="AA129" s="487"/>
      <c r="AB129" s="487"/>
      <c r="AC129" s="487"/>
      <c r="AD129" s="487"/>
      <c r="AE129" s="325"/>
    </row>
    <row r="130" spans="1:31" s="326" customFormat="1" ht="12" customHeight="1" x14ac:dyDescent="0.2">
      <c r="A130" s="320"/>
      <c r="B130" s="483" t="s">
        <v>47</v>
      </c>
      <c r="C130" s="483"/>
      <c r="D130" s="483"/>
      <c r="E130" s="483"/>
      <c r="F130" s="483"/>
      <c r="G130" s="483"/>
      <c r="H130" s="483"/>
      <c r="I130" s="483"/>
      <c r="J130" s="483"/>
      <c r="K130" s="483"/>
      <c r="L130" s="483"/>
      <c r="M130" s="484"/>
      <c r="N130" s="321">
        <v>804</v>
      </c>
      <c r="O130" s="322">
        <v>10</v>
      </c>
      <c r="P130" s="322">
        <v>3</v>
      </c>
      <c r="Q130" s="323" t="s">
        <v>454</v>
      </c>
      <c r="R130" s="324" t="s">
        <v>44</v>
      </c>
      <c r="S130" s="485"/>
      <c r="T130" s="486"/>
      <c r="U130" s="413">
        <v>116.5</v>
      </c>
      <c r="V130" s="413">
        <f>+V131</f>
        <v>0</v>
      </c>
      <c r="W130" s="354">
        <f t="shared" si="3"/>
        <v>0</v>
      </c>
      <c r="X130" s="487"/>
      <c r="Y130" s="487"/>
      <c r="Z130" s="487"/>
      <c r="AA130" s="487"/>
      <c r="AB130" s="487"/>
      <c r="AC130" s="487"/>
      <c r="AD130" s="487"/>
      <c r="AE130" s="325"/>
    </row>
    <row r="131" spans="1:31" s="326" customFormat="1" ht="21.75" customHeight="1" x14ac:dyDescent="0.2">
      <c r="A131" s="320"/>
      <c r="B131" s="483" t="s">
        <v>451</v>
      </c>
      <c r="C131" s="483"/>
      <c r="D131" s="483"/>
      <c r="E131" s="483"/>
      <c r="F131" s="483"/>
      <c r="G131" s="483"/>
      <c r="H131" s="483"/>
      <c r="I131" s="483"/>
      <c r="J131" s="483"/>
      <c r="K131" s="483"/>
      <c r="L131" s="483"/>
      <c r="M131" s="484"/>
      <c r="N131" s="321">
        <v>804</v>
      </c>
      <c r="O131" s="322">
        <v>10</v>
      </c>
      <c r="P131" s="322">
        <v>3</v>
      </c>
      <c r="Q131" s="323" t="s">
        <v>454</v>
      </c>
      <c r="R131" s="324" t="s">
        <v>48</v>
      </c>
      <c r="S131" s="485"/>
      <c r="T131" s="486"/>
      <c r="U131" s="413">
        <v>116.5</v>
      </c>
      <c r="V131" s="413">
        <v>0</v>
      </c>
      <c r="W131" s="354">
        <f t="shared" ref="W131:W194" si="5">V131/U131*100</f>
        <v>0</v>
      </c>
      <c r="X131" s="487"/>
      <c r="Y131" s="487"/>
      <c r="Z131" s="487"/>
      <c r="AA131" s="487"/>
      <c r="AB131" s="487"/>
      <c r="AC131" s="487"/>
      <c r="AD131" s="487"/>
      <c r="AE131" s="325"/>
    </row>
    <row r="132" spans="1:31" s="326" customFormat="1" ht="21.75" customHeight="1" x14ac:dyDescent="0.2">
      <c r="A132" s="320"/>
      <c r="B132" s="483" t="s">
        <v>154</v>
      </c>
      <c r="C132" s="483"/>
      <c r="D132" s="483"/>
      <c r="E132" s="483"/>
      <c r="F132" s="483"/>
      <c r="G132" s="483"/>
      <c r="H132" s="483"/>
      <c r="I132" s="483"/>
      <c r="J132" s="483"/>
      <c r="K132" s="483"/>
      <c r="L132" s="483"/>
      <c r="M132" s="484"/>
      <c r="N132" s="321">
        <v>804</v>
      </c>
      <c r="O132" s="322">
        <v>10</v>
      </c>
      <c r="P132" s="322">
        <v>3</v>
      </c>
      <c r="Q132" s="323" t="s">
        <v>449</v>
      </c>
      <c r="R132" s="324">
        <v>0</v>
      </c>
      <c r="S132" s="485"/>
      <c r="T132" s="486"/>
      <c r="U132" s="413">
        <v>290</v>
      </c>
      <c r="V132" s="413">
        <f>+V133</f>
        <v>156.44999999999999</v>
      </c>
      <c r="W132" s="354">
        <f t="shared" si="5"/>
        <v>53.948275862068961</v>
      </c>
      <c r="X132" s="487"/>
      <c r="Y132" s="487"/>
      <c r="Z132" s="487"/>
      <c r="AA132" s="487"/>
      <c r="AB132" s="487"/>
      <c r="AC132" s="487"/>
      <c r="AD132" s="487"/>
      <c r="AE132" s="325"/>
    </row>
    <row r="133" spans="1:31" s="326" customFormat="1" ht="21.75" customHeight="1" x14ac:dyDescent="0.2">
      <c r="A133" s="320"/>
      <c r="B133" s="483" t="s">
        <v>42</v>
      </c>
      <c r="C133" s="483"/>
      <c r="D133" s="483"/>
      <c r="E133" s="483"/>
      <c r="F133" s="483"/>
      <c r="G133" s="483"/>
      <c r="H133" s="483"/>
      <c r="I133" s="483"/>
      <c r="J133" s="483"/>
      <c r="K133" s="483"/>
      <c r="L133" s="483"/>
      <c r="M133" s="484"/>
      <c r="N133" s="321">
        <v>804</v>
      </c>
      <c r="O133" s="322">
        <v>10</v>
      </c>
      <c r="P133" s="322">
        <v>3</v>
      </c>
      <c r="Q133" s="323" t="s">
        <v>450</v>
      </c>
      <c r="R133" s="324">
        <v>0</v>
      </c>
      <c r="S133" s="485"/>
      <c r="T133" s="486"/>
      <c r="U133" s="413">
        <v>290</v>
      </c>
      <c r="V133" s="413">
        <f>+V134</f>
        <v>156.44999999999999</v>
      </c>
      <c r="W133" s="354">
        <f t="shared" si="5"/>
        <v>53.948275862068961</v>
      </c>
      <c r="X133" s="487"/>
      <c r="Y133" s="487"/>
      <c r="Z133" s="487"/>
      <c r="AA133" s="487"/>
      <c r="AB133" s="487"/>
      <c r="AC133" s="487"/>
      <c r="AD133" s="487"/>
      <c r="AE133" s="325"/>
    </row>
    <row r="134" spans="1:31" s="326" customFormat="1" ht="21.75" customHeight="1" x14ac:dyDescent="0.2">
      <c r="A134" s="320"/>
      <c r="B134" s="483" t="s">
        <v>51</v>
      </c>
      <c r="C134" s="483"/>
      <c r="D134" s="483"/>
      <c r="E134" s="483"/>
      <c r="F134" s="483"/>
      <c r="G134" s="483"/>
      <c r="H134" s="483"/>
      <c r="I134" s="483"/>
      <c r="J134" s="483"/>
      <c r="K134" s="483"/>
      <c r="L134" s="483"/>
      <c r="M134" s="484"/>
      <c r="N134" s="321">
        <v>804</v>
      </c>
      <c r="O134" s="322">
        <v>10</v>
      </c>
      <c r="P134" s="322">
        <v>3</v>
      </c>
      <c r="Q134" s="323" t="s">
        <v>455</v>
      </c>
      <c r="R134" s="324">
        <v>0</v>
      </c>
      <c r="S134" s="485"/>
      <c r="T134" s="486"/>
      <c r="U134" s="413">
        <v>290</v>
      </c>
      <c r="V134" s="413">
        <f>+V135</f>
        <v>156.44999999999999</v>
      </c>
      <c r="W134" s="354">
        <f t="shared" si="5"/>
        <v>53.948275862068961</v>
      </c>
      <c r="X134" s="487"/>
      <c r="Y134" s="487"/>
      <c r="Z134" s="487"/>
      <c r="AA134" s="487"/>
      <c r="AB134" s="487"/>
      <c r="AC134" s="487"/>
      <c r="AD134" s="487"/>
      <c r="AE134" s="325"/>
    </row>
    <row r="135" spans="1:31" s="326" customFormat="1" ht="21.75" customHeight="1" x14ac:dyDescent="0.2">
      <c r="A135" s="320"/>
      <c r="B135" s="483" t="s">
        <v>325</v>
      </c>
      <c r="C135" s="483"/>
      <c r="D135" s="483"/>
      <c r="E135" s="483"/>
      <c r="F135" s="483"/>
      <c r="G135" s="483"/>
      <c r="H135" s="483"/>
      <c r="I135" s="483"/>
      <c r="J135" s="483"/>
      <c r="K135" s="483"/>
      <c r="L135" s="483"/>
      <c r="M135" s="484"/>
      <c r="N135" s="321">
        <v>804</v>
      </c>
      <c r="O135" s="322">
        <v>10</v>
      </c>
      <c r="P135" s="322">
        <v>3</v>
      </c>
      <c r="Q135" s="323" t="s">
        <v>455</v>
      </c>
      <c r="R135" s="324" t="s">
        <v>24</v>
      </c>
      <c r="S135" s="485"/>
      <c r="T135" s="486"/>
      <c r="U135" s="413">
        <v>290</v>
      </c>
      <c r="V135" s="413">
        <f>+V136</f>
        <v>156.44999999999999</v>
      </c>
      <c r="W135" s="354">
        <f t="shared" si="5"/>
        <v>53.948275862068961</v>
      </c>
      <c r="X135" s="487"/>
      <c r="Y135" s="487"/>
      <c r="Z135" s="487"/>
      <c r="AA135" s="487"/>
      <c r="AB135" s="487"/>
      <c r="AC135" s="487"/>
      <c r="AD135" s="487"/>
      <c r="AE135" s="325"/>
    </row>
    <row r="136" spans="1:31" s="326" customFormat="1" ht="21.75" customHeight="1" x14ac:dyDescent="0.2">
      <c r="A136" s="320"/>
      <c r="B136" s="483" t="s">
        <v>326</v>
      </c>
      <c r="C136" s="483"/>
      <c r="D136" s="483"/>
      <c r="E136" s="483"/>
      <c r="F136" s="483"/>
      <c r="G136" s="483"/>
      <c r="H136" s="483"/>
      <c r="I136" s="483"/>
      <c r="J136" s="483"/>
      <c r="K136" s="483"/>
      <c r="L136" s="483"/>
      <c r="M136" s="484"/>
      <c r="N136" s="321">
        <v>804</v>
      </c>
      <c r="O136" s="322">
        <v>10</v>
      </c>
      <c r="P136" s="322">
        <v>3</v>
      </c>
      <c r="Q136" s="323" t="s">
        <v>455</v>
      </c>
      <c r="R136" s="324" t="s">
        <v>26</v>
      </c>
      <c r="S136" s="485"/>
      <c r="T136" s="486"/>
      <c r="U136" s="413">
        <v>290</v>
      </c>
      <c r="V136" s="413">
        <f>+V137</f>
        <v>156.44999999999999</v>
      </c>
      <c r="W136" s="354">
        <f t="shared" si="5"/>
        <v>53.948275862068961</v>
      </c>
      <c r="X136" s="487"/>
      <c r="Y136" s="487"/>
      <c r="Z136" s="487"/>
      <c r="AA136" s="487"/>
      <c r="AB136" s="487"/>
      <c r="AC136" s="487"/>
      <c r="AD136" s="487"/>
      <c r="AE136" s="325"/>
    </row>
    <row r="137" spans="1:31" s="326" customFormat="1" ht="12" customHeight="1" x14ac:dyDescent="0.2">
      <c r="A137" s="320"/>
      <c r="B137" s="483" t="s">
        <v>328</v>
      </c>
      <c r="C137" s="483"/>
      <c r="D137" s="483"/>
      <c r="E137" s="483"/>
      <c r="F137" s="483"/>
      <c r="G137" s="483"/>
      <c r="H137" s="483"/>
      <c r="I137" s="483"/>
      <c r="J137" s="483"/>
      <c r="K137" s="483"/>
      <c r="L137" s="483"/>
      <c r="M137" s="484"/>
      <c r="N137" s="321">
        <v>804</v>
      </c>
      <c r="O137" s="322">
        <v>10</v>
      </c>
      <c r="P137" s="322">
        <v>3</v>
      </c>
      <c r="Q137" s="323" t="s">
        <v>455</v>
      </c>
      <c r="R137" s="324" t="s">
        <v>28</v>
      </c>
      <c r="S137" s="485"/>
      <c r="T137" s="486"/>
      <c r="U137" s="413">
        <v>290</v>
      </c>
      <c r="V137" s="413">
        <v>156.44999999999999</v>
      </c>
      <c r="W137" s="354">
        <f t="shared" si="5"/>
        <v>53.948275862068961</v>
      </c>
      <c r="X137" s="487"/>
      <c r="Y137" s="487"/>
      <c r="Z137" s="487"/>
      <c r="AA137" s="487"/>
      <c r="AB137" s="487"/>
      <c r="AC137" s="487"/>
      <c r="AD137" s="487"/>
      <c r="AE137" s="325"/>
    </row>
    <row r="138" spans="1:31" s="326" customFormat="1" ht="21.75" customHeight="1" x14ac:dyDescent="0.2">
      <c r="A138" s="320"/>
      <c r="B138" s="483" t="s">
        <v>154</v>
      </c>
      <c r="C138" s="483"/>
      <c r="D138" s="483"/>
      <c r="E138" s="483"/>
      <c r="F138" s="483"/>
      <c r="G138" s="483"/>
      <c r="H138" s="483"/>
      <c r="I138" s="483"/>
      <c r="J138" s="483"/>
      <c r="K138" s="483"/>
      <c r="L138" s="483"/>
      <c r="M138" s="484"/>
      <c r="N138" s="321">
        <v>804</v>
      </c>
      <c r="O138" s="322">
        <v>10</v>
      </c>
      <c r="P138" s="322">
        <v>3</v>
      </c>
      <c r="Q138" s="323" t="s">
        <v>449</v>
      </c>
      <c r="R138" s="324">
        <v>0</v>
      </c>
      <c r="S138" s="485"/>
      <c r="T138" s="486"/>
      <c r="U138" s="413">
        <v>5047</v>
      </c>
      <c r="V138" s="413">
        <f>+V139</f>
        <v>2266.9514099999997</v>
      </c>
      <c r="W138" s="354">
        <f t="shared" si="5"/>
        <v>44.916810184267874</v>
      </c>
      <c r="X138" s="487"/>
      <c r="Y138" s="487"/>
      <c r="Z138" s="487"/>
      <c r="AA138" s="487"/>
      <c r="AB138" s="487"/>
      <c r="AC138" s="487"/>
      <c r="AD138" s="487"/>
      <c r="AE138" s="325"/>
    </row>
    <row r="139" spans="1:31" s="326" customFormat="1" ht="12" customHeight="1" x14ac:dyDescent="0.2">
      <c r="A139" s="320"/>
      <c r="B139" s="483" t="s">
        <v>53</v>
      </c>
      <c r="C139" s="483"/>
      <c r="D139" s="483"/>
      <c r="E139" s="483"/>
      <c r="F139" s="483"/>
      <c r="G139" s="483"/>
      <c r="H139" s="483"/>
      <c r="I139" s="483"/>
      <c r="J139" s="483"/>
      <c r="K139" s="483"/>
      <c r="L139" s="483"/>
      <c r="M139" s="484"/>
      <c r="N139" s="321">
        <v>804</v>
      </c>
      <c r="O139" s="322">
        <v>10</v>
      </c>
      <c r="P139" s="322">
        <v>3</v>
      </c>
      <c r="Q139" s="323" t="s">
        <v>456</v>
      </c>
      <c r="R139" s="324">
        <v>0</v>
      </c>
      <c r="S139" s="485"/>
      <c r="T139" s="486"/>
      <c r="U139" s="413">
        <v>5047</v>
      </c>
      <c r="V139" s="413">
        <f>+V140</f>
        <v>2266.9514099999997</v>
      </c>
      <c r="W139" s="354">
        <f t="shared" si="5"/>
        <v>44.916810184267874</v>
      </c>
      <c r="X139" s="487"/>
      <c r="Y139" s="487"/>
      <c r="Z139" s="487"/>
      <c r="AA139" s="487"/>
      <c r="AB139" s="487"/>
      <c r="AC139" s="487"/>
      <c r="AD139" s="487"/>
      <c r="AE139" s="325"/>
    </row>
    <row r="140" spans="1:31" s="326" customFormat="1" ht="12" customHeight="1" x14ac:dyDescent="0.2">
      <c r="A140" s="320"/>
      <c r="B140" s="483" t="s">
        <v>54</v>
      </c>
      <c r="C140" s="483"/>
      <c r="D140" s="483"/>
      <c r="E140" s="483"/>
      <c r="F140" s="483"/>
      <c r="G140" s="483"/>
      <c r="H140" s="483"/>
      <c r="I140" s="483"/>
      <c r="J140" s="483"/>
      <c r="K140" s="483"/>
      <c r="L140" s="483"/>
      <c r="M140" s="484"/>
      <c r="N140" s="321">
        <v>804</v>
      </c>
      <c r="O140" s="322">
        <v>10</v>
      </c>
      <c r="P140" s="322">
        <v>3</v>
      </c>
      <c r="Q140" s="323" t="s">
        <v>457</v>
      </c>
      <c r="R140" s="324">
        <v>0</v>
      </c>
      <c r="S140" s="485"/>
      <c r="T140" s="486"/>
      <c r="U140" s="413">
        <v>5047</v>
      </c>
      <c r="V140" s="413">
        <f>+V141+V144</f>
        <v>2266.9514099999997</v>
      </c>
      <c r="W140" s="354">
        <f t="shared" si="5"/>
        <v>44.916810184267874</v>
      </c>
      <c r="X140" s="487"/>
      <c r="Y140" s="487"/>
      <c r="Z140" s="487"/>
      <c r="AA140" s="487"/>
      <c r="AB140" s="487"/>
      <c r="AC140" s="487"/>
      <c r="AD140" s="487"/>
      <c r="AE140" s="325"/>
    </row>
    <row r="141" spans="1:31" s="326" customFormat="1" ht="21.75" customHeight="1" x14ac:dyDescent="0.2">
      <c r="A141" s="320"/>
      <c r="B141" s="483" t="s">
        <v>325</v>
      </c>
      <c r="C141" s="483"/>
      <c r="D141" s="483"/>
      <c r="E141" s="483"/>
      <c r="F141" s="483"/>
      <c r="G141" s="483"/>
      <c r="H141" s="483"/>
      <c r="I141" s="483"/>
      <c r="J141" s="483"/>
      <c r="K141" s="483"/>
      <c r="L141" s="483"/>
      <c r="M141" s="484"/>
      <c r="N141" s="321">
        <v>804</v>
      </c>
      <c r="O141" s="322">
        <v>10</v>
      </c>
      <c r="P141" s="322">
        <v>3</v>
      </c>
      <c r="Q141" s="323" t="s">
        <v>457</v>
      </c>
      <c r="R141" s="324" t="s">
        <v>24</v>
      </c>
      <c r="S141" s="485"/>
      <c r="T141" s="486"/>
      <c r="U141" s="413">
        <v>3.8</v>
      </c>
      <c r="V141" s="413">
        <f>+V142</f>
        <v>0.85641</v>
      </c>
      <c r="W141" s="354">
        <f t="shared" si="5"/>
        <v>22.537105263157898</v>
      </c>
      <c r="X141" s="487"/>
      <c r="Y141" s="487"/>
      <c r="Z141" s="487"/>
      <c r="AA141" s="487"/>
      <c r="AB141" s="487"/>
      <c r="AC141" s="487"/>
      <c r="AD141" s="487"/>
      <c r="AE141" s="325"/>
    </row>
    <row r="142" spans="1:31" s="326" customFormat="1" ht="21.75" customHeight="1" x14ac:dyDescent="0.2">
      <c r="A142" s="320"/>
      <c r="B142" s="483" t="s">
        <v>326</v>
      </c>
      <c r="C142" s="483"/>
      <c r="D142" s="483"/>
      <c r="E142" s="483"/>
      <c r="F142" s="483"/>
      <c r="G142" s="483"/>
      <c r="H142" s="483"/>
      <c r="I142" s="483"/>
      <c r="J142" s="483"/>
      <c r="K142" s="483"/>
      <c r="L142" s="483"/>
      <c r="M142" s="484"/>
      <c r="N142" s="321">
        <v>804</v>
      </c>
      <c r="O142" s="322">
        <v>10</v>
      </c>
      <c r="P142" s="322">
        <v>3</v>
      </c>
      <c r="Q142" s="323" t="s">
        <v>457</v>
      </c>
      <c r="R142" s="324" t="s">
        <v>26</v>
      </c>
      <c r="S142" s="485"/>
      <c r="T142" s="486"/>
      <c r="U142" s="413">
        <v>3.8</v>
      </c>
      <c r="V142" s="413">
        <f>+V143</f>
        <v>0.85641</v>
      </c>
      <c r="W142" s="354">
        <f t="shared" si="5"/>
        <v>22.537105263157898</v>
      </c>
      <c r="X142" s="487"/>
      <c r="Y142" s="487"/>
      <c r="Z142" s="487"/>
      <c r="AA142" s="487"/>
      <c r="AB142" s="487"/>
      <c r="AC142" s="487"/>
      <c r="AD142" s="487"/>
      <c r="AE142" s="325"/>
    </row>
    <row r="143" spans="1:31" s="326" customFormat="1" ht="12" customHeight="1" x14ac:dyDescent="0.2">
      <c r="A143" s="320"/>
      <c r="B143" s="483" t="s">
        <v>328</v>
      </c>
      <c r="C143" s="483"/>
      <c r="D143" s="483"/>
      <c r="E143" s="483"/>
      <c r="F143" s="483"/>
      <c r="G143" s="483"/>
      <c r="H143" s="483"/>
      <c r="I143" s="483"/>
      <c r="J143" s="483"/>
      <c r="K143" s="483"/>
      <c r="L143" s="483"/>
      <c r="M143" s="484"/>
      <c r="N143" s="321">
        <v>804</v>
      </c>
      <c r="O143" s="322">
        <v>10</v>
      </c>
      <c r="P143" s="322">
        <v>3</v>
      </c>
      <c r="Q143" s="323" t="s">
        <v>457</v>
      </c>
      <c r="R143" s="324" t="s">
        <v>28</v>
      </c>
      <c r="S143" s="485"/>
      <c r="T143" s="486"/>
      <c r="U143" s="413">
        <v>3.8</v>
      </c>
      <c r="V143" s="413">
        <v>0.85641</v>
      </c>
      <c r="W143" s="354">
        <f t="shared" si="5"/>
        <v>22.537105263157898</v>
      </c>
      <c r="X143" s="487"/>
      <c r="Y143" s="487"/>
      <c r="Z143" s="487"/>
      <c r="AA143" s="487"/>
      <c r="AB143" s="487"/>
      <c r="AC143" s="487"/>
      <c r="AD143" s="487"/>
      <c r="AE143" s="325"/>
    </row>
    <row r="144" spans="1:31" s="326" customFormat="1" ht="12" customHeight="1" x14ac:dyDescent="0.2">
      <c r="A144" s="320"/>
      <c r="B144" s="483" t="s">
        <v>46</v>
      </c>
      <c r="C144" s="483"/>
      <c r="D144" s="483"/>
      <c r="E144" s="483"/>
      <c r="F144" s="483"/>
      <c r="G144" s="483"/>
      <c r="H144" s="483"/>
      <c r="I144" s="483"/>
      <c r="J144" s="483"/>
      <c r="K144" s="483"/>
      <c r="L144" s="483"/>
      <c r="M144" s="484"/>
      <c r="N144" s="321">
        <v>804</v>
      </c>
      <c r="O144" s="322">
        <v>10</v>
      </c>
      <c r="P144" s="322">
        <v>3</v>
      </c>
      <c r="Q144" s="323" t="s">
        <v>457</v>
      </c>
      <c r="R144" s="324" t="s">
        <v>43</v>
      </c>
      <c r="S144" s="485"/>
      <c r="T144" s="486"/>
      <c r="U144" s="413">
        <v>5043.2</v>
      </c>
      <c r="V144" s="413">
        <f>+V145</f>
        <v>2266.0949999999998</v>
      </c>
      <c r="W144" s="354">
        <f t="shared" si="5"/>
        <v>44.933673064720807</v>
      </c>
      <c r="X144" s="487"/>
      <c r="Y144" s="487"/>
      <c r="Z144" s="487"/>
      <c r="AA144" s="487"/>
      <c r="AB144" s="487"/>
      <c r="AC144" s="487"/>
      <c r="AD144" s="487"/>
      <c r="AE144" s="325"/>
    </row>
    <row r="145" spans="1:31" s="326" customFormat="1" ht="12" customHeight="1" x14ac:dyDescent="0.2">
      <c r="A145" s="320"/>
      <c r="B145" s="483" t="s">
        <v>47</v>
      </c>
      <c r="C145" s="483"/>
      <c r="D145" s="483"/>
      <c r="E145" s="483"/>
      <c r="F145" s="483"/>
      <c r="G145" s="483"/>
      <c r="H145" s="483"/>
      <c r="I145" s="483"/>
      <c r="J145" s="483"/>
      <c r="K145" s="483"/>
      <c r="L145" s="483"/>
      <c r="M145" s="484"/>
      <c r="N145" s="321">
        <v>804</v>
      </c>
      <c r="O145" s="322">
        <v>10</v>
      </c>
      <c r="P145" s="322">
        <v>3</v>
      </c>
      <c r="Q145" s="323" t="s">
        <v>457</v>
      </c>
      <c r="R145" s="324" t="s">
        <v>44</v>
      </c>
      <c r="S145" s="485"/>
      <c r="T145" s="486"/>
      <c r="U145" s="413">
        <v>5043.2</v>
      </c>
      <c r="V145" s="413">
        <f>+V146</f>
        <v>2266.0949999999998</v>
      </c>
      <c r="W145" s="354">
        <f t="shared" si="5"/>
        <v>44.933673064720807</v>
      </c>
      <c r="X145" s="487"/>
      <c r="Y145" s="487"/>
      <c r="Z145" s="487"/>
      <c r="AA145" s="487"/>
      <c r="AB145" s="487"/>
      <c r="AC145" s="487"/>
      <c r="AD145" s="487"/>
      <c r="AE145" s="325"/>
    </row>
    <row r="146" spans="1:31" s="326" customFormat="1" ht="21.75" customHeight="1" x14ac:dyDescent="0.2">
      <c r="A146" s="320"/>
      <c r="B146" s="483" t="s">
        <v>451</v>
      </c>
      <c r="C146" s="483"/>
      <c r="D146" s="483"/>
      <c r="E146" s="483"/>
      <c r="F146" s="483"/>
      <c r="G146" s="483"/>
      <c r="H146" s="483"/>
      <c r="I146" s="483"/>
      <c r="J146" s="483"/>
      <c r="K146" s="483"/>
      <c r="L146" s="483"/>
      <c r="M146" s="484"/>
      <c r="N146" s="321">
        <v>804</v>
      </c>
      <c r="O146" s="322">
        <v>10</v>
      </c>
      <c r="P146" s="322">
        <v>3</v>
      </c>
      <c r="Q146" s="323" t="s">
        <v>457</v>
      </c>
      <c r="R146" s="324" t="s">
        <v>48</v>
      </c>
      <c r="S146" s="485"/>
      <c r="T146" s="486"/>
      <c r="U146" s="413">
        <v>5043.2</v>
      </c>
      <c r="V146" s="413">
        <v>2266.0949999999998</v>
      </c>
      <c r="W146" s="354">
        <f t="shared" si="5"/>
        <v>44.933673064720807</v>
      </c>
      <c r="X146" s="487"/>
      <c r="Y146" s="487"/>
      <c r="Z146" s="487"/>
      <c r="AA146" s="487"/>
      <c r="AB146" s="487"/>
      <c r="AC146" s="487"/>
      <c r="AD146" s="487"/>
      <c r="AE146" s="325"/>
    </row>
    <row r="147" spans="1:31" s="326" customFormat="1" ht="21.75" customHeight="1" x14ac:dyDescent="0.2">
      <c r="A147" s="320"/>
      <c r="B147" s="483" t="s">
        <v>154</v>
      </c>
      <c r="C147" s="483"/>
      <c r="D147" s="483"/>
      <c r="E147" s="483"/>
      <c r="F147" s="483"/>
      <c r="G147" s="483"/>
      <c r="H147" s="483"/>
      <c r="I147" s="483"/>
      <c r="J147" s="483"/>
      <c r="K147" s="483"/>
      <c r="L147" s="483"/>
      <c r="M147" s="484"/>
      <c r="N147" s="321">
        <v>804</v>
      </c>
      <c r="O147" s="322">
        <v>10</v>
      </c>
      <c r="P147" s="322">
        <v>3</v>
      </c>
      <c r="Q147" s="323" t="s">
        <v>449</v>
      </c>
      <c r="R147" s="324">
        <v>0</v>
      </c>
      <c r="S147" s="485"/>
      <c r="T147" s="486"/>
      <c r="U147" s="413">
        <v>4073</v>
      </c>
      <c r="V147" s="413">
        <f>+V148</f>
        <v>2004.68</v>
      </c>
      <c r="W147" s="354">
        <f t="shared" si="5"/>
        <v>49.218757672477295</v>
      </c>
      <c r="X147" s="487"/>
      <c r="Y147" s="487"/>
      <c r="Z147" s="487"/>
      <c r="AA147" s="487"/>
      <c r="AB147" s="487"/>
      <c r="AC147" s="487"/>
      <c r="AD147" s="487"/>
      <c r="AE147" s="325"/>
    </row>
    <row r="148" spans="1:31" s="326" customFormat="1" ht="32.25" customHeight="1" x14ac:dyDescent="0.2">
      <c r="A148" s="320"/>
      <c r="B148" s="483" t="s">
        <v>55</v>
      </c>
      <c r="C148" s="483"/>
      <c r="D148" s="483"/>
      <c r="E148" s="483"/>
      <c r="F148" s="483"/>
      <c r="G148" s="483"/>
      <c r="H148" s="483"/>
      <c r="I148" s="483"/>
      <c r="J148" s="483"/>
      <c r="K148" s="483"/>
      <c r="L148" s="483"/>
      <c r="M148" s="484"/>
      <c r="N148" s="321">
        <v>804</v>
      </c>
      <c r="O148" s="322">
        <v>10</v>
      </c>
      <c r="P148" s="322">
        <v>3</v>
      </c>
      <c r="Q148" s="323" t="s">
        <v>460</v>
      </c>
      <c r="R148" s="324">
        <v>0</v>
      </c>
      <c r="S148" s="485"/>
      <c r="T148" s="486"/>
      <c r="U148" s="413">
        <v>4073</v>
      </c>
      <c r="V148" s="413">
        <f>+V149</f>
        <v>2004.68</v>
      </c>
      <c r="W148" s="354">
        <f t="shared" si="5"/>
        <v>49.218757672477295</v>
      </c>
      <c r="X148" s="487"/>
      <c r="Y148" s="487"/>
      <c r="Z148" s="487"/>
      <c r="AA148" s="487"/>
      <c r="AB148" s="487"/>
      <c r="AC148" s="487"/>
      <c r="AD148" s="487"/>
      <c r="AE148" s="325"/>
    </row>
    <row r="149" spans="1:31" s="326" customFormat="1" ht="21.75" customHeight="1" x14ac:dyDescent="0.2">
      <c r="A149" s="320"/>
      <c r="B149" s="483" t="s">
        <v>461</v>
      </c>
      <c r="C149" s="483"/>
      <c r="D149" s="483"/>
      <c r="E149" s="483"/>
      <c r="F149" s="483"/>
      <c r="G149" s="483"/>
      <c r="H149" s="483"/>
      <c r="I149" s="483"/>
      <c r="J149" s="483"/>
      <c r="K149" s="483"/>
      <c r="L149" s="483"/>
      <c r="M149" s="484"/>
      <c r="N149" s="321">
        <v>804</v>
      </c>
      <c r="O149" s="322">
        <v>10</v>
      </c>
      <c r="P149" s="322">
        <v>3</v>
      </c>
      <c r="Q149" s="323" t="s">
        <v>462</v>
      </c>
      <c r="R149" s="324">
        <v>0</v>
      </c>
      <c r="S149" s="485"/>
      <c r="T149" s="486"/>
      <c r="U149" s="413">
        <v>4073</v>
      </c>
      <c r="V149" s="413">
        <f>+V150+V153</f>
        <v>2004.68</v>
      </c>
      <c r="W149" s="354">
        <f t="shared" si="5"/>
        <v>49.218757672477295</v>
      </c>
      <c r="X149" s="487"/>
      <c r="Y149" s="487"/>
      <c r="Z149" s="487"/>
      <c r="AA149" s="487"/>
      <c r="AB149" s="487"/>
      <c r="AC149" s="487"/>
      <c r="AD149" s="487"/>
      <c r="AE149" s="325"/>
    </row>
    <row r="150" spans="1:31" s="326" customFormat="1" ht="21.75" customHeight="1" x14ac:dyDescent="0.2">
      <c r="A150" s="320"/>
      <c r="B150" s="483" t="s">
        <v>325</v>
      </c>
      <c r="C150" s="483"/>
      <c r="D150" s="483"/>
      <c r="E150" s="483"/>
      <c r="F150" s="483"/>
      <c r="G150" s="483"/>
      <c r="H150" s="483"/>
      <c r="I150" s="483"/>
      <c r="J150" s="483"/>
      <c r="K150" s="483"/>
      <c r="L150" s="483"/>
      <c r="M150" s="484"/>
      <c r="N150" s="321">
        <v>804</v>
      </c>
      <c r="O150" s="322">
        <v>10</v>
      </c>
      <c r="P150" s="322">
        <v>3</v>
      </c>
      <c r="Q150" s="323" t="s">
        <v>462</v>
      </c>
      <c r="R150" s="324" t="s">
        <v>24</v>
      </c>
      <c r="S150" s="485"/>
      <c r="T150" s="486"/>
      <c r="U150" s="413">
        <v>15.2</v>
      </c>
      <c r="V150" s="413">
        <f>+V151</f>
        <v>6.8</v>
      </c>
      <c r="W150" s="354">
        <f t="shared" si="5"/>
        <v>44.736842105263158</v>
      </c>
      <c r="X150" s="487"/>
      <c r="Y150" s="487"/>
      <c r="Z150" s="487"/>
      <c r="AA150" s="487"/>
      <c r="AB150" s="487"/>
      <c r="AC150" s="487"/>
      <c r="AD150" s="487"/>
      <c r="AE150" s="325"/>
    </row>
    <row r="151" spans="1:31" s="326" customFormat="1" ht="21.75" customHeight="1" x14ac:dyDescent="0.2">
      <c r="A151" s="320"/>
      <c r="B151" s="483" t="s">
        <v>326</v>
      </c>
      <c r="C151" s="483"/>
      <c r="D151" s="483"/>
      <c r="E151" s="483"/>
      <c r="F151" s="483"/>
      <c r="G151" s="483"/>
      <c r="H151" s="483"/>
      <c r="I151" s="483"/>
      <c r="J151" s="483"/>
      <c r="K151" s="483"/>
      <c r="L151" s="483"/>
      <c r="M151" s="484"/>
      <c r="N151" s="321">
        <v>804</v>
      </c>
      <c r="O151" s="322">
        <v>10</v>
      </c>
      <c r="P151" s="322">
        <v>3</v>
      </c>
      <c r="Q151" s="323" t="s">
        <v>462</v>
      </c>
      <c r="R151" s="324" t="s">
        <v>26</v>
      </c>
      <c r="S151" s="485"/>
      <c r="T151" s="486"/>
      <c r="U151" s="413">
        <v>15.2</v>
      </c>
      <c r="V151" s="413">
        <f>+V152</f>
        <v>6.8</v>
      </c>
      <c r="W151" s="354">
        <f t="shared" si="5"/>
        <v>44.736842105263158</v>
      </c>
      <c r="X151" s="487"/>
      <c r="Y151" s="487"/>
      <c r="Z151" s="487"/>
      <c r="AA151" s="487"/>
      <c r="AB151" s="487"/>
      <c r="AC151" s="487"/>
      <c r="AD151" s="487"/>
      <c r="AE151" s="325"/>
    </row>
    <row r="152" spans="1:31" s="326" customFormat="1" ht="12" customHeight="1" x14ac:dyDescent="0.2">
      <c r="A152" s="320"/>
      <c r="B152" s="483" t="s">
        <v>328</v>
      </c>
      <c r="C152" s="483"/>
      <c r="D152" s="483"/>
      <c r="E152" s="483"/>
      <c r="F152" s="483"/>
      <c r="G152" s="483"/>
      <c r="H152" s="483"/>
      <c r="I152" s="483"/>
      <c r="J152" s="483"/>
      <c r="K152" s="483"/>
      <c r="L152" s="483"/>
      <c r="M152" s="484"/>
      <c r="N152" s="321">
        <v>804</v>
      </c>
      <c r="O152" s="322">
        <v>10</v>
      </c>
      <c r="P152" s="322">
        <v>3</v>
      </c>
      <c r="Q152" s="323" t="s">
        <v>462</v>
      </c>
      <c r="R152" s="324" t="s">
        <v>28</v>
      </c>
      <c r="S152" s="485"/>
      <c r="T152" s="486"/>
      <c r="U152" s="413">
        <v>15.2</v>
      </c>
      <c r="V152" s="413">
        <v>6.8</v>
      </c>
      <c r="W152" s="354">
        <f t="shared" si="5"/>
        <v>44.736842105263158</v>
      </c>
      <c r="X152" s="487"/>
      <c r="Y152" s="487"/>
      <c r="Z152" s="487"/>
      <c r="AA152" s="487"/>
      <c r="AB152" s="487"/>
      <c r="AC152" s="487"/>
      <c r="AD152" s="487"/>
      <c r="AE152" s="325"/>
    </row>
    <row r="153" spans="1:31" s="326" customFormat="1" ht="12" customHeight="1" x14ac:dyDescent="0.2">
      <c r="A153" s="320"/>
      <c r="B153" s="483" t="s">
        <v>46</v>
      </c>
      <c r="C153" s="483"/>
      <c r="D153" s="483"/>
      <c r="E153" s="483"/>
      <c r="F153" s="483"/>
      <c r="G153" s="483"/>
      <c r="H153" s="483"/>
      <c r="I153" s="483"/>
      <c r="J153" s="483"/>
      <c r="K153" s="483"/>
      <c r="L153" s="483"/>
      <c r="M153" s="484"/>
      <c r="N153" s="321">
        <v>804</v>
      </c>
      <c r="O153" s="322">
        <v>10</v>
      </c>
      <c r="P153" s="322">
        <v>3</v>
      </c>
      <c r="Q153" s="323" t="s">
        <v>462</v>
      </c>
      <c r="R153" s="324" t="s">
        <v>43</v>
      </c>
      <c r="S153" s="485"/>
      <c r="T153" s="486"/>
      <c r="U153" s="413">
        <v>4057.8</v>
      </c>
      <c r="V153" s="413">
        <f>+V154</f>
        <v>1997.88</v>
      </c>
      <c r="W153" s="354">
        <f t="shared" si="5"/>
        <v>49.235546355167827</v>
      </c>
      <c r="X153" s="487"/>
      <c r="Y153" s="487"/>
      <c r="Z153" s="487"/>
      <c r="AA153" s="487"/>
      <c r="AB153" s="487"/>
      <c r="AC153" s="487"/>
      <c r="AD153" s="487"/>
      <c r="AE153" s="325"/>
    </row>
    <row r="154" spans="1:31" s="326" customFormat="1" ht="21.75" customHeight="1" x14ac:dyDescent="0.2">
      <c r="A154" s="320"/>
      <c r="B154" s="483" t="s">
        <v>467</v>
      </c>
      <c r="C154" s="483"/>
      <c r="D154" s="483"/>
      <c r="E154" s="483"/>
      <c r="F154" s="483"/>
      <c r="G154" s="483"/>
      <c r="H154" s="483"/>
      <c r="I154" s="483"/>
      <c r="J154" s="483"/>
      <c r="K154" s="483"/>
      <c r="L154" s="483"/>
      <c r="M154" s="484"/>
      <c r="N154" s="321">
        <v>804</v>
      </c>
      <c r="O154" s="322">
        <v>10</v>
      </c>
      <c r="P154" s="322">
        <v>3</v>
      </c>
      <c r="Q154" s="323" t="s">
        <v>462</v>
      </c>
      <c r="R154" s="324" t="s">
        <v>468</v>
      </c>
      <c r="S154" s="485"/>
      <c r="T154" s="486"/>
      <c r="U154" s="413">
        <v>4057.8</v>
      </c>
      <c r="V154" s="413">
        <f>+V155</f>
        <v>1997.88</v>
      </c>
      <c r="W154" s="354">
        <f t="shared" si="5"/>
        <v>49.235546355167827</v>
      </c>
      <c r="X154" s="487"/>
      <c r="Y154" s="487"/>
      <c r="Z154" s="487"/>
      <c r="AA154" s="487"/>
      <c r="AB154" s="487"/>
      <c r="AC154" s="487"/>
      <c r="AD154" s="487"/>
      <c r="AE154" s="325"/>
    </row>
    <row r="155" spans="1:31" s="326" customFormat="1" ht="21.75" customHeight="1" x14ac:dyDescent="0.2">
      <c r="A155" s="320"/>
      <c r="B155" s="483" t="s">
        <v>536</v>
      </c>
      <c r="C155" s="483"/>
      <c r="D155" s="483"/>
      <c r="E155" s="483"/>
      <c r="F155" s="483"/>
      <c r="G155" s="483"/>
      <c r="H155" s="483"/>
      <c r="I155" s="483"/>
      <c r="J155" s="483"/>
      <c r="K155" s="483"/>
      <c r="L155" s="483"/>
      <c r="M155" s="484"/>
      <c r="N155" s="321">
        <v>804</v>
      </c>
      <c r="O155" s="322">
        <v>10</v>
      </c>
      <c r="P155" s="322">
        <v>3</v>
      </c>
      <c r="Q155" s="323" t="s">
        <v>462</v>
      </c>
      <c r="R155" s="324" t="s">
        <v>537</v>
      </c>
      <c r="S155" s="485"/>
      <c r="T155" s="486"/>
      <c r="U155" s="413">
        <v>4057.8</v>
      </c>
      <c r="V155" s="413">
        <v>1997.88</v>
      </c>
      <c r="W155" s="354">
        <f t="shared" si="5"/>
        <v>49.235546355167827</v>
      </c>
      <c r="X155" s="487"/>
      <c r="Y155" s="487"/>
      <c r="Z155" s="487"/>
      <c r="AA155" s="487"/>
      <c r="AB155" s="487"/>
      <c r="AC155" s="487"/>
      <c r="AD155" s="487"/>
      <c r="AE155" s="325"/>
    </row>
    <row r="156" spans="1:31" s="326" customFormat="1" ht="21.75" customHeight="1" x14ac:dyDescent="0.2">
      <c r="A156" s="320"/>
      <c r="B156" s="483" t="s">
        <v>154</v>
      </c>
      <c r="C156" s="483"/>
      <c r="D156" s="483"/>
      <c r="E156" s="483"/>
      <c r="F156" s="483"/>
      <c r="G156" s="483"/>
      <c r="H156" s="483"/>
      <c r="I156" s="483"/>
      <c r="J156" s="483"/>
      <c r="K156" s="483"/>
      <c r="L156" s="483"/>
      <c r="M156" s="484"/>
      <c r="N156" s="321">
        <v>804</v>
      </c>
      <c r="O156" s="322">
        <v>10</v>
      </c>
      <c r="P156" s="322">
        <v>3</v>
      </c>
      <c r="Q156" s="323" t="s">
        <v>449</v>
      </c>
      <c r="R156" s="324">
        <v>0</v>
      </c>
      <c r="S156" s="485"/>
      <c r="T156" s="486"/>
      <c r="U156" s="413">
        <v>1208.7</v>
      </c>
      <c r="V156" s="413">
        <f>+V157</f>
        <v>869.9</v>
      </c>
      <c r="W156" s="354">
        <f t="shared" si="5"/>
        <v>71.969885000413655</v>
      </c>
      <c r="X156" s="487"/>
      <c r="Y156" s="487"/>
      <c r="Z156" s="487"/>
      <c r="AA156" s="487"/>
      <c r="AB156" s="487"/>
      <c r="AC156" s="487"/>
      <c r="AD156" s="487"/>
      <c r="AE156" s="325"/>
    </row>
    <row r="157" spans="1:31" s="326" customFormat="1" ht="32.25" customHeight="1" x14ac:dyDescent="0.2">
      <c r="A157" s="320"/>
      <c r="B157" s="483" t="s">
        <v>55</v>
      </c>
      <c r="C157" s="483"/>
      <c r="D157" s="483"/>
      <c r="E157" s="483"/>
      <c r="F157" s="483"/>
      <c r="G157" s="483"/>
      <c r="H157" s="483"/>
      <c r="I157" s="483"/>
      <c r="J157" s="483"/>
      <c r="K157" s="483"/>
      <c r="L157" s="483"/>
      <c r="M157" s="484"/>
      <c r="N157" s="321">
        <v>804</v>
      </c>
      <c r="O157" s="322">
        <v>10</v>
      </c>
      <c r="P157" s="322">
        <v>3</v>
      </c>
      <c r="Q157" s="323" t="s">
        <v>460</v>
      </c>
      <c r="R157" s="324">
        <v>0</v>
      </c>
      <c r="S157" s="485"/>
      <c r="T157" s="486"/>
      <c r="U157" s="413">
        <v>1208.7</v>
      </c>
      <c r="V157" s="413">
        <f>+V158</f>
        <v>869.9</v>
      </c>
      <c r="W157" s="354">
        <f t="shared" si="5"/>
        <v>71.969885000413655</v>
      </c>
      <c r="X157" s="487"/>
      <c r="Y157" s="487"/>
      <c r="Z157" s="487"/>
      <c r="AA157" s="487"/>
      <c r="AB157" s="487"/>
      <c r="AC157" s="487"/>
      <c r="AD157" s="487"/>
      <c r="AE157" s="325"/>
    </row>
    <row r="158" spans="1:31" s="326" customFormat="1" ht="21.75" customHeight="1" x14ac:dyDescent="0.2">
      <c r="A158" s="320"/>
      <c r="B158" s="483" t="s">
        <v>56</v>
      </c>
      <c r="C158" s="483"/>
      <c r="D158" s="483"/>
      <c r="E158" s="483"/>
      <c r="F158" s="483"/>
      <c r="G158" s="483"/>
      <c r="H158" s="483"/>
      <c r="I158" s="483"/>
      <c r="J158" s="483"/>
      <c r="K158" s="483"/>
      <c r="L158" s="483"/>
      <c r="M158" s="484"/>
      <c r="N158" s="321">
        <v>804</v>
      </c>
      <c r="O158" s="322">
        <v>10</v>
      </c>
      <c r="P158" s="322">
        <v>3</v>
      </c>
      <c r="Q158" s="323" t="s">
        <v>463</v>
      </c>
      <c r="R158" s="324">
        <v>0</v>
      </c>
      <c r="S158" s="485"/>
      <c r="T158" s="486"/>
      <c r="U158" s="413">
        <v>1208.7</v>
      </c>
      <c r="V158" s="413">
        <f>+V159+V162</f>
        <v>869.9</v>
      </c>
      <c r="W158" s="354">
        <f t="shared" si="5"/>
        <v>71.969885000413655</v>
      </c>
      <c r="X158" s="487"/>
      <c r="Y158" s="487"/>
      <c r="Z158" s="487"/>
      <c r="AA158" s="487"/>
      <c r="AB158" s="487"/>
      <c r="AC158" s="487"/>
      <c r="AD158" s="487"/>
      <c r="AE158" s="325"/>
    </row>
    <row r="159" spans="1:31" s="326" customFormat="1" ht="21.75" customHeight="1" x14ac:dyDescent="0.2">
      <c r="A159" s="320"/>
      <c r="B159" s="483" t="s">
        <v>325</v>
      </c>
      <c r="C159" s="483"/>
      <c r="D159" s="483"/>
      <c r="E159" s="483"/>
      <c r="F159" s="483"/>
      <c r="G159" s="483"/>
      <c r="H159" s="483"/>
      <c r="I159" s="483"/>
      <c r="J159" s="483"/>
      <c r="K159" s="483"/>
      <c r="L159" s="483"/>
      <c r="M159" s="484"/>
      <c r="N159" s="321">
        <v>804</v>
      </c>
      <c r="O159" s="322">
        <v>10</v>
      </c>
      <c r="P159" s="322">
        <v>3</v>
      </c>
      <c r="Q159" s="323" t="s">
        <v>463</v>
      </c>
      <c r="R159" s="324" t="s">
        <v>24</v>
      </c>
      <c r="S159" s="485"/>
      <c r="T159" s="486"/>
      <c r="U159" s="413">
        <v>15.7</v>
      </c>
      <c r="V159" s="413">
        <f>+V160</f>
        <v>2.9157899999999999</v>
      </c>
      <c r="W159" s="354">
        <f t="shared" si="5"/>
        <v>18.57191082802548</v>
      </c>
      <c r="X159" s="487"/>
      <c r="Y159" s="487"/>
      <c r="Z159" s="487"/>
      <c r="AA159" s="487"/>
      <c r="AB159" s="487"/>
      <c r="AC159" s="487"/>
      <c r="AD159" s="487"/>
      <c r="AE159" s="325"/>
    </row>
    <row r="160" spans="1:31" s="326" customFormat="1" ht="21.75" customHeight="1" x14ac:dyDescent="0.2">
      <c r="A160" s="320"/>
      <c r="B160" s="483" t="s">
        <v>326</v>
      </c>
      <c r="C160" s="483"/>
      <c r="D160" s="483"/>
      <c r="E160" s="483"/>
      <c r="F160" s="483"/>
      <c r="G160" s="483"/>
      <c r="H160" s="483"/>
      <c r="I160" s="483"/>
      <c r="J160" s="483"/>
      <c r="K160" s="483"/>
      <c r="L160" s="483"/>
      <c r="M160" s="484"/>
      <c r="N160" s="321">
        <v>804</v>
      </c>
      <c r="O160" s="322">
        <v>10</v>
      </c>
      <c r="P160" s="322">
        <v>3</v>
      </c>
      <c r="Q160" s="323" t="s">
        <v>463</v>
      </c>
      <c r="R160" s="324" t="s">
        <v>26</v>
      </c>
      <c r="S160" s="485"/>
      <c r="T160" s="486"/>
      <c r="U160" s="413">
        <v>15.7</v>
      </c>
      <c r="V160" s="413">
        <f>+V161</f>
        <v>2.9157899999999999</v>
      </c>
      <c r="W160" s="354">
        <f t="shared" si="5"/>
        <v>18.57191082802548</v>
      </c>
      <c r="X160" s="487"/>
      <c r="Y160" s="487"/>
      <c r="Z160" s="487"/>
      <c r="AA160" s="487"/>
      <c r="AB160" s="487"/>
      <c r="AC160" s="487"/>
      <c r="AD160" s="487"/>
      <c r="AE160" s="325"/>
    </row>
    <row r="161" spans="1:31" s="326" customFormat="1" ht="12" customHeight="1" x14ac:dyDescent="0.2">
      <c r="A161" s="320"/>
      <c r="B161" s="483" t="s">
        <v>328</v>
      </c>
      <c r="C161" s="483"/>
      <c r="D161" s="483"/>
      <c r="E161" s="483"/>
      <c r="F161" s="483"/>
      <c r="G161" s="483"/>
      <c r="H161" s="483"/>
      <c r="I161" s="483"/>
      <c r="J161" s="483"/>
      <c r="K161" s="483"/>
      <c r="L161" s="483"/>
      <c r="M161" s="484"/>
      <c r="N161" s="321">
        <v>804</v>
      </c>
      <c r="O161" s="322">
        <v>10</v>
      </c>
      <c r="P161" s="322">
        <v>3</v>
      </c>
      <c r="Q161" s="323" t="s">
        <v>463</v>
      </c>
      <c r="R161" s="324" t="s">
        <v>28</v>
      </c>
      <c r="S161" s="485"/>
      <c r="T161" s="486"/>
      <c r="U161" s="413">
        <v>15.7</v>
      </c>
      <c r="V161" s="413">
        <v>2.9157899999999999</v>
      </c>
      <c r="W161" s="354">
        <f t="shared" si="5"/>
        <v>18.57191082802548</v>
      </c>
      <c r="X161" s="487"/>
      <c r="Y161" s="487"/>
      <c r="Z161" s="487"/>
      <c r="AA161" s="487"/>
      <c r="AB161" s="487"/>
      <c r="AC161" s="487"/>
      <c r="AD161" s="487"/>
      <c r="AE161" s="325"/>
    </row>
    <row r="162" spans="1:31" s="326" customFormat="1" ht="12" customHeight="1" x14ac:dyDescent="0.2">
      <c r="A162" s="320"/>
      <c r="B162" s="483" t="s">
        <v>46</v>
      </c>
      <c r="C162" s="483"/>
      <c r="D162" s="483"/>
      <c r="E162" s="483"/>
      <c r="F162" s="483"/>
      <c r="G162" s="483"/>
      <c r="H162" s="483"/>
      <c r="I162" s="483"/>
      <c r="J162" s="483"/>
      <c r="K162" s="483"/>
      <c r="L162" s="483"/>
      <c r="M162" s="484"/>
      <c r="N162" s="321">
        <v>804</v>
      </c>
      <c r="O162" s="322">
        <v>10</v>
      </c>
      <c r="P162" s="322">
        <v>3</v>
      </c>
      <c r="Q162" s="323" t="s">
        <v>463</v>
      </c>
      <c r="R162" s="324" t="s">
        <v>43</v>
      </c>
      <c r="S162" s="485"/>
      <c r="T162" s="486"/>
      <c r="U162" s="413">
        <v>1193</v>
      </c>
      <c r="V162" s="413">
        <f>+V163</f>
        <v>866.98420999999996</v>
      </c>
      <c r="W162" s="354">
        <f t="shared" si="5"/>
        <v>72.672607711651295</v>
      </c>
      <c r="X162" s="487"/>
      <c r="Y162" s="487"/>
      <c r="Z162" s="487"/>
      <c r="AA162" s="487"/>
      <c r="AB162" s="487"/>
      <c r="AC162" s="487"/>
      <c r="AD162" s="487"/>
      <c r="AE162" s="325"/>
    </row>
    <row r="163" spans="1:31" s="326" customFormat="1" ht="21.75" customHeight="1" x14ac:dyDescent="0.2">
      <c r="A163" s="320"/>
      <c r="B163" s="483" t="s">
        <v>467</v>
      </c>
      <c r="C163" s="483"/>
      <c r="D163" s="483"/>
      <c r="E163" s="483"/>
      <c r="F163" s="483"/>
      <c r="G163" s="483"/>
      <c r="H163" s="483"/>
      <c r="I163" s="483"/>
      <c r="J163" s="483"/>
      <c r="K163" s="483"/>
      <c r="L163" s="483"/>
      <c r="M163" s="484"/>
      <c r="N163" s="321">
        <v>804</v>
      </c>
      <c r="O163" s="322">
        <v>10</v>
      </c>
      <c r="P163" s="322">
        <v>3</v>
      </c>
      <c r="Q163" s="323" t="s">
        <v>463</v>
      </c>
      <c r="R163" s="324" t="s">
        <v>468</v>
      </c>
      <c r="S163" s="485"/>
      <c r="T163" s="486"/>
      <c r="U163" s="413">
        <v>1193</v>
      </c>
      <c r="V163" s="413">
        <f>+V164</f>
        <v>866.98420999999996</v>
      </c>
      <c r="W163" s="354">
        <f t="shared" si="5"/>
        <v>72.672607711651295</v>
      </c>
      <c r="X163" s="487"/>
      <c r="Y163" s="487"/>
      <c r="Z163" s="487"/>
      <c r="AA163" s="487"/>
      <c r="AB163" s="487"/>
      <c r="AC163" s="487"/>
      <c r="AD163" s="487"/>
      <c r="AE163" s="325"/>
    </row>
    <row r="164" spans="1:31" s="326" customFormat="1" ht="21.75" customHeight="1" x14ac:dyDescent="0.2">
      <c r="A164" s="320"/>
      <c r="B164" s="483" t="s">
        <v>536</v>
      </c>
      <c r="C164" s="483"/>
      <c r="D164" s="483"/>
      <c r="E164" s="483"/>
      <c r="F164" s="483"/>
      <c r="G164" s="483"/>
      <c r="H164" s="483"/>
      <c r="I164" s="483"/>
      <c r="J164" s="483"/>
      <c r="K164" s="483"/>
      <c r="L164" s="483"/>
      <c r="M164" s="484"/>
      <c r="N164" s="321">
        <v>804</v>
      </c>
      <c r="O164" s="322">
        <v>10</v>
      </c>
      <c r="P164" s="322">
        <v>3</v>
      </c>
      <c r="Q164" s="323" t="s">
        <v>463</v>
      </c>
      <c r="R164" s="324" t="s">
        <v>537</v>
      </c>
      <c r="S164" s="485"/>
      <c r="T164" s="486"/>
      <c r="U164" s="413">
        <v>1193</v>
      </c>
      <c r="V164" s="413">
        <v>866.98420999999996</v>
      </c>
      <c r="W164" s="354">
        <f t="shared" si="5"/>
        <v>72.672607711651295</v>
      </c>
      <c r="X164" s="487"/>
      <c r="Y164" s="487"/>
      <c r="Z164" s="487"/>
      <c r="AA164" s="487"/>
      <c r="AB164" s="487"/>
      <c r="AC164" s="487"/>
      <c r="AD164" s="487"/>
      <c r="AE164" s="325"/>
    </row>
    <row r="165" spans="1:31" s="326" customFormat="1" ht="12" customHeight="1" x14ac:dyDescent="0.2">
      <c r="A165" s="320"/>
      <c r="B165" s="483" t="s">
        <v>477</v>
      </c>
      <c r="C165" s="483"/>
      <c r="D165" s="483"/>
      <c r="E165" s="483"/>
      <c r="F165" s="483"/>
      <c r="G165" s="483"/>
      <c r="H165" s="483"/>
      <c r="I165" s="483"/>
      <c r="J165" s="483"/>
      <c r="K165" s="483"/>
      <c r="L165" s="483"/>
      <c r="M165" s="484"/>
      <c r="N165" s="321">
        <v>804</v>
      </c>
      <c r="O165" s="322">
        <v>10</v>
      </c>
      <c r="P165" s="322">
        <v>4</v>
      </c>
      <c r="Q165" s="323">
        <v>0</v>
      </c>
      <c r="R165" s="324">
        <v>0</v>
      </c>
      <c r="S165" s="485"/>
      <c r="T165" s="486"/>
      <c r="U165" s="413">
        <v>124000.495</v>
      </c>
      <c r="V165" s="413">
        <f>+V166+V172+V178</f>
        <v>70033.939099999989</v>
      </c>
      <c r="W165" s="354">
        <f t="shared" si="5"/>
        <v>56.4787576856044</v>
      </c>
      <c r="X165" s="487"/>
      <c r="Y165" s="487"/>
      <c r="Z165" s="487"/>
      <c r="AA165" s="487"/>
      <c r="AB165" s="487"/>
      <c r="AC165" s="487"/>
      <c r="AD165" s="487"/>
      <c r="AE165" s="325"/>
    </row>
    <row r="166" spans="1:31" s="326" customFormat="1" ht="21.75" customHeight="1" x14ac:dyDescent="0.2">
      <c r="A166" s="320"/>
      <c r="B166" s="483" t="s">
        <v>154</v>
      </c>
      <c r="C166" s="483"/>
      <c r="D166" s="483"/>
      <c r="E166" s="483"/>
      <c r="F166" s="483"/>
      <c r="G166" s="483"/>
      <c r="H166" s="483"/>
      <c r="I166" s="483"/>
      <c r="J166" s="483"/>
      <c r="K166" s="483"/>
      <c r="L166" s="483"/>
      <c r="M166" s="484"/>
      <c r="N166" s="321">
        <v>804</v>
      </c>
      <c r="O166" s="322">
        <v>10</v>
      </c>
      <c r="P166" s="322">
        <v>4</v>
      </c>
      <c r="Q166" s="323" t="s">
        <v>449</v>
      </c>
      <c r="R166" s="324">
        <v>0</v>
      </c>
      <c r="S166" s="485"/>
      <c r="T166" s="486"/>
      <c r="U166" s="413">
        <v>25252.799999999999</v>
      </c>
      <c r="V166" s="413">
        <f>+V167</f>
        <v>11885.722949999999</v>
      </c>
      <c r="W166" s="354">
        <f t="shared" si="5"/>
        <v>47.066950793575366</v>
      </c>
      <c r="X166" s="487"/>
      <c r="Y166" s="487"/>
      <c r="Z166" s="487"/>
      <c r="AA166" s="487"/>
      <c r="AB166" s="487"/>
      <c r="AC166" s="487"/>
      <c r="AD166" s="487"/>
      <c r="AE166" s="325"/>
    </row>
    <row r="167" spans="1:31" s="326" customFormat="1" ht="12" customHeight="1" x14ac:dyDescent="0.2">
      <c r="A167" s="320"/>
      <c r="B167" s="483" t="s">
        <v>53</v>
      </c>
      <c r="C167" s="483"/>
      <c r="D167" s="483"/>
      <c r="E167" s="483"/>
      <c r="F167" s="483"/>
      <c r="G167" s="483"/>
      <c r="H167" s="483"/>
      <c r="I167" s="483"/>
      <c r="J167" s="483"/>
      <c r="K167" s="483"/>
      <c r="L167" s="483"/>
      <c r="M167" s="484"/>
      <c r="N167" s="321">
        <v>804</v>
      </c>
      <c r="O167" s="322">
        <v>10</v>
      </c>
      <c r="P167" s="322">
        <v>4</v>
      </c>
      <c r="Q167" s="323" t="s">
        <v>456</v>
      </c>
      <c r="R167" s="324">
        <v>0</v>
      </c>
      <c r="S167" s="485"/>
      <c r="T167" s="486"/>
      <c r="U167" s="413">
        <v>25252.799999999999</v>
      </c>
      <c r="V167" s="413">
        <f>+V168</f>
        <v>11885.722949999999</v>
      </c>
      <c r="W167" s="354">
        <f t="shared" si="5"/>
        <v>47.066950793575366</v>
      </c>
      <c r="X167" s="487"/>
      <c r="Y167" s="487"/>
      <c r="Z167" s="487"/>
      <c r="AA167" s="487"/>
      <c r="AB167" s="487"/>
      <c r="AC167" s="487"/>
      <c r="AD167" s="487"/>
      <c r="AE167" s="325"/>
    </row>
    <row r="168" spans="1:31" s="326" customFormat="1" ht="84.75" customHeight="1" x14ac:dyDescent="0.2">
      <c r="A168" s="320"/>
      <c r="B168" s="483" t="s">
        <v>458</v>
      </c>
      <c r="C168" s="483"/>
      <c r="D168" s="483"/>
      <c r="E168" s="483"/>
      <c r="F168" s="483"/>
      <c r="G168" s="483"/>
      <c r="H168" s="483"/>
      <c r="I168" s="483"/>
      <c r="J168" s="483"/>
      <c r="K168" s="483"/>
      <c r="L168" s="483"/>
      <c r="M168" s="484"/>
      <c r="N168" s="321">
        <v>804</v>
      </c>
      <c r="O168" s="322">
        <v>10</v>
      </c>
      <c r="P168" s="322">
        <v>4</v>
      </c>
      <c r="Q168" s="323" t="s">
        <v>459</v>
      </c>
      <c r="R168" s="324">
        <v>0</v>
      </c>
      <c r="S168" s="485"/>
      <c r="T168" s="486"/>
      <c r="U168" s="413">
        <v>25252.799999999999</v>
      </c>
      <c r="V168" s="413">
        <f>+V169</f>
        <v>11885.722949999999</v>
      </c>
      <c r="W168" s="354">
        <f t="shared" si="5"/>
        <v>47.066950793575366</v>
      </c>
      <c r="X168" s="487"/>
      <c r="Y168" s="487"/>
      <c r="Z168" s="487"/>
      <c r="AA168" s="487"/>
      <c r="AB168" s="487"/>
      <c r="AC168" s="487"/>
      <c r="AD168" s="487"/>
      <c r="AE168" s="325"/>
    </row>
    <row r="169" spans="1:31" s="326" customFormat="1" ht="12" customHeight="1" x14ac:dyDescent="0.2">
      <c r="A169" s="320"/>
      <c r="B169" s="483" t="s">
        <v>46</v>
      </c>
      <c r="C169" s="483"/>
      <c r="D169" s="483"/>
      <c r="E169" s="483"/>
      <c r="F169" s="483"/>
      <c r="G169" s="483"/>
      <c r="H169" s="483"/>
      <c r="I169" s="483"/>
      <c r="J169" s="483"/>
      <c r="K169" s="483"/>
      <c r="L169" s="483"/>
      <c r="M169" s="484"/>
      <c r="N169" s="321">
        <v>804</v>
      </c>
      <c r="O169" s="322">
        <v>10</v>
      </c>
      <c r="P169" s="322">
        <v>4</v>
      </c>
      <c r="Q169" s="323" t="s">
        <v>459</v>
      </c>
      <c r="R169" s="324" t="s">
        <v>43</v>
      </c>
      <c r="S169" s="485"/>
      <c r="T169" s="486"/>
      <c r="U169" s="413">
        <v>25252.799999999999</v>
      </c>
      <c r="V169" s="413">
        <f>+V170</f>
        <v>11885.722949999999</v>
      </c>
      <c r="W169" s="354">
        <f t="shared" si="5"/>
        <v>47.066950793575366</v>
      </c>
      <c r="X169" s="487"/>
      <c r="Y169" s="487"/>
      <c r="Z169" s="487"/>
      <c r="AA169" s="487"/>
      <c r="AB169" s="487"/>
      <c r="AC169" s="487"/>
      <c r="AD169" s="487"/>
      <c r="AE169" s="325"/>
    </row>
    <row r="170" spans="1:31" s="326" customFormat="1" ht="12" customHeight="1" x14ac:dyDescent="0.2">
      <c r="A170" s="320"/>
      <c r="B170" s="483" t="s">
        <v>47</v>
      </c>
      <c r="C170" s="483"/>
      <c r="D170" s="483"/>
      <c r="E170" s="483"/>
      <c r="F170" s="483"/>
      <c r="G170" s="483"/>
      <c r="H170" s="483"/>
      <c r="I170" s="483"/>
      <c r="J170" s="483"/>
      <c r="K170" s="483"/>
      <c r="L170" s="483"/>
      <c r="M170" s="484"/>
      <c r="N170" s="321">
        <v>804</v>
      </c>
      <c r="O170" s="322">
        <v>10</v>
      </c>
      <c r="P170" s="322">
        <v>4</v>
      </c>
      <c r="Q170" s="323" t="s">
        <v>459</v>
      </c>
      <c r="R170" s="324" t="s">
        <v>44</v>
      </c>
      <c r="S170" s="485"/>
      <c r="T170" s="486"/>
      <c r="U170" s="413">
        <v>25252.799999999999</v>
      </c>
      <c r="V170" s="413">
        <f>+V171</f>
        <v>11885.722949999999</v>
      </c>
      <c r="W170" s="354">
        <f t="shared" si="5"/>
        <v>47.066950793575366</v>
      </c>
      <c r="X170" s="487"/>
      <c r="Y170" s="487"/>
      <c r="Z170" s="487"/>
      <c r="AA170" s="487"/>
      <c r="AB170" s="487"/>
      <c r="AC170" s="487"/>
      <c r="AD170" s="487"/>
      <c r="AE170" s="325"/>
    </row>
    <row r="171" spans="1:31" s="326" customFormat="1" ht="21.75" customHeight="1" x14ac:dyDescent="0.2">
      <c r="A171" s="320"/>
      <c r="B171" s="483" t="s">
        <v>451</v>
      </c>
      <c r="C171" s="483"/>
      <c r="D171" s="483"/>
      <c r="E171" s="483"/>
      <c r="F171" s="483"/>
      <c r="G171" s="483"/>
      <c r="H171" s="483"/>
      <c r="I171" s="483"/>
      <c r="J171" s="483"/>
      <c r="K171" s="483"/>
      <c r="L171" s="483"/>
      <c r="M171" s="484"/>
      <c r="N171" s="321">
        <v>804</v>
      </c>
      <c r="O171" s="322">
        <v>10</v>
      </c>
      <c r="P171" s="322">
        <v>4</v>
      </c>
      <c r="Q171" s="323" t="s">
        <v>459</v>
      </c>
      <c r="R171" s="324" t="s">
        <v>48</v>
      </c>
      <c r="S171" s="485"/>
      <c r="T171" s="486"/>
      <c r="U171" s="413">
        <v>25252.799999999999</v>
      </c>
      <c r="V171" s="413">
        <v>11885.722949999999</v>
      </c>
      <c r="W171" s="354">
        <f t="shared" si="5"/>
        <v>47.066950793575366</v>
      </c>
      <c r="X171" s="487"/>
      <c r="Y171" s="487"/>
      <c r="Z171" s="487"/>
      <c r="AA171" s="487"/>
      <c r="AB171" s="487"/>
      <c r="AC171" s="487"/>
      <c r="AD171" s="487"/>
      <c r="AE171" s="325"/>
    </row>
    <row r="172" spans="1:31" s="326" customFormat="1" ht="21.75" customHeight="1" x14ac:dyDescent="0.2">
      <c r="A172" s="320"/>
      <c r="B172" s="483" t="s">
        <v>154</v>
      </c>
      <c r="C172" s="483"/>
      <c r="D172" s="483"/>
      <c r="E172" s="483"/>
      <c r="F172" s="483"/>
      <c r="G172" s="483"/>
      <c r="H172" s="483"/>
      <c r="I172" s="483"/>
      <c r="J172" s="483"/>
      <c r="K172" s="483"/>
      <c r="L172" s="483"/>
      <c r="M172" s="484"/>
      <c r="N172" s="321">
        <v>804</v>
      </c>
      <c r="O172" s="322">
        <v>10</v>
      </c>
      <c r="P172" s="322">
        <v>4</v>
      </c>
      <c r="Q172" s="323" t="s">
        <v>449</v>
      </c>
      <c r="R172" s="324">
        <v>0</v>
      </c>
      <c r="S172" s="485"/>
      <c r="T172" s="486"/>
      <c r="U172" s="413">
        <v>62000</v>
      </c>
      <c r="V172" s="413">
        <f>+V173</f>
        <v>39665.547149999999</v>
      </c>
      <c r="W172" s="354">
        <f t="shared" si="5"/>
        <v>63.9766889516129</v>
      </c>
      <c r="X172" s="487"/>
      <c r="Y172" s="487"/>
      <c r="Z172" s="487"/>
      <c r="AA172" s="487"/>
      <c r="AB172" s="487"/>
      <c r="AC172" s="487"/>
      <c r="AD172" s="487"/>
      <c r="AE172" s="325"/>
    </row>
    <row r="173" spans="1:31" s="326" customFormat="1" ht="12" customHeight="1" x14ac:dyDescent="0.2">
      <c r="A173" s="320"/>
      <c r="B173" s="483" t="s">
        <v>53</v>
      </c>
      <c r="C173" s="483"/>
      <c r="D173" s="483"/>
      <c r="E173" s="483"/>
      <c r="F173" s="483"/>
      <c r="G173" s="483"/>
      <c r="H173" s="483"/>
      <c r="I173" s="483"/>
      <c r="J173" s="483"/>
      <c r="K173" s="483"/>
      <c r="L173" s="483"/>
      <c r="M173" s="484"/>
      <c r="N173" s="321">
        <v>804</v>
      </c>
      <c r="O173" s="322">
        <v>10</v>
      </c>
      <c r="P173" s="322">
        <v>4</v>
      </c>
      <c r="Q173" s="323" t="s">
        <v>456</v>
      </c>
      <c r="R173" s="324">
        <v>0</v>
      </c>
      <c r="S173" s="485"/>
      <c r="T173" s="486"/>
      <c r="U173" s="413">
        <v>62000</v>
      </c>
      <c r="V173" s="413">
        <f>+V174</f>
        <v>39665.547149999999</v>
      </c>
      <c r="W173" s="354">
        <f t="shared" si="5"/>
        <v>63.9766889516129</v>
      </c>
      <c r="X173" s="487"/>
      <c r="Y173" s="487"/>
      <c r="Z173" s="487"/>
      <c r="AA173" s="487"/>
      <c r="AB173" s="487"/>
      <c r="AC173" s="487"/>
      <c r="AD173" s="487"/>
      <c r="AE173" s="325"/>
    </row>
    <row r="174" spans="1:31" s="326" customFormat="1" ht="32.25" customHeight="1" x14ac:dyDescent="0.2">
      <c r="A174" s="320"/>
      <c r="B174" s="483" t="s">
        <v>557</v>
      </c>
      <c r="C174" s="483"/>
      <c r="D174" s="483"/>
      <c r="E174" s="483"/>
      <c r="F174" s="483"/>
      <c r="G174" s="483"/>
      <c r="H174" s="483"/>
      <c r="I174" s="483"/>
      <c r="J174" s="483"/>
      <c r="K174" s="483"/>
      <c r="L174" s="483"/>
      <c r="M174" s="484"/>
      <c r="N174" s="321">
        <v>804</v>
      </c>
      <c r="O174" s="322">
        <v>10</v>
      </c>
      <c r="P174" s="322">
        <v>4</v>
      </c>
      <c r="Q174" s="323" t="s">
        <v>607</v>
      </c>
      <c r="R174" s="324">
        <v>0</v>
      </c>
      <c r="S174" s="485"/>
      <c r="T174" s="486"/>
      <c r="U174" s="413">
        <v>62000</v>
      </c>
      <c r="V174" s="413">
        <f>+V175</f>
        <v>39665.547149999999</v>
      </c>
      <c r="W174" s="354">
        <f t="shared" si="5"/>
        <v>63.9766889516129</v>
      </c>
      <c r="X174" s="487"/>
      <c r="Y174" s="487"/>
      <c r="Z174" s="487"/>
      <c r="AA174" s="487"/>
      <c r="AB174" s="487"/>
      <c r="AC174" s="487"/>
      <c r="AD174" s="487"/>
      <c r="AE174" s="325"/>
    </row>
    <row r="175" spans="1:31" s="326" customFormat="1" ht="12" customHeight="1" x14ac:dyDescent="0.2">
      <c r="A175" s="320"/>
      <c r="B175" s="483" t="s">
        <v>46</v>
      </c>
      <c r="C175" s="483"/>
      <c r="D175" s="483"/>
      <c r="E175" s="483"/>
      <c r="F175" s="483"/>
      <c r="G175" s="483"/>
      <c r="H175" s="483"/>
      <c r="I175" s="483"/>
      <c r="J175" s="483"/>
      <c r="K175" s="483"/>
      <c r="L175" s="483"/>
      <c r="M175" s="484"/>
      <c r="N175" s="321">
        <v>804</v>
      </c>
      <c r="O175" s="322">
        <v>10</v>
      </c>
      <c r="P175" s="322">
        <v>4</v>
      </c>
      <c r="Q175" s="323" t="s">
        <v>607</v>
      </c>
      <c r="R175" s="324" t="s">
        <v>43</v>
      </c>
      <c r="S175" s="485"/>
      <c r="T175" s="486"/>
      <c r="U175" s="413">
        <v>62000</v>
      </c>
      <c r="V175" s="413">
        <f>+V176</f>
        <v>39665.547149999999</v>
      </c>
      <c r="W175" s="354">
        <f t="shared" si="5"/>
        <v>63.9766889516129</v>
      </c>
      <c r="X175" s="487"/>
      <c r="Y175" s="487"/>
      <c r="Z175" s="487"/>
      <c r="AA175" s="487"/>
      <c r="AB175" s="487"/>
      <c r="AC175" s="487"/>
      <c r="AD175" s="487"/>
      <c r="AE175" s="325"/>
    </row>
    <row r="176" spans="1:31" s="326" customFormat="1" ht="12" customHeight="1" x14ac:dyDescent="0.2">
      <c r="A176" s="320"/>
      <c r="B176" s="483" t="s">
        <v>47</v>
      </c>
      <c r="C176" s="483"/>
      <c r="D176" s="483"/>
      <c r="E176" s="483"/>
      <c r="F176" s="483"/>
      <c r="G176" s="483"/>
      <c r="H176" s="483"/>
      <c r="I176" s="483"/>
      <c r="J176" s="483"/>
      <c r="K176" s="483"/>
      <c r="L176" s="483"/>
      <c r="M176" s="484"/>
      <c r="N176" s="321">
        <v>804</v>
      </c>
      <c r="O176" s="322">
        <v>10</v>
      </c>
      <c r="P176" s="322">
        <v>4</v>
      </c>
      <c r="Q176" s="323" t="s">
        <v>607</v>
      </c>
      <c r="R176" s="324" t="s">
        <v>44</v>
      </c>
      <c r="S176" s="485"/>
      <c r="T176" s="486"/>
      <c r="U176" s="413">
        <v>62000</v>
      </c>
      <c r="V176" s="413">
        <f>+V177</f>
        <v>39665.547149999999</v>
      </c>
      <c r="W176" s="354">
        <f t="shared" si="5"/>
        <v>63.9766889516129</v>
      </c>
      <c r="X176" s="487"/>
      <c r="Y176" s="487"/>
      <c r="Z176" s="487"/>
      <c r="AA176" s="487"/>
      <c r="AB176" s="487"/>
      <c r="AC176" s="487"/>
      <c r="AD176" s="487"/>
      <c r="AE176" s="325"/>
    </row>
    <row r="177" spans="1:31" s="326" customFormat="1" ht="21.75" customHeight="1" x14ac:dyDescent="0.2">
      <c r="A177" s="320"/>
      <c r="B177" s="483" t="s">
        <v>451</v>
      </c>
      <c r="C177" s="483"/>
      <c r="D177" s="483"/>
      <c r="E177" s="483"/>
      <c r="F177" s="483"/>
      <c r="G177" s="483"/>
      <c r="H177" s="483"/>
      <c r="I177" s="483"/>
      <c r="J177" s="483"/>
      <c r="K177" s="483"/>
      <c r="L177" s="483"/>
      <c r="M177" s="484"/>
      <c r="N177" s="321">
        <v>804</v>
      </c>
      <c r="O177" s="322">
        <v>10</v>
      </c>
      <c r="P177" s="322">
        <v>4</v>
      </c>
      <c r="Q177" s="323" t="s">
        <v>607</v>
      </c>
      <c r="R177" s="324" t="s">
        <v>48</v>
      </c>
      <c r="S177" s="485"/>
      <c r="T177" s="486"/>
      <c r="U177" s="413">
        <v>62000</v>
      </c>
      <c r="V177" s="413">
        <v>39665.547149999999</v>
      </c>
      <c r="W177" s="354">
        <f t="shared" si="5"/>
        <v>63.9766889516129</v>
      </c>
      <c r="X177" s="487"/>
      <c r="Y177" s="487"/>
      <c r="Z177" s="487"/>
      <c r="AA177" s="487"/>
      <c r="AB177" s="487"/>
      <c r="AC177" s="487"/>
      <c r="AD177" s="487"/>
      <c r="AE177" s="325"/>
    </row>
    <row r="178" spans="1:31" s="326" customFormat="1" ht="21.75" customHeight="1" x14ac:dyDescent="0.2">
      <c r="A178" s="320"/>
      <c r="B178" s="483" t="s">
        <v>154</v>
      </c>
      <c r="C178" s="483"/>
      <c r="D178" s="483"/>
      <c r="E178" s="483"/>
      <c r="F178" s="483"/>
      <c r="G178" s="483"/>
      <c r="H178" s="483"/>
      <c r="I178" s="483"/>
      <c r="J178" s="483"/>
      <c r="K178" s="483"/>
      <c r="L178" s="483"/>
      <c r="M178" s="484"/>
      <c r="N178" s="321">
        <v>804</v>
      </c>
      <c r="O178" s="322">
        <v>10</v>
      </c>
      <c r="P178" s="322">
        <v>4</v>
      </c>
      <c r="Q178" s="323" t="s">
        <v>449</v>
      </c>
      <c r="R178" s="324">
        <v>0</v>
      </c>
      <c r="S178" s="485"/>
      <c r="T178" s="486"/>
      <c r="U178" s="413">
        <v>36747.695</v>
      </c>
      <c r="V178" s="413">
        <f>+V179</f>
        <v>18482.669000000002</v>
      </c>
      <c r="W178" s="354">
        <f t="shared" si="5"/>
        <v>50.296131498859999</v>
      </c>
      <c r="X178" s="487"/>
      <c r="Y178" s="487"/>
      <c r="Z178" s="487"/>
      <c r="AA178" s="487"/>
      <c r="AB178" s="487"/>
      <c r="AC178" s="487"/>
      <c r="AD178" s="487"/>
      <c r="AE178" s="325"/>
    </row>
    <row r="179" spans="1:31" s="326" customFormat="1" ht="12" customHeight="1" x14ac:dyDescent="0.2">
      <c r="A179" s="320"/>
      <c r="B179" s="483" t="s">
        <v>53</v>
      </c>
      <c r="C179" s="483"/>
      <c r="D179" s="483"/>
      <c r="E179" s="483"/>
      <c r="F179" s="483"/>
      <c r="G179" s="483"/>
      <c r="H179" s="483"/>
      <c r="I179" s="483"/>
      <c r="J179" s="483"/>
      <c r="K179" s="483"/>
      <c r="L179" s="483"/>
      <c r="M179" s="484"/>
      <c r="N179" s="321">
        <v>804</v>
      </c>
      <c r="O179" s="322">
        <v>10</v>
      </c>
      <c r="P179" s="322">
        <v>4</v>
      </c>
      <c r="Q179" s="323" t="s">
        <v>456</v>
      </c>
      <c r="R179" s="324">
        <v>0</v>
      </c>
      <c r="S179" s="485"/>
      <c r="T179" s="486"/>
      <c r="U179" s="413">
        <f>+U180+U184</f>
        <v>36747.695</v>
      </c>
      <c r="V179" s="413">
        <f>+V180+V184</f>
        <v>18482.669000000002</v>
      </c>
      <c r="W179" s="354">
        <f t="shared" si="5"/>
        <v>50.296131498859999</v>
      </c>
      <c r="X179" s="487"/>
      <c r="Y179" s="487"/>
      <c r="Z179" s="487"/>
      <c r="AA179" s="487"/>
      <c r="AB179" s="487"/>
      <c r="AC179" s="487"/>
      <c r="AD179" s="487"/>
      <c r="AE179" s="325"/>
    </row>
    <row r="180" spans="1:31" s="326" customFormat="1" ht="42.75" customHeight="1" x14ac:dyDescent="0.2">
      <c r="A180" s="320"/>
      <c r="B180" s="483" t="s">
        <v>608</v>
      </c>
      <c r="C180" s="483"/>
      <c r="D180" s="483"/>
      <c r="E180" s="483"/>
      <c r="F180" s="483"/>
      <c r="G180" s="483"/>
      <c r="H180" s="483"/>
      <c r="I180" s="483"/>
      <c r="J180" s="483"/>
      <c r="K180" s="483"/>
      <c r="L180" s="483"/>
      <c r="M180" s="484"/>
      <c r="N180" s="321">
        <v>804</v>
      </c>
      <c r="O180" s="322">
        <v>10</v>
      </c>
      <c r="P180" s="322">
        <v>4</v>
      </c>
      <c r="Q180" s="323" t="s">
        <v>609</v>
      </c>
      <c r="R180" s="324">
        <v>0</v>
      </c>
      <c r="S180" s="485"/>
      <c r="T180" s="486"/>
      <c r="U180" s="413">
        <v>13927.129000000001</v>
      </c>
      <c r="V180" s="413">
        <f>+V181</f>
        <v>7633.7860000000001</v>
      </c>
      <c r="W180" s="354">
        <f t="shared" si="5"/>
        <v>54.812345028182044</v>
      </c>
      <c r="X180" s="487"/>
      <c r="Y180" s="487"/>
      <c r="Z180" s="487"/>
      <c r="AA180" s="487"/>
      <c r="AB180" s="487"/>
      <c r="AC180" s="487"/>
      <c r="AD180" s="487"/>
      <c r="AE180" s="325"/>
    </row>
    <row r="181" spans="1:31" s="326" customFormat="1" ht="12" customHeight="1" x14ac:dyDescent="0.2">
      <c r="A181" s="320"/>
      <c r="B181" s="483" t="s">
        <v>46</v>
      </c>
      <c r="C181" s="483"/>
      <c r="D181" s="483"/>
      <c r="E181" s="483"/>
      <c r="F181" s="483"/>
      <c r="G181" s="483"/>
      <c r="H181" s="483"/>
      <c r="I181" s="483"/>
      <c r="J181" s="483"/>
      <c r="K181" s="483"/>
      <c r="L181" s="483"/>
      <c r="M181" s="484"/>
      <c r="N181" s="321">
        <v>804</v>
      </c>
      <c r="O181" s="322">
        <v>10</v>
      </c>
      <c r="P181" s="322">
        <v>4</v>
      </c>
      <c r="Q181" s="323" t="s">
        <v>609</v>
      </c>
      <c r="R181" s="324" t="s">
        <v>43</v>
      </c>
      <c r="S181" s="485"/>
      <c r="T181" s="486"/>
      <c r="U181" s="413">
        <v>13927.129000000001</v>
      </c>
      <c r="V181" s="413">
        <f>+V182</f>
        <v>7633.7860000000001</v>
      </c>
      <c r="W181" s="354">
        <f t="shared" si="5"/>
        <v>54.812345028182044</v>
      </c>
      <c r="X181" s="487"/>
      <c r="Y181" s="487"/>
      <c r="Z181" s="487"/>
      <c r="AA181" s="487"/>
      <c r="AB181" s="487"/>
      <c r="AC181" s="487"/>
      <c r="AD181" s="487"/>
      <c r="AE181" s="325"/>
    </row>
    <row r="182" spans="1:31" s="326" customFormat="1" ht="12" customHeight="1" x14ac:dyDescent="0.2">
      <c r="A182" s="320"/>
      <c r="B182" s="483" t="s">
        <v>47</v>
      </c>
      <c r="C182" s="483"/>
      <c r="D182" s="483"/>
      <c r="E182" s="483"/>
      <c r="F182" s="483"/>
      <c r="G182" s="483"/>
      <c r="H182" s="483"/>
      <c r="I182" s="483"/>
      <c r="J182" s="483"/>
      <c r="K182" s="483"/>
      <c r="L182" s="483"/>
      <c r="M182" s="484"/>
      <c r="N182" s="321">
        <v>804</v>
      </c>
      <c r="O182" s="322">
        <v>10</v>
      </c>
      <c r="P182" s="322">
        <v>4</v>
      </c>
      <c r="Q182" s="323" t="s">
        <v>609</v>
      </c>
      <c r="R182" s="324" t="s">
        <v>44</v>
      </c>
      <c r="S182" s="485"/>
      <c r="T182" s="486"/>
      <c r="U182" s="413">
        <v>13927.129000000001</v>
      </c>
      <c r="V182" s="413">
        <f>+V183</f>
        <v>7633.7860000000001</v>
      </c>
      <c r="W182" s="354">
        <f t="shared" si="5"/>
        <v>54.812345028182044</v>
      </c>
      <c r="X182" s="487"/>
      <c r="Y182" s="487"/>
      <c r="Z182" s="487"/>
      <c r="AA182" s="487"/>
      <c r="AB182" s="487"/>
      <c r="AC182" s="487"/>
      <c r="AD182" s="487"/>
      <c r="AE182" s="325"/>
    </row>
    <row r="183" spans="1:31" s="326" customFormat="1" ht="21.75" customHeight="1" x14ac:dyDescent="0.2">
      <c r="A183" s="320"/>
      <c r="B183" s="483" t="s">
        <v>451</v>
      </c>
      <c r="C183" s="483"/>
      <c r="D183" s="483"/>
      <c r="E183" s="483"/>
      <c r="F183" s="483"/>
      <c r="G183" s="483"/>
      <c r="H183" s="483"/>
      <c r="I183" s="483"/>
      <c r="J183" s="483"/>
      <c r="K183" s="483"/>
      <c r="L183" s="483"/>
      <c r="M183" s="484"/>
      <c r="N183" s="321">
        <v>804</v>
      </c>
      <c r="O183" s="322">
        <v>10</v>
      </c>
      <c r="P183" s="322">
        <v>4</v>
      </c>
      <c r="Q183" s="323" t="s">
        <v>609</v>
      </c>
      <c r="R183" s="324" t="s">
        <v>48</v>
      </c>
      <c r="S183" s="485"/>
      <c r="T183" s="486"/>
      <c r="U183" s="413">
        <v>13927.129000000001</v>
      </c>
      <c r="V183" s="413">
        <v>7633.7860000000001</v>
      </c>
      <c r="W183" s="354">
        <f t="shared" si="5"/>
        <v>54.812345028182044</v>
      </c>
      <c r="X183" s="487"/>
      <c r="Y183" s="487"/>
      <c r="Z183" s="487"/>
      <c r="AA183" s="487"/>
      <c r="AB183" s="487"/>
      <c r="AC183" s="487"/>
      <c r="AD183" s="487"/>
      <c r="AE183" s="325"/>
    </row>
    <row r="184" spans="1:31" s="326" customFormat="1" ht="21.75" customHeight="1" x14ac:dyDescent="0.2">
      <c r="A184" s="320"/>
      <c r="B184" s="483" t="s">
        <v>543</v>
      </c>
      <c r="C184" s="483"/>
      <c r="D184" s="483"/>
      <c r="E184" s="483"/>
      <c r="F184" s="483"/>
      <c r="G184" s="483"/>
      <c r="H184" s="483"/>
      <c r="I184" s="483"/>
      <c r="J184" s="483"/>
      <c r="K184" s="483"/>
      <c r="L184" s="483"/>
      <c r="M184" s="484"/>
      <c r="N184" s="321">
        <v>804</v>
      </c>
      <c r="O184" s="322">
        <v>10</v>
      </c>
      <c r="P184" s="322">
        <v>4</v>
      </c>
      <c r="Q184" s="323" t="s">
        <v>544</v>
      </c>
      <c r="R184" s="324">
        <v>0</v>
      </c>
      <c r="S184" s="485"/>
      <c r="T184" s="486"/>
      <c r="U184" s="413">
        <v>22820.565999999999</v>
      </c>
      <c r="V184" s="413">
        <f>+V185</f>
        <v>10848.883</v>
      </c>
      <c r="W184" s="354">
        <f t="shared" si="5"/>
        <v>47.539938317042619</v>
      </c>
      <c r="X184" s="487"/>
      <c r="Y184" s="487"/>
      <c r="Z184" s="487"/>
      <c r="AA184" s="487"/>
      <c r="AB184" s="487"/>
      <c r="AC184" s="487"/>
      <c r="AD184" s="487"/>
      <c r="AE184" s="325"/>
    </row>
    <row r="185" spans="1:31" s="326" customFormat="1" ht="12" customHeight="1" x14ac:dyDescent="0.2">
      <c r="A185" s="320"/>
      <c r="B185" s="483" t="s">
        <v>46</v>
      </c>
      <c r="C185" s="483"/>
      <c r="D185" s="483"/>
      <c r="E185" s="483"/>
      <c r="F185" s="483"/>
      <c r="G185" s="483"/>
      <c r="H185" s="483"/>
      <c r="I185" s="483"/>
      <c r="J185" s="483"/>
      <c r="K185" s="483"/>
      <c r="L185" s="483"/>
      <c r="M185" s="484"/>
      <c r="N185" s="321">
        <v>804</v>
      </c>
      <c r="O185" s="322">
        <v>10</v>
      </c>
      <c r="P185" s="322">
        <v>4</v>
      </c>
      <c r="Q185" s="323" t="s">
        <v>544</v>
      </c>
      <c r="R185" s="324" t="s">
        <v>43</v>
      </c>
      <c r="S185" s="485"/>
      <c r="T185" s="486"/>
      <c r="U185" s="413">
        <v>22820.565999999999</v>
      </c>
      <c r="V185" s="413">
        <f>+V186</f>
        <v>10848.883</v>
      </c>
      <c r="W185" s="354">
        <f t="shared" si="5"/>
        <v>47.539938317042619</v>
      </c>
      <c r="X185" s="487"/>
      <c r="Y185" s="487"/>
      <c r="Z185" s="487"/>
      <c r="AA185" s="487"/>
      <c r="AB185" s="487"/>
      <c r="AC185" s="487"/>
      <c r="AD185" s="487"/>
      <c r="AE185" s="325"/>
    </row>
    <row r="186" spans="1:31" s="326" customFormat="1" ht="12" customHeight="1" x14ac:dyDescent="0.2">
      <c r="A186" s="320"/>
      <c r="B186" s="483" t="s">
        <v>47</v>
      </c>
      <c r="C186" s="483"/>
      <c r="D186" s="483"/>
      <c r="E186" s="483"/>
      <c r="F186" s="483"/>
      <c r="G186" s="483"/>
      <c r="H186" s="483"/>
      <c r="I186" s="483"/>
      <c r="J186" s="483"/>
      <c r="K186" s="483"/>
      <c r="L186" s="483"/>
      <c r="M186" s="484"/>
      <c r="N186" s="321">
        <v>804</v>
      </c>
      <c r="O186" s="322">
        <v>10</v>
      </c>
      <c r="P186" s="322">
        <v>4</v>
      </c>
      <c r="Q186" s="323" t="s">
        <v>544</v>
      </c>
      <c r="R186" s="324" t="s">
        <v>44</v>
      </c>
      <c r="S186" s="485"/>
      <c r="T186" s="486"/>
      <c r="U186" s="413">
        <v>22820.565999999999</v>
      </c>
      <c r="V186" s="413">
        <f>+V187</f>
        <v>10848.883</v>
      </c>
      <c r="W186" s="354">
        <f t="shared" si="5"/>
        <v>47.539938317042619</v>
      </c>
      <c r="X186" s="487"/>
      <c r="Y186" s="487"/>
      <c r="Z186" s="487"/>
      <c r="AA186" s="487"/>
      <c r="AB186" s="487"/>
      <c r="AC186" s="487"/>
      <c r="AD186" s="487"/>
      <c r="AE186" s="325"/>
    </row>
    <row r="187" spans="1:31" s="326" customFormat="1" ht="21.75" customHeight="1" x14ac:dyDescent="0.2">
      <c r="A187" s="320"/>
      <c r="B187" s="483" t="s">
        <v>451</v>
      </c>
      <c r="C187" s="483"/>
      <c r="D187" s="483"/>
      <c r="E187" s="483"/>
      <c r="F187" s="483"/>
      <c r="G187" s="483"/>
      <c r="H187" s="483"/>
      <c r="I187" s="483"/>
      <c r="J187" s="483"/>
      <c r="K187" s="483"/>
      <c r="L187" s="483"/>
      <c r="M187" s="484"/>
      <c r="N187" s="321">
        <v>804</v>
      </c>
      <c r="O187" s="322">
        <v>10</v>
      </c>
      <c r="P187" s="322">
        <v>4</v>
      </c>
      <c r="Q187" s="323" t="s">
        <v>544</v>
      </c>
      <c r="R187" s="324" t="s">
        <v>48</v>
      </c>
      <c r="S187" s="485"/>
      <c r="T187" s="486"/>
      <c r="U187" s="413">
        <v>22820.565999999999</v>
      </c>
      <c r="V187" s="413">
        <v>10848.883</v>
      </c>
      <c r="W187" s="354">
        <f t="shared" si="5"/>
        <v>47.539938317042619</v>
      </c>
      <c r="X187" s="487"/>
      <c r="Y187" s="487"/>
      <c r="Z187" s="487"/>
      <c r="AA187" s="487"/>
      <c r="AB187" s="487"/>
      <c r="AC187" s="487"/>
      <c r="AD187" s="487"/>
      <c r="AE187" s="325"/>
    </row>
    <row r="188" spans="1:31" s="326" customFormat="1" ht="12" customHeight="1" x14ac:dyDescent="0.2">
      <c r="A188" s="320"/>
      <c r="B188" s="483" t="s">
        <v>57</v>
      </c>
      <c r="C188" s="483"/>
      <c r="D188" s="483"/>
      <c r="E188" s="483"/>
      <c r="F188" s="483"/>
      <c r="G188" s="483"/>
      <c r="H188" s="483"/>
      <c r="I188" s="483"/>
      <c r="J188" s="483"/>
      <c r="K188" s="483"/>
      <c r="L188" s="483"/>
      <c r="M188" s="484"/>
      <c r="N188" s="321">
        <v>804</v>
      </c>
      <c r="O188" s="322">
        <v>10</v>
      </c>
      <c r="P188" s="322">
        <v>6</v>
      </c>
      <c r="Q188" s="323">
        <v>0</v>
      </c>
      <c r="R188" s="324">
        <v>0</v>
      </c>
      <c r="S188" s="485"/>
      <c r="T188" s="486"/>
      <c r="U188" s="413">
        <f>+U189+U204</f>
        <v>4599.7998100000004</v>
      </c>
      <c r="V188" s="413">
        <f>+V189+V204</f>
        <v>2781.7130099999999</v>
      </c>
      <c r="W188" s="354">
        <f t="shared" si="5"/>
        <v>60.474653787161223</v>
      </c>
      <c r="X188" s="487"/>
      <c r="Y188" s="487"/>
      <c r="Z188" s="487"/>
      <c r="AA188" s="487"/>
      <c r="AB188" s="487"/>
      <c r="AC188" s="487"/>
      <c r="AD188" s="487"/>
      <c r="AE188" s="325"/>
    </row>
    <row r="189" spans="1:31" s="326" customFormat="1" ht="21.75" customHeight="1" x14ac:dyDescent="0.2">
      <c r="A189" s="320"/>
      <c r="B189" s="483" t="s">
        <v>154</v>
      </c>
      <c r="C189" s="483"/>
      <c r="D189" s="483"/>
      <c r="E189" s="483"/>
      <c r="F189" s="483"/>
      <c r="G189" s="483"/>
      <c r="H189" s="483"/>
      <c r="I189" s="483"/>
      <c r="J189" s="483"/>
      <c r="K189" s="483"/>
      <c r="L189" s="483"/>
      <c r="M189" s="484"/>
      <c r="N189" s="321">
        <v>804</v>
      </c>
      <c r="O189" s="322">
        <v>10</v>
      </c>
      <c r="P189" s="322">
        <v>6</v>
      </c>
      <c r="Q189" s="323" t="s">
        <v>449</v>
      </c>
      <c r="R189" s="324">
        <v>0</v>
      </c>
      <c r="S189" s="485"/>
      <c r="T189" s="486"/>
      <c r="U189" s="413">
        <f>+U190</f>
        <v>4137.7998100000004</v>
      </c>
      <c r="V189" s="413">
        <f>+V190</f>
        <v>2577.91959</v>
      </c>
      <c r="W189" s="354">
        <f t="shared" si="5"/>
        <v>62.301699172826815</v>
      </c>
      <c r="X189" s="487"/>
      <c r="Y189" s="487"/>
      <c r="Z189" s="487"/>
      <c r="AA189" s="487"/>
      <c r="AB189" s="487"/>
      <c r="AC189" s="487"/>
      <c r="AD189" s="487"/>
      <c r="AE189" s="325"/>
    </row>
    <row r="190" spans="1:31" s="326" customFormat="1" ht="21.75" customHeight="1" x14ac:dyDescent="0.2">
      <c r="A190" s="320"/>
      <c r="B190" s="483" t="s">
        <v>58</v>
      </c>
      <c r="C190" s="483"/>
      <c r="D190" s="483"/>
      <c r="E190" s="483"/>
      <c r="F190" s="483"/>
      <c r="G190" s="483"/>
      <c r="H190" s="483"/>
      <c r="I190" s="483"/>
      <c r="J190" s="483"/>
      <c r="K190" s="483"/>
      <c r="L190" s="483"/>
      <c r="M190" s="484"/>
      <c r="N190" s="321">
        <v>804</v>
      </c>
      <c r="O190" s="322">
        <v>10</v>
      </c>
      <c r="P190" s="322">
        <v>6</v>
      </c>
      <c r="Q190" s="323" t="s">
        <v>479</v>
      </c>
      <c r="R190" s="324">
        <v>0</v>
      </c>
      <c r="S190" s="485"/>
      <c r="T190" s="486"/>
      <c r="U190" s="413">
        <f>+U191</f>
        <v>4137.7998100000004</v>
      </c>
      <c r="V190" s="413">
        <f>+V191</f>
        <v>2577.91959</v>
      </c>
      <c r="W190" s="354">
        <f t="shared" si="5"/>
        <v>62.301699172826815</v>
      </c>
      <c r="X190" s="487"/>
      <c r="Y190" s="487"/>
      <c r="Z190" s="487"/>
      <c r="AA190" s="487"/>
      <c r="AB190" s="487"/>
      <c r="AC190" s="487"/>
      <c r="AD190" s="487"/>
      <c r="AE190" s="325"/>
    </row>
    <row r="191" spans="1:31" s="326" customFormat="1" ht="21.75" customHeight="1" x14ac:dyDescent="0.2">
      <c r="A191" s="320"/>
      <c r="B191" s="483" t="s">
        <v>59</v>
      </c>
      <c r="C191" s="483"/>
      <c r="D191" s="483"/>
      <c r="E191" s="483"/>
      <c r="F191" s="483"/>
      <c r="G191" s="483"/>
      <c r="H191" s="483"/>
      <c r="I191" s="483"/>
      <c r="J191" s="483"/>
      <c r="K191" s="483"/>
      <c r="L191" s="483"/>
      <c r="M191" s="484"/>
      <c r="N191" s="321">
        <v>804</v>
      </c>
      <c r="O191" s="322">
        <v>10</v>
      </c>
      <c r="P191" s="322">
        <v>6</v>
      </c>
      <c r="Q191" s="323" t="s">
        <v>480</v>
      </c>
      <c r="R191" s="324">
        <v>0</v>
      </c>
      <c r="S191" s="485"/>
      <c r="T191" s="486"/>
      <c r="U191" s="413">
        <f>+U192+U196+U200</f>
        <v>4137.7998100000004</v>
      </c>
      <c r="V191" s="413">
        <f>+V192+V196+V200</f>
        <v>2577.91959</v>
      </c>
      <c r="W191" s="354">
        <f t="shared" si="5"/>
        <v>62.301699172826815</v>
      </c>
      <c r="X191" s="487"/>
      <c r="Y191" s="487"/>
      <c r="Z191" s="487"/>
      <c r="AA191" s="487"/>
      <c r="AB191" s="487"/>
      <c r="AC191" s="487"/>
      <c r="AD191" s="487"/>
      <c r="AE191" s="325"/>
    </row>
    <row r="192" spans="1:31" s="326" customFormat="1" ht="53.25" customHeight="1" x14ac:dyDescent="0.2">
      <c r="A192" s="320"/>
      <c r="B192" s="483" t="s">
        <v>17</v>
      </c>
      <c r="C192" s="483"/>
      <c r="D192" s="483"/>
      <c r="E192" s="483"/>
      <c r="F192" s="483"/>
      <c r="G192" s="483"/>
      <c r="H192" s="483"/>
      <c r="I192" s="483"/>
      <c r="J192" s="483"/>
      <c r="K192" s="483"/>
      <c r="L192" s="483"/>
      <c r="M192" s="484"/>
      <c r="N192" s="321">
        <v>804</v>
      </c>
      <c r="O192" s="322">
        <v>10</v>
      </c>
      <c r="P192" s="322">
        <v>6</v>
      </c>
      <c r="Q192" s="323" t="s">
        <v>480</v>
      </c>
      <c r="R192" s="324" t="s">
        <v>18</v>
      </c>
      <c r="S192" s="485"/>
      <c r="T192" s="486"/>
      <c r="U192" s="413">
        <f>+U193</f>
        <v>3891.79981</v>
      </c>
      <c r="V192" s="413">
        <f>+V193</f>
        <v>2506.4416200000001</v>
      </c>
      <c r="W192" s="354">
        <f t="shared" si="5"/>
        <v>64.403148732359909</v>
      </c>
      <c r="X192" s="487"/>
      <c r="Y192" s="487"/>
      <c r="Z192" s="487"/>
      <c r="AA192" s="487"/>
      <c r="AB192" s="487"/>
      <c r="AC192" s="487"/>
      <c r="AD192" s="487"/>
      <c r="AE192" s="325"/>
    </row>
    <row r="193" spans="1:31" s="326" customFormat="1" ht="21.75" customHeight="1" x14ac:dyDescent="0.2">
      <c r="A193" s="320"/>
      <c r="B193" s="483" t="s">
        <v>37</v>
      </c>
      <c r="C193" s="483"/>
      <c r="D193" s="483"/>
      <c r="E193" s="483"/>
      <c r="F193" s="483"/>
      <c r="G193" s="483"/>
      <c r="H193" s="483"/>
      <c r="I193" s="483"/>
      <c r="J193" s="483"/>
      <c r="K193" s="483"/>
      <c r="L193" s="483"/>
      <c r="M193" s="484"/>
      <c r="N193" s="321">
        <v>804</v>
      </c>
      <c r="O193" s="322">
        <v>10</v>
      </c>
      <c r="P193" s="322">
        <v>6</v>
      </c>
      <c r="Q193" s="323" t="s">
        <v>480</v>
      </c>
      <c r="R193" s="324" t="s">
        <v>38</v>
      </c>
      <c r="S193" s="485"/>
      <c r="T193" s="486"/>
      <c r="U193" s="413">
        <f>+U194+U195</f>
        <v>3891.79981</v>
      </c>
      <c r="V193" s="413">
        <f>+V194+V195</f>
        <v>2506.4416200000001</v>
      </c>
      <c r="W193" s="354">
        <f t="shared" si="5"/>
        <v>64.403148732359909</v>
      </c>
      <c r="X193" s="487"/>
      <c r="Y193" s="487"/>
      <c r="Z193" s="487"/>
      <c r="AA193" s="487"/>
      <c r="AB193" s="487"/>
      <c r="AC193" s="487"/>
      <c r="AD193" s="487"/>
      <c r="AE193" s="325"/>
    </row>
    <row r="194" spans="1:31" s="326" customFormat="1" ht="21.75" customHeight="1" x14ac:dyDescent="0.2">
      <c r="A194" s="320"/>
      <c r="B194" s="483" t="s">
        <v>313</v>
      </c>
      <c r="C194" s="483"/>
      <c r="D194" s="483"/>
      <c r="E194" s="483"/>
      <c r="F194" s="483"/>
      <c r="G194" s="483"/>
      <c r="H194" s="483"/>
      <c r="I194" s="483"/>
      <c r="J194" s="483"/>
      <c r="K194" s="483"/>
      <c r="L194" s="483"/>
      <c r="M194" s="484"/>
      <c r="N194" s="321">
        <v>804</v>
      </c>
      <c r="O194" s="322">
        <v>10</v>
      </c>
      <c r="P194" s="322">
        <v>6</v>
      </c>
      <c r="Q194" s="323" t="s">
        <v>480</v>
      </c>
      <c r="R194" s="324" t="s">
        <v>39</v>
      </c>
      <c r="S194" s="485"/>
      <c r="T194" s="486"/>
      <c r="U194" s="413">
        <v>2989.0935500000001</v>
      </c>
      <c r="V194" s="413">
        <v>1929.67866</v>
      </c>
      <c r="W194" s="354">
        <f t="shared" si="5"/>
        <v>64.557319057478139</v>
      </c>
      <c r="X194" s="487"/>
      <c r="Y194" s="487"/>
      <c r="Z194" s="487"/>
      <c r="AA194" s="487"/>
      <c r="AB194" s="487"/>
      <c r="AC194" s="487"/>
      <c r="AD194" s="487"/>
      <c r="AE194" s="325"/>
    </row>
    <row r="195" spans="1:31" s="326" customFormat="1" ht="32.25" customHeight="1" x14ac:dyDescent="0.2">
      <c r="A195" s="320"/>
      <c r="B195" s="483" t="s">
        <v>314</v>
      </c>
      <c r="C195" s="483"/>
      <c r="D195" s="483"/>
      <c r="E195" s="483"/>
      <c r="F195" s="483"/>
      <c r="G195" s="483"/>
      <c r="H195" s="483"/>
      <c r="I195" s="483"/>
      <c r="J195" s="483"/>
      <c r="K195" s="483"/>
      <c r="L195" s="483"/>
      <c r="M195" s="484"/>
      <c r="N195" s="321">
        <v>804</v>
      </c>
      <c r="O195" s="322">
        <v>10</v>
      </c>
      <c r="P195" s="322">
        <v>6</v>
      </c>
      <c r="Q195" s="323" t="s">
        <v>480</v>
      </c>
      <c r="R195" s="324" t="s">
        <v>41</v>
      </c>
      <c r="S195" s="485"/>
      <c r="T195" s="486"/>
      <c r="U195" s="413">
        <v>902.70626000000004</v>
      </c>
      <c r="V195" s="413">
        <v>576.76296000000002</v>
      </c>
      <c r="W195" s="354">
        <f t="shared" ref="W195:W258" si="6">V195/U195*100</f>
        <v>63.892650971535303</v>
      </c>
      <c r="X195" s="487"/>
      <c r="Y195" s="487"/>
      <c r="Z195" s="487"/>
      <c r="AA195" s="487"/>
      <c r="AB195" s="487"/>
      <c r="AC195" s="487"/>
      <c r="AD195" s="487"/>
      <c r="AE195" s="325"/>
    </row>
    <row r="196" spans="1:31" s="326" customFormat="1" ht="21.75" customHeight="1" x14ac:dyDescent="0.2">
      <c r="A196" s="320"/>
      <c r="B196" s="483" t="s">
        <v>325</v>
      </c>
      <c r="C196" s="483"/>
      <c r="D196" s="483"/>
      <c r="E196" s="483"/>
      <c r="F196" s="483"/>
      <c r="G196" s="483"/>
      <c r="H196" s="483"/>
      <c r="I196" s="483"/>
      <c r="J196" s="483"/>
      <c r="K196" s="483"/>
      <c r="L196" s="483"/>
      <c r="M196" s="484"/>
      <c r="N196" s="321">
        <v>804</v>
      </c>
      <c r="O196" s="322">
        <v>10</v>
      </c>
      <c r="P196" s="322">
        <v>6</v>
      </c>
      <c r="Q196" s="323" t="s">
        <v>480</v>
      </c>
      <c r="R196" s="324" t="s">
        <v>24</v>
      </c>
      <c r="S196" s="485"/>
      <c r="T196" s="486"/>
      <c r="U196" s="413">
        <v>206</v>
      </c>
      <c r="V196" s="413">
        <f>+V197</f>
        <v>66.477969999999999</v>
      </c>
      <c r="W196" s="354">
        <f t="shared" si="6"/>
        <v>32.270859223300967</v>
      </c>
      <c r="X196" s="487"/>
      <c r="Y196" s="487"/>
      <c r="Z196" s="487"/>
      <c r="AA196" s="487"/>
      <c r="AB196" s="487"/>
      <c r="AC196" s="487"/>
      <c r="AD196" s="487"/>
      <c r="AE196" s="325"/>
    </row>
    <row r="197" spans="1:31" s="326" customFormat="1" ht="21.75" customHeight="1" x14ac:dyDescent="0.2">
      <c r="A197" s="320"/>
      <c r="B197" s="483" t="s">
        <v>326</v>
      </c>
      <c r="C197" s="483"/>
      <c r="D197" s="483"/>
      <c r="E197" s="483"/>
      <c r="F197" s="483"/>
      <c r="G197" s="483"/>
      <c r="H197" s="483"/>
      <c r="I197" s="483"/>
      <c r="J197" s="483"/>
      <c r="K197" s="483"/>
      <c r="L197" s="483"/>
      <c r="M197" s="484"/>
      <c r="N197" s="321">
        <v>804</v>
      </c>
      <c r="O197" s="322">
        <v>10</v>
      </c>
      <c r="P197" s="322">
        <v>6</v>
      </c>
      <c r="Q197" s="323" t="s">
        <v>480</v>
      </c>
      <c r="R197" s="324" t="s">
        <v>26</v>
      </c>
      <c r="S197" s="485"/>
      <c r="T197" s="486"/>
      <c r="U197" s="413">
        <v>206</v>
      </c>
      <c r="V197" s="413">
        <f>+V198+V199</f>
        <v>66.477969999999999</v>
      </c>
      <c r="W197" s="354">
        <f t="shared" si="6"/>
        <v>32.270859223300967</v>
      </c>
      <c r="X197" s="487"/>
      <c r="Y197" s="487"/>
      <c r="Z197" s="487"/>
      <c r="AA197" s="487"/>
      <c r="AB197" s="487"/>
      <c r="AC197" s="487"/>
      <c r="AD197" s="487"/>
      <c r="AE197" s="325"/>
    </row>
    <row r="198" spans="1:31" s="326" customFormat="1" ht="21.75" customHeight="1" x14ac:dyDescent="0.2">
      <c r="A198" s="320"/>
      <c r="B198" s="483" t="s">
        <v>327</v>
      </c>
      <c r="C198" s="483"/>
      <c r="D198" s="483"/>
      <c r="E198" s="483"/>
      <c r="F198" s="483"/>
      <c r="G198" s="483"/>
      <c r="H198" s="483"/>
      <c r="I198" s="483"/>
      <c r="J198" s="483"/>
      <c r="K198" s="483"/>
      <c r="L198" s="483"/>
      <c r="M198" s="484"/>
      <c r="N198" s="321">
        <v>804</v>
      </c>
      <c r="O198" s="322">
        <v>10</v>
      </c>
      <c r="P198" s="322">
        <v>6</v>
      </c>
      <c r="Q198" s="323" t="s">
        <v>480</v>
      </c>
      <c r="R198" s="324" t="s">
        <v>27</v>
      </c>
      <c r="S198" s="485"/>
      <c r="T198" s="486"/>
      <c r="U198" s="413">
        <v>158</v>
      </c>
      <c r="V198" s="413">
        <v>41.477969999999999</v>
      </c>
      <c r="W198" s="354">
        <f t="shared" si="6"/>
        <v>26.251879746835442</v>
      </c>
      <c r="X198" s="487"/>
      <c r="Y198" s="487"/>
      <c r="Z198" s="487"/>
      <c r="AA198" s="487"/>
      <c r="AB198" s="487"/>
      <c r="AC198" s="487"/>
      <c r="AD198" s="487"/>
      <c r="AE198" s="325"/>
    </row>
    <row r="199" spans="1:31" s="326" customFormat="1" ht="12" customHeight="1" x14ac:dyDescent="0.2">
      <c r="A199" s="320"/>
      <c r="B199" s="483" t="s">
        <v>328</v>
      </c>
      <c r="C199" s="483"/>
      <c r="D199" s="483"/>
      <c r="E199" s="483"/>
      <c r="F199" s="483"/>
      <c r="G199" s="483"/>
      <c r="H199" s="483"/>
      <c r="I199" s="483"/>
      <c r="J199" s="483"/>
      <c r="K199" s="483"/>
      <c r="L199" s="483"/>
      <c r="M199" s="484"/>
      <c r="N199" s="321">
        <v>804</v>
      </c>
      <c r="O199" s="322">
        <v>10</v>
      </c>
      <c r="P199" s="322">
        <v>6</v>
      </c>
      <c r="Q199" s="323" t="s">
        <v>480</v>
      </c>
      <c r="R199" s="324" t="s">
        <v>28</v>
      </c>
      <c r="S199" s="485"/>
      <c r="T199" s="486"/>
      <c r="U199" s="413">
        <v>48</v>
      </c>
      <c r="V199" s="413">
        <v>25</v>
      </c>
      <c r="W199" s="354">
        <f t="shared" si="6"/>
        <v>52.083333333333336</v>
      </c>
      <c r="X199" s="487"/>
      <c r="Y199" s="487"/>
      <c r="Z199" s="487"/>
      <c r="AA199" s="487"/>
      <c r="AB199" s="487"/>
      <c r="AC199" s="487"/>
      <c r="AD199" s="487"/>
      <c r="AE199" s="325"/>
    </row>
    <row r="200" spans="1:31" s="326" customFormat="1" ht="12" customHeight="1" x14ac:dyDescent="0.2">
      <c r="A200" s="320"/>
      <c r="B200" s="483" t="s">
        <v>29</v>
      </c>
      <c r="C200" s="483"/>
      <c r="D200" s="483"/>
      <c r="E200" s="483"/>
      <c r="F200" s="483"/>
      <c r="G200" s="483"/>
      <c r="H200" s="483"/>
      <c r="I200" s="483"/>
      <c r="J200" s="483"/>
      <c r="K200" s="483"/>
      <c r="L200" s="483"/>
      <c r="M200" s="484"/>
      <c r="N200" s="321">
        <v>804</v>
      </c>
      <c r="O200" s="322">
        <v>10</v>
      </c>
      <c r="P200" s="322">
        <v>6</v>
      </c>
      <c r="Q200" s="323" t="s">
        <v>480</v>
      </c>
      <c r="R200" s="324" t="s">
        <v>30</v>
      </c>
      <c r="S200" s="485"/>
      <c r="T200" s="486"/>
      <c r="U200" s="413">
        <v>40</v>
      </c>
      <c r="V200" s="413">
        <f>+V201</f>
        <v>5</v>
      </c>
      <c r="W200" s="354">
        <f t="shared" si="6"/>
        <v>12.5</v>
      </c>
      <c r="X200" s="487"/>
      <c r="Y200" s="487"/>
      <c r="Z200" s="487"/>
      <c r="AA200" s="487"/>
      <c r="AB200" s="487"/>
      <c r="AC200" s="487"/>
      <c r="AD200" s="487"/>
      <c r="AE200" s="325"/>
    </row>
    <row r="201" spans="1:31" s="326" customFormat="1" ht="12" customHeight="1" x14ac:dyDescent="0.2">
      <c r="A201" s="320"/>
      <c r="B201" s="483" t="s">
        <v>329</v>
      </c>
      <c r="C201" s="483"/>
      <c r="D201" s="483"/>
      <c r="E201" s="483"/>
      <c r="F201" s="483"/>
      <c r="G201" s="483"/>
      <c r="H201" s="483"/>
      <c r="I201" s="483"/>
      <c r="J201" s="483"/>
      <c r="K201" s="483"/>
      <c r="L201" s="483"/>
      <c r="M201" s="484"/>
      <c r="N201" s="321">
        <v>804</v>
      </c>
      <c r="O201" s="322">
        <v>10</v>
      </c>
      <c r="P201" s="322">
        <v>6</v>
      </c>
      <c r="Q201" s="323" t="s">
        <v>480</v>
      </c>
      <c r="R201" s="324" t="s">
        <v>31</v>
      </c>
      <c r="S201" s="485"/>
      <c r="T201" s="486"/>
      <c r="U201" s="413">
        <v>40</v>
      </c>
      <c r="V201" s="413">
        <f>+V202+V203</f>
        <v>5</v>
      </c>
      <c r="W201" s="354">
        <f t="shared" si="6"/>
        <v>12.5</v>
      </c>
      <c r="X201" s="487"/>
      <c r="Y201" s="487"/>
      <c r="Z201" s="487"/>
      <c r="AA201" s="487"/>
      <c r="AB201" s="487"/>
      <c r="AC201" s="487"/>
      <c r="AD201" s="487"/>
      <c r="AE201" s="325"/>
    </row>
    <row r="202" spans="1:31" s="326" customFormat="1" ht="21.75" customHeight="1" x14ac:dyDescent="0.2">
      <c r="A202" s="320"/>
      <c r="B202" s="483" t="s">
        <v>32</v>
      </c>
      <c r="C202" s="483"/>
      <c r="D202" s="483"/>
      <c r="E202" s="483"/>
      <c r="F202" s="483"/>
      <c r="G202" s="483"/>
      <c r="H202" s="483"/>
      <c r="I202" s="483"/>
      <c r="J202" s="483"/>
      <c r="K202" s="483"/>
      <c r="L202" s="483"/>
      <c r="M202" s="484"/>
      <c r="N202" s="321">
        <v>804</v>
      </c>
      <c r="O202" s="322">
        <v>10</v>
      </c>
      <c r="P202" s="322">
        <v>6</v>
      </c>
      <c r="Q202" s="323" t="s">
        <v>480</v>
      </c>
      <c r="R202" s="324" t="s">
        <v>33</v>
      </c>
      <c r="S202" s="485"/>
      <c r="T202" s="486"/>
      <c r="U202" s="413">
        <v>35</v>
      </c>
      <c r="V202" s="413">
        <v>5</v>
      </c>
      <c r="W202" s="354">
        <f t="shared" si="6"/>
        <v>14.285714285714285</v>
      </c>
      <c r="X202" s="487"/>
      <c r="Y202" s="487"/>
      <c r="Z202" s="487"/>
      <c r="AA202" s="487"/>
      <c r="AB202" s="487"/>
      <c r="AC202" s="487"/>
      <c r="AD202" s="487"/>
      <c r="AE202" s="325"/>
    </row>
    <row r="203" spans="1:31" s="326" customFormat="1" ht="12" customHeight="1" x14ac:dyDescent="0.2">
      <c r="A203" s="320"/>
      <c r="B203" s="483" t="s">
        <v>330</v>
      </c>
      <c r="C203" s="483"/>
      <c r="D203" s="483"/>
      <c r="E203" s="483"/>
      <c r="F203" s="483"/>
      <c r="G203" s="483"/>
      <c r="H203" s="483"/>
      <c r="I203" s="483"/>
      <c r="J203" s="483"/>
      <c r="K203" s="483"/>
      <c r="L203" s="483"/>
      <c r="M203" s="484"/>
      <c r="N203" s="321">
        <v>804</v>
      </c>
      <c r="O203" s="322">
        <v>10</v>
      </c>
      <c r="P203" s="322">
        <v>6</v>
      </c>
      <c r="Q203" s="323" t="s">
        <v>480</v>
      </c>
      <c r="R203" s="324" t="s">
        <v>34</v>
      </c>
      <c r="S203" s="485"/>
      <c r="T203" s="486"/>
      <c r="U203" s="413">
        <v>5</v>
      </c>
      <c r="V203" s="413">
        <v>0</v>
      </c>
      <c r="W203" s="354">
        <f t="shared" si="6"/>
        <v>0</v>
      </c>
      <c r="X203" s="487"/>
      <c r="Y203" s="487"/>
      <c r="Z203" s="487"/>
      <c r="AA203" s="487"/>
      <c r="AB203" s="487"/>
      <c r="AC203" s="487"/>
      <c r="AD203" s="487"/>
      <c r="AE203" s="325"/>
    </row>
    <row r="204" spans="1:31" s="326" customFormat="1" ht="21.75" customHeight="1" x14ac:dyDescent="0.2">
      <c r="A204" s="320"/>
      <c r="B204" s="483" t="s">
        <v>154</v>
      </c>
      <c r="C204" s="483"/>
      <c r="D204" s="483"/>
      <c r="E204" s="483"/>
      <c r="F204" s="483"/>
      <c r="G204" s="483"/>
      <c r="H204" s="483"/>
      <c r="I204" s="483"/>
      <c r="J204" s="483"/>
      <c r="K204" s="483"/>
      <c r="L204" s="483"/>
      <c r="M204" s="484"/>
      <c r="N204" s="321">
        <v>804</v>
      </c>
      <c r="O204" s="322">
        <v>10</v>
      </c>
      <c r="P204" s="322">
        <v>6</v>
      </c>
      <c r="Q204" s="323" t="s">
        <v>449</v>
      </c>
      <c r="R204" s="324">
        <v>0</v>
      </c>
      <c r="S204" s="485"/>
      <c r="T204" s="486"/>
      <c r="U204" s="413">
        <v>462</v>
      </c>
      <c r="V204" s="413">
        <f>+V205</f>
        <v>203.79342</v>
      </c>
      <c r="W204" s="354">
        <f t="shared" si="6"/>
        <v>44.111129870129865</v>
      </c>
      <c r="X204" s="487"/>
      <c r="Y204" s="487"/>
      <c r="Z204" s="487"/>
      <c r="AA204" s="487"/>
      <c r="AB204" s="487"/>
      <c r="AC204" s="487"/>
      <c r="AD204" s="487"/>
      <c r="AE204" s="325"/>
    </row>
    <row r="205" spans="1:31" s="326" customFormat="1" ht="21.75" customHeight="1" x14ac:dyDescent="0.2">
      <c r="A205" s="320"/>
      <c r="B205" s="483" t="s">
        <v>58</v>
      </c>
      <c r="C205" s="483"/>
      <c r="D205" s="483"/>
      <c r="E205" s="483"/>
      <c r="F205" s="483"/>
      <c r="G205" s="483"/>
      <c r="H205" s="483"/>
      <c r="I205" s="483"/>
      <c r="J205" s="483"/>
      <c r="K205" s="483"/>
      <c r="L205" s="483"/>
      <c r="M205" s="484"/>
      <c r="N205" s="321">
        <v>804</v>
      </c>
      <c r="O205" s="322">
        <v>10</v>
      </c>
      <c r="P205" s="322">
        <v>6</v>
      </c>
      <c r="Q205" s="323" t="s">
        <v>479</v>
      </c>
      <c r="R205" s="324">
        <v>0</v>
      </c>
      <c r="S205" s="485"/>
      <c r="T205" s="486"/>
      <c r="U205" s="413">
        <v>462</v>
      </c>
      <c r="V205" s="413">
        <f>+V206</f>
        <v>203.79342</v>
      </c>
      <c r="W205" s="354">
        <f t="shared" si="6"/>
        <v>44.111129870129865</v>
      </c>
      <c r="X205" s="487"/>
      <c r="Y205" s="487"/>
      <c r="Z205" s="487"/>
      <c r="AA205" s="487"/>
      <c r="AB205" s="487"/>
      <c r="AC205" s="487"/>
      <c r="AD205" s="487"/>
      <c r="AE205" s="325"/>
    </row>
    <row r="206" spans="1:31" s="326" customFormat="1" ht="32.25" customHeight="1" x14ac:dyDescent="0.2">
      <c r="A206" s="320"/>
      <c r="B206" s="483" t="s">
        <v>60</v>
      </c>
      <c r="C206" s="483"/>
      <c r="D206" s="483"/>
      <c r="E206" s="483"/>
      <c r="F206" s="483"/>
      <c r="G206" s="483"/>
      <c r="H206" s="483"/>
      <c r="I206" s="483"/>
      <c r="J206" s="483"/>
      <c r="K206" s="483"/>
      <c r="L206" s="483"/>
      <c r="M206" s="484"/>
      <c r="N206" s="321">
        <v>804</v>
      </c>
      <c r="O206" s="322">
        <v>10</v>
      </c>
      <c r="P206" s="322">
        <v>6</v>
      </c>
      <c r="Q206" s="323" t="s">
        <v>481</v>
      </c>
      <c r="R206" s="324">
        <v>0</v>
      </c>
      <c r="S206" s="485"/>
      <c r="T206" s="486"/>
      <c r="U206" s="413">
        <v>462</v>
      </c>
      <c r="V206" s="413">
        <f>+V207</f>
        <v>203.79342</v>
      </c>
      <c r="W206" s="354">
        <f t="shared" si="6"/>
        <v>44.111129870129865</v>
      </c>
      <c r="X206" s="487"/>
      <c r="Y206" s="487"/>
      <c r="Z206" s="487"/>
      <c r="AA206" s="487"/>
      <c r="AB206" s="487"/>
      <c r="AC206" s="487"/>
      <c r="AD206" s="487"/>
      <c r="AE206" s="325"/>
    </row>
    <row r="207" spans="1:31" s="326" customFormat="1" ht="21.75" customHeight="1" x14ac:dyDescent="0.2">
      <c r="A207" s="320"/>
      <c r="B207" s="483" t="s">
        <v>325</v>
      </c>
      <c r="C207" s="483"/>
      <c r="D207" s="483"/>
      <c r="E207" s="483"/>
      <c r="F207" s="483"/>
      <c r="G207" s="483"/>
      <c r="H207" s="483"/>
      <c r="I207" s="483"/>
      <c r="J207" s="483"/>
      <c r="K207" s="483"/>
      <c r="L207" s="483"/>
      <c r="M207" s="484"/>
      <c r="N207" s="321">
        <v>804</v>
      </c>
      <c r="O207" s="322">
        <v>10</v>
      </c>
      <c r="P207" s="322">
        <v>6</v>
      </c>
      <c r="Q207" s="323" t="s">
        <v>481</v>
      </c>
      <c r="R207" s="324" t="s">
        <v>24</v>
      </c>
      <c r="S207" s="485"/>
      <c r="T207" s="486"/>
      <c r="U207" s="413">
        <v>462</v>
      </c>
      <c r="V207" s="413">
        <f>+V208</f>
        <v>203.79342</v>
      </c>
      <c r="W207" s="354">
        <f t="shared" si="6"/>
        <v>44.111129870129865</v>
      </c>
      <c r="X207" s="487"/>
      <c r="Y207" s="487"/>
      <c r="Z207" s="487"/>
      <c r="AA207" s="487"/>
      <c r="AB207" s="487"/>
      <c r="AC207" s="487"/>
      <c r="AD207" s="487"/>
      <c r="AE207" s="325"/>
    </row>
    <row r="208" spans="1:31" s="326" customFormat="1" ht="21.75" customHeight="1" x14ac:dyDescent="0.2">
      <c r="A208" s="320"/>
      <c r="B208" s="483" t="s">
        <v>326</v>
      </c>
      <c r="C208" s="483"/>
      <c r="D208" s="483"/>
      <c r="E208" s="483"/>
      <c r="F208" s="483"/>
      <c r="G208" s="483"/>
      <c r="H208" s="483"/>
      <c r="I208" s="483"/>
      <c r="J208" s="483"/>
      <c r="K208" s="483"/>
      <c r="L208" s="483"/>
      <c r="M208" s="484"/>
      <c r="N208" s="321">
        <v>804</v>
      </c>
      <c r="O208" s="322">
        <v>10</v>
      </c>
      <c r="P208" s="322">
        <v>6</v>
      </c>
      <c r="Q208" s="323" t="s">
        <v>481</v>
      </c>
      <c r="R208" s="324" t="s">
        <v>26</v>
      </c>
      <c r="S208" s="485"/>
      <c r="T208" s="486"/>
      <c r="U208" s="413">
        <v>462</v>
      </c>
      <c r="V208" s="413">
        <f>+V209+V210</f>
        <v>203.79342</v>
      </c>
      <c r="W208" s="354">
        <f t="shared" si="6"/>
        <v>44.111129870129865</v>
      </c>
      <c r="X208" s="487"/>
      <c r="Y208" s="487"/>
      <c r="Z208" s="487"/>
      <c r="AA208" s="487"/>
      <c r="AB208" s="487"/>
      <c r="AC208" s="487"/>
      <c r="AD208" s="487"/>
      <c r="AE208" s="325"/>
    </row>
    <row r="209" spans="1:32" s="326" customFormat="1" ht="21.75" customHeight="1" x14ac:dyDescent="0.2">
      <c r="A209" s="320"/>
      <c r="B209" s="483" t="s">
        <v>327</v>
      </c>
      <c r="C209" s="483"/>
      <c r="D209" s="483"/>
      <c r="E209" s="483"/>
      <c r="F209" s="483"/>
      <c r="G209" s="483"/>
      <c r="H209" s="483"/>
      <c r="I209" s="483"/>
      <c r="J209" s="483"/>
      <c r="K209" s="483"/>
      <c r="L209" s="483"/>
      <c r="M209" s="484"/>
      <c r="N209" s="321">
        <v>804</v>
      </c>
      <c r="O209" s="322">
        <v>10</v>
      </c>
      <c r="P209" s="322">
        <v>6</v>
      </c>
      <c r="Q209" s="323" t="s">
        <v>481</v>
      </c>
      <c r="R209" s="324" t="s">
        <v>27</v>
      </c>
      <c r="S209" s="485"/>
      <c r="T209" s="486"/>
      <c r="U209" s="413">
        <v>38</v>
      </c>
      <c r="V209" s="413">
        <v>0</v>
      </c>
      <c r="W209" s="354">
        <f t="shared" si="6"/>
        <v>0</v>
      </c>
      <c r="X209" s="487"/>
      <c r="Y209" s="487"/>
      <c r="Z209" s="487"/>
      <c r="AA209" s="487"/>
      <c r="AB209" s="487"/>
      <c r="AC209" s="487"/>
      <c r="AD209" s="487"/>
      <c r="AE209" s="325"/>
    </row>
    <row r="210" spans="1:32" s="326" customFormat="1" ht="12" customHeight="1" x14ac:dyDescent="0.2">
      <c r="A210" s="320"/>
      <c r="B210" s="483" t="s">
        <v>328</v>
      </c>
      <c r="C210" s="483"/>
      <c r="D210" s="483"/>
      <c r="E210" s="483"/>
      <c r="F210" s="483"/>
      <c r="G210" s="483"/>
      <c r="H210" s="483"/>
      <c r="I210" s="483"/>
      <c r="J210" s="483"/>
      <c r="K210" s="483"/>
      <c r="L210" s="483"/>
      <c r="M210" s="484"/>
      <c r="N210" s="321">
        <v>804</v>
      </c>
      <c r="O210" s="322">
        <v>10</v>
      </c>
      <c r="P210" s="322">
        <v>6</v>
      </c>
      <c r="Q210" s="323" t="s">
        <v>481</v>
      </c>
      <c r="R210" s="324" t="s">
        <v>28</v>
      </c>
      <c r="S210" s="485"/>
      <c r="T210" s="486"/>
      <c r="U210" s="413">
        <v>424</v>
      </c>
      <c r="V210" s="413">
        <v>203.79342</v>
      </c>
      <c r="W210" s="354">
        <f t="shared" si="6"/>
        <v>48.064485849056602</v>
      </c>
      <c r="X210" s="487"/>
      <c r="Y210" s="487"/>
      <c r="Z210" s="487"/>
      <c r="AA210" s="487"/>
      <c r="AB210" s="487"/>
      <c r="AC210" s="487"/>
      <c r="AD210" s="487"/>
      <c r="AE210" s="325"/>
    </row>
    <row r="211" spans="1:32" s="326" customFormat="1" ht="21.75" customHeight="1" x14ac:dyDescent="0.2">
      <c r="A211" s="320"/>
      <c r="B211" s="483" t="s">
        <v>500</v>
      </c>
      <c r="C211" s="483"/>
      <c r="D211" s="483"/>
      <c r="E211" s="483"/>
      <c r="F211" s="483"/>
      <c r="G211" s="483"/>
      <c r="H211" s="483"/>
      <c r="I211" s="483"/>
      <c r="J211" s="483"/>
      <c r="K211" s="483"/>
      <c r="L211" s="483"/>
      <c r="M211" s="484"/>
      <c r="N211" s="321">
        <v>805</v>
      </c>
      <c r="O211" s="322">
        <v>0</v>
      </c>
      <c r="P211" s="322">
        <v>0</v>
      </c>
      <c r="Q211" s="323">
        <v>0</v>
      </c>
      <c r="R211" s="324">
        <v>0</v>
      </c>
      <c r="S211" s="485"/>
      <c r="T211" s="486"/>
      <c r="U211" s="413">
        <f>+U212+U259</f>
        <v>4498.9344700000001</v>
      </c>
      <c r="V211" s="413">
        <f>+V212+V259</f>
        <v>2284.7388999999998</v>
      </c>
      <c r="W211" s="354">
        <f t="shared" si="6"/>
        <v>50.784000416880929</v>
      </c>
      <c r="X211" s="487"/>
      <c r="Y211" s="487"/>
      <c r="Z211" s="487"/>
      <c r="AA211" s="487"/>
      <c r="AB211" s="487"/>
      <c r="AC211" s="487"/>
      <c r="AD211" s="487"/>
      <c r="AE211" s="325"/>
      <c r="AF211" s="360">
        <v>2284.7388999999998</v>
      </c>
    </row>
    <row r="212" spans="1:32" s="326" customFormat="1" ht="12" customHeight="1" x14ac:dyDescent="0.2">
      <c r="A212" s="320"/>
      <c r="B212" s="483" t="s">
        <v>391</v>
      </c>
      <c r="C212" s="483"/>
      <c r="D212" s="483"/>
      <c r="E212" s="483"/>
      <c r="F212" s="483"/>
      <c r="G212" s="483"/>
      <c r="H212" s="483"/>
      <c r="I212" s="483"/>
      <c r="J212" s="483"/>
      <c r="K212" s="483"/>
      <c r="L212" s="483"/>
      <c r="M212" s="484"/>
      <c r="N212" s="321">
        <v>805</v>
      </c>
      <c r="O212" s="322">
        <v>4</v>
      </c>
      <c r="P212" s="322">
        <v>0</v>
      </c>
      <c r="Q212" s="323">
        <v>0</v>
      </c>
      <c r="R212" s="324">
        <v>0</v>
      </c>
      <c r="S212" s="485"/>
      <c r="T212" s="486"/>
      <c r="U212" s="413">
        <f>+U213+U248</f>
        <v>4438.9344700000001</v>
      </c>
      <c r="V212" s="413">
        <f>+V213+V248</f>
        <v>2284.7388999999998</v>
      </c>
      <c r="W212" s="354">
        <f t="shared" si="6"/>
        <v>51.470435426364823</v>
      </c>
      <c r="X212" s="487"/>
      <c r="Y212" s="487"/>
      <c r="Z212" s="487"/>
      <c r="AA212" s="487"/>
      <c r="AB212" s="487"/>
      <c r="AC212" s="487"/>
      <c r="AD212" s="487"/>
      <c r="AE212" s="325"/>
      <c r="AF212" s="360">
        <f>AF211-V211</f>
        <v>0</v>
      </c>
    </row>
    <row r="213" spans="1:32" s="326" customFormat="1" ht="12" customHeight="1" x14ac:dyDescent="0.2">
      <c r="A213" s="320"/>
      <c r="B213" s="483" t="s">
        <v>62</v>
      </c>
      <c r="C213" s="483"/>
      <c r="D213" s="483"/>
      <c r="E213" s="483"/>
      <c r="F213" s="483"/>
      <c r="G213" s="483"/>
      <c r="H213" s="483"/>
      <c r="I213" s="483"/>
      <c r="J213" s="483"/>
      <c r="K213" s="483"/>
      <c r="L213" s="483"/>
      <c r="M213" s="484"/>
      <c r="N213" s="321">
        <v>805</v>
      </c>
      <c r="O213" s="322">
        <v>4</v>
      </c>
      <c r="P213" s="322">
        <v>5</v>
      </c>
      <c r="Q213" s="323">
        <v>0</v>
      </c>
      <c r="R213" s="324">
        <v>0</v>
      </c>
      <c r="S213" s="485"/>
      <c r="T213" s="486"/>
      <c r="U213" s="413">
        <f>+U214+U223+U229</f>
        <v>4031.41147</v>
      </c>
      <c r="V213" s="413">
        <f>+V214+V223+V229</f>
        <v>2092.7969699999999</v>
      </c>
      <c r="W213" s="354">
        <f t="shared" si="6"/>
        <v>51.912264118254335</v>
      </c>
      <c r="X213" s="487"/>
      <c r="Y213" s="487"/>
      <c r="Z213" s="487"/>
      <c r="AA213" s="487"/>
      <c r="AB213" s="487"/>
      <c r="AC213" s="487"/>
      <c r="AD213" s="487"/>
      <c r="AE213" s="325"/>
    </row>
    <row r="214" spans="1:32" s="326" customFormat="1" ht="21.75" customHeight="1" x14ac:dyDescent="0.2">
      <c r="A214" s="320"/>
      <c r="B214" s="483" t="s">
        <v>64</v>
      </c>
      <c r="C214" s="483"/>
      <c r="D214" s="483"/>
      <c r="E214" s="483"/>
      <c r="F214" s="483"/>
      <c r="G214" s="483"/>
      <c r="H214" s="483"/>
      <c r="I214" s="483"/>
      <c r="J214" s="483"/>
      <c r="K214" s="483"/>
      <c r="L214" s="483"/>
      <c r="M214" s="484"/>
      <c r="N214" s="321">
        <v>805</v>
      </c>
      <c r="O214" s="322">
        <v>4</v>
      </c>
      <c r="P214" s="322">
        <v>5</v>
      </c>
      <c r="Q214" s="323" t="s">
        <v>392</v>
      </c>
      <c r="R214" s="324">
        <v>0</v>
      </c>
      <c r="S214" s="485"/>
      <c r="T214" s="486"/>
      <c r="U214" s="413">
        <v>725</v>
      </c>
      <c r="V214" s="413">
        <f>+V215</f>
        <v>165</v>
      </c>
      <c r="W214" s="354">
        <f t="shared" si="6"/>
        <v>22.758620689655174</v>
      </c>
      <c r="X214" s="487"/>
      <c r="Y214" s="487"/>
      <c r="Z214" s="487"/>
      <c r="AA214" s="487"/>
      <c r="AB214" s="487"/>
      <c r="AC214" s="487"/>
      <c r="AD214" s="487"/>
      <c r="AE214" s="325"/>
    </row>
    <row r="215" spans="1:32" s="326" customFormat="1" ht="32.25" customHeight="1" x14ac:dyDescent="0.2">
      <c r="A215" s="320"/>
      <c r="B215" s="483" t="s">
        <v>67</v>
      </c>
      <c r="C215" s="483"/>
      <c r="D215" s="483"/>
      <c r="E215" s="483"/>
      <c r="F215" s="483"/>
      <c r="G215" s="483"/>
      <c r="H215" s="483"/>
      <c r="I215" s="483"/>
      <c r="J215" s="483"/>
      <c r="K215" s="483"/>
      <c r="L215" s="483"/>
      <c r="M215" s="484"/>
      <c r="N215" s="321">
        <v>805</v>
      </c>
      <c r="O215" s="322">
        <v>4</v>
      </c>
      <c r="P215" s="322">
        <v>5</v>
      </c>
      <c r="Q215" s="323" t="s">
        <v>393</v>
      </c>
      <c r="R215" s="324">
        <v>0</v>
      </c>
      <c r="S215" s="485"/>
      <c r="T215" s="486"/>
      <c r="U215" s="413">
        <v>725</v>
      </c>
      <c r="V215" s="413">
        <f>+V216</f>
        <v>165</v>
      </c>
      <c r="W215" s="354">
        <f t="shared" si="6"/>
        <v>22.758620689655174</v>
      </c>
      <c r="X215" s="487"/>
      <c r="Y215" s="487"/>
      <c r="Z215" s="487"/>
      <c r="AA215" s="487"/>
      <c r="AB215" s="487"/>
      <c r="AC215" s="487"/>
      <c r="AD215" s="487"/>
      <c r="AE215" s="325"/>
    </row>
    <row r="216" spans="1:32" s="326" customFormat="1" ht="12" customHeight="1" x14ac:dyDescent="0.2">
      <c r="A216" s="320"/>
      <c r="B216" s="483" t="s">
        <v>394</v>
      </c>
      <c r="C216" s="483"/>
      <c r="D216" s="483"/>
      <c r="E216" s="483"/>
      <c r="F216" s="483"/>
      <c r="G216" s="483"/>
      <c r="H216" s="483"/>
      <c r="I216" s="483"/>
      <c r="J216" s="483"/>
      <c r="K216" s="483"/>
      <c r="L216" s="483"/>
      <c r="M216" s="484"/>
      <c r="N216" s="321">
        <v>805</v>
      </c>
      <c r="O216" s="322">
        <v>4</v>
      </c>
      <c r="P216" s="322">
        <v>5</v>
      </c>
      <c r="Q216" s="323" t="s">
        <v>395</v>
      </c>
      <c r="R216" s="324">
        <v>0</v>
      </c>
      <c r="S216" s="485"/>
      <c r="T216" s="486"/>
      <c r="U216" s="413">
        <v>725</v>
      </c>
      <c r="V216" s="413">
        <f>+V217+V220</f>
        <v>165</v>
      </c>
      <c r="W216" s="354">
        <f t="shared" si="6"/>
        <v>22.758620689655174</v>
      </c>
      <c r="X216" s="487"/>
      <c r="Y216" s="487"/>
      <c r="Z216" s="487"/>
      <c r="AA216" s="487"/>
      <c r="AB216" s="487"/>
      <c r="AC216" s="487"/>
      <c r="AD216" s="487"/>
      <c r="AE216" s="325"/>
    </row>
    <row r="217" spans="1:32" s="326" customFormat="1" ht="21.75" customHeight="1" x14ac:dyDescent="0.2">
      <c r="A217" s="320"/>
      <c r="B217" s="483" t="s">
        <v>325</v>
      </c>
      <c r="C217" s="483"/>
      <c r="D217" s="483"/>
      <c r="E217" s="483"/>
      <c r="F217" s="483"/>
      <c r="G217" s="483"/>
      <c r="H217" s="483"/>
      <c r="I217" s="483"/>
      <c r="J217" s="483"/>
      <c r="K217" s="483"/>
      <c r="L217" s="483"/>
      <c r="M217" s="484"/>
      <c r="N217" s="321">
        <v>805</v>
      </c>
      <c r="O217" s="322">
        <v>4</v>
      </c>
      <c r="P217" s="322">
        <v>5</v>
      </c>
      <c r="Q217" s="323" t="s">
        <v>395</v>
      </c>
      <c r="R217" s="324" t="s">
        <v>24</v>
      </c>
      <c r="S217" s="485"/>
      <c r="T217" s="486"/>
      <c r="U217" s="413">
        <v>515</v>
      </c>
      <c r="V217" s="413">
        <f>+V218</f>
        <v>25</v>
      </c>
      <c r="W217" s="354">
        <f t="shared" si="6"/>
        <v>4.8543689320388346</v>
      </c>
      <c r="X217" s="487"/>
      <c r="Y217" s="487"/>
      <c r="Z217" s="487"/>
      <c r="AA217" s="487"/>
      <c r="AB217" s="487"/>
      <c r="AC217" s="487"/>
      <c r="AD217" s="487"/>
      <c r="AE217" s="325"/>
    </row>
    <row r="218" spans="1:32" s="326" customFormat="1" ht="21.75" customHeight="1" x14ac:dyDescent="0.2">
      <c r="A218" s="320"/>
      <c r="B218" s="483" t="s">
        <v>326</v>
      </c>
      <c r="C218" s="483"/>
      <c r="D218" s="483"/>
      <c r="E218" s="483"/>
      <c r="F218" s="483"/>
      <c r="G218" s="483"/>
      <c r="H218" s="483"/>
      <c r="I218" s="483"/>
      <c r="J218" s="483"/>
      <c r="K218" s="483"/>
      <c r="L218" s="483"/>
      <c r="M218" s="484"/>
      <c r="N218" s="321">
        <v>805</v>
      </c>
      <c r="O218" s="322">
        <v>4</v>
      </c>
      <c r="P218" s="322">
        <v>5</v>
      </c>
      <c r="Q218" s="323" t="s">
        <v>395</v>
      </c>
      <c r="R218" s="324" t="s">
        <v>26</v>
      </c>
      <c r="S218" s="485"/>
      <c r="T218" s="486"/>
      <c r="U218" s="413">
        <v>515</v>
      </c>
      <c r="V218" s="413">
        <f>+V219</f>
        <v>25</v>
      </c>
      <c r="W218" s="354">
        <f t="shared" si="6"/>
        <v>4.8543689320388346</v>
      </c>
      <c r="X218" s="487"/>
      <c r="Y218" s="487"/>
      <c r="Z218" s="487"/>
      <c r="AA218" s="487"/>
      <c r="AB218" s="487"/>
      <c r="AC218" s="487"/>
      <c r="AD218" s="487"/>
      <c r="AE218" s="325"/>
    </row>
    <row r="219" spans="1:32" s="326" customFormat="1" ht="12" customHeight="1" x14ac:dyDescent="0.2">
      <c r="A219" s="320"/>
      <c r="B219" s="483" t="s">
        <v>328</v>
      </c>
      <c r="C219" s="483"/>
      <c r="D219" s="483"/>
      <c r="E219" s="483"/>
      <c r="F219" s="483"/>
      <c r="G219" s="483"/>
      <c r="H219" s="483"/>
      <c r="I219" s="483"/>
      <c r="J219" s="483"/>
      <c r="K219" s="483"/>
      <c r="L219" s="483"/>
      <c r="M219" s="484"/>
      <c r="N219" s="321">
        <v>805</v>
      </c>
      <c r="O219" s="322">
        <v>4</v>
      </c>
      <c r="P219" s="322">
        <v>5</v>
      </c>
      <c r="Q219" s="323" t="s">
        <v>395</v>
      </c>
      <c r="R219" s="324" t="s">
        <v>28</v>
      </c>
      <c r="S219" s="485"/>
      <c r="T219" s="486"/>
      <c r="U219" s="413">
        <v>515</v>
      </c>
      <c r="V219" s="413">
        <v>25</v>
      </c>
      <c r="W219" s="354">
        <f t="shared" si="6"/>
        <v>4.8543689320388346</v>
      </c>
      <c r="X219" s="487"/>
      <c r="Y219" s="487"/>
      <c r="Z219" s="487"/>
      <c r="AA219" s="487"/>
      <c r="AB219" s="487"/>
      <c r="AC219" s="487"/>
      <c r="AD219" s="487"/>
      <c r="AE219" s="325"/>
    </row>
    <row r="220" spans="1:32" s="326" customFormat="1" ht="12" customHeight="1" x14ac:dyDescent="0.2">
      <c r="A220" s="320"/>
      <c r="B220" s="483" t="s">
        <v>29</v>
      </c>
      <c r="C220" s="483"/>
      <c r="D220" s="483"/>
      <c r="E220" s="483"/>
      <c r="F220" s="483"/>
      <c r="G220" s="483"/>
      <c r="H220" s="483"/>
      <c r="I220" s="483"/>
      <c r="J220" s="483"/>
      <c r="K220" s="483"/>
      <c r="L220" s="483"/>
      <c r="M220" s="484"/>
      <c r="N220" s="321">
        <v>805</v>
      </c>
      <c r="O220" s="322">
        <v>4</v>
      </c>
      <c r="P220" s="322">
        <v>5</v>
      </c>
      <c r="Q220" s="323" t="s">
        <v>395</v>
      </c>
      <c r="R220" s="324" t="s">
        <v>30</v>
      </c>
      <c r="S220" s="485"/>
      <c r="T220" s="486"/>
      <c r="U220" s="413">
        <v>210</v>
      </c>
      <c r="V220" s="413">
        <f>+V221</f>
        <v>140</v>
      </c>
      <c r="W220" s="354">
        <f t="shared" si="6"/>
        <v>66.666666666666657</v>
      </c>
      <c r="X220" s="487"/>
      <c r="Y220" s="487"/>
      <c r="Z220" s="487"/>
      <c r="AA220" s="487"/>
      <c r="AB220" s="487"/>
      <c r="AC220" s="487"/>
      <c r="AD220" s="487"/>
      <c r="AE220" s="325"/>
    </row>
    <row r="221" spans="1:32" s="326" customFormat="1" ht="42.75" customHeight="1" x14ac:dyDescent="0.2">
      <c r="A221" s="320"/>
      <c r="B221" s="483" t="s">
        <v>396</v>
      </c>
      <c r="C221" s="483"/>
      <c r="D221" s="483"/>
      <c r="E221" s="483"/>
      <c r="F221" s="483"/>
      <c r="G221" s="483"/>
      <c r="H221" s="483"/>
      <c r="I221" s="483"/>
      <c r="J221" s="483"/>
      <c r="K221" s="483"/>
      <c r="L221" s="483"/>
      <c r="M221" s="484"/>
      <c r="N221" s="321">
        <v>805</v>
      </c>
      <c r="O221" s="322">
        <v>4</v>
      </c>
      <c r="P221" s="322">
        <v>5</v>
      </c>
      <c r="Q221" s="323" t="s">
        <v>395</v>
      </c>
      <c r="R221" s="324" t="s">
        <v>66</v>
      </c>
      <c r="S221" s="485"/>
      <c r="T221" s="486"/>
      <c r="U221" s="413">
        <v>210</v>
      </c>
      <c r="V221" s="413">
        <f>+V222</f>
        <v>140</v>
      </c>
      <c r="W221" s="354">
        <f t="shared" si="6"/>
        <v>66.666666666666657</v>
      </c>
      <c r="X221" s="487"/>
      <c r="Y221" s="487"/>
      <c r="Z221" s="487"/>
      <c r="AA221" s="487"/>
      <c r="AB221" s="487"/>
      <c r="AC221" s="487"/>
      <c r="AD221" s="487"/>
      <c r="AE221" s="325"/>
    </row>
    <row r="222" spans="1:32" s="326" customFormat="1" ht="74.25" customHeight="1" x14ac:dyDescent="0.2">
      <c r="A222" s="320"/>
      <c r="B222" s="483" t="s">
        <v>528</v>
      </c>
      <c r="C222" s="483"/>
      <c r="D222" s="483"/>
      <c r="E222" s="483"/>
      <c r="F222" s="483"/>
      <c r="G222" s="483"/>
      <c r="H222" s="483"/>
      <c r="I222" s="483"/>
      <c r="J222" s="483"/>
      <c r="K222" s="483"/>
      <c r="L222" s="483"/>
      <c r="M222" s="484"/>
      <c r="N222" s="321">
        <v>805</v>
      </c>
      <c r="O222" s="322">
        <v>4</v>
      </c>
      <c r="P222" s="322">
        <v>5</v>
      </c>
      <c r="Q222" s="323" t="s">
        <v>395</v>
      </c>
      <c r="R222" s="324" t="s">
        <v>529</v>
      </c>
      <c r="S222" s="485"/>
      <c r="T222" s="486"/>
      <c r="U222" s="413">
        <v>210</v>
      </c>
      <c r="V222" s="413">
        <v>140</v>
      </c>
      <c r="W222" s="354">
        <f t="shared" si="6"/>
        <v>66.666666666666657</v>
      </c>
      <c r="X222" s="487"/>
      <c r="Y222" s="487"/>
      <c r="Z222" s="487"/>
      <c r="AA222" s="487"/>
      <c r="AB222" s="487"/>
      <c r="AC222" s="487"/>
      <c r="AD222" s="487"/>
      <c r="AE222" s="325"/>
    </row>
    <row r="223" spans="1:32" s="326" customFormat="1" ht="21.75" customHeight="1" x14ac:dyDescent="0.2">
      <c r="A223" s="320"/>
      <c r="B223" s="483" t="s">
        <v>64</v>
      </c>
      <c r="C223" s="483"/>
      <c r="D223" s="483"/>
      <c r="E223" s="483"/>
      <c r="F223" s="483"/>
      <c r="G223" s="483"/>
      <c r="H223" s="483"/>
      <c r="I223" s="483"/>
      <c r="J223" s="483"/>
      <c r="K223" s="483"/>
      <c r="L223" s="483"/>
      <c r="M223" s="484"/>
      <c r="N223" s="321">
        <v>805</v>
      </c>
      <c r="O223" s="322">
        <v>4</v>
      </c>
      <c r="P223" s="322">
        <v>5</v>
      </c>
      <c r="Q223" s="323" t="s">
        <v>392</v>
      </c>
      <c r="R223" s="324">
        <v>0</v>
      </c>
      <c r="S223" s="485"/>
      <c r="T223" s="486"/>
      <c r="U223" s="413">
        <v>121.1</v>
      </c>
      <c r="V223" s="413">
        <f>+V224</f>
        <v>121.1</v>
      </c>
      <c r="W223" s="354">
        <f t="shared" si="6"/>
        <v>100</v>
      </c>
      <c r="X223" s="487"/>
      <c r="Y223" s="487"/>
      <c r="Z223" s="487"/>
      <c r="AA223" s="487"/>
      <c r="AB223" s="487"/>
      <c r="AC223" s="487"/>
      <c r="AD223" s="487"/>
      <c r="AE223" s="325"/>
    </row>
    <row r="224" spans="1:32" s="326" customFormat="1" ht="42.75" customHeight="1" x14ac:dyDescent="0.2">
      <c r="A224" s="320"/>
      <c r="B224" s="483" t="s">
        <v>563</v>
      </c>
      <c r="C224" s="483"/>
      <c r="D224" s="483"/>
      <c r="E224" s="483"/>
      <c r="F224" s="483"/>
      <c r="G224" s="483"/>
      <c r="H224" s="483"/>
      <c r="I224" s="483"/>
      <c r="J224" s="483"/>
      <c r="K224" s="483"/>
      <c r="L224" s="483"/>
      <c r="M224" s="484"/>
      <c r="N224" s="321">
        <v>805</v>
      </c>
      <c r="O224" s="322">
        <v>4</v>
      </c>
      <c r="P224" s="322">
        <v>5</v>
      </c>
      <c r="Q224" s="323" t="s">
        <v>539</v>
      </c>
      <c r="R224" s="324">
        <v>0</v>
      </c>
      <c r="S224" s="485"/>
      <c r="T224" s="486"/>
      <c r="U224" s="413">
        <v>121.1</v>
      </c>
      <c r="V224" s="413">
        <f>+V225</f>
        <v>121.1</v>
      </c>
      <c r="W224" s="354">
        <f t="shared" si="6"/>
        <v>100</v>
      </c>
      <c r="X224" s="487"/>
      <c r="Y224" s="487"/>
      <c r="Z224" s="487"/>
      <c r="AA224" s="487"/>
      <c r="AB224" s="487"/>
      <c r="AC224" s="487"/>
      <c r="AD224" s="487"/>
      <c r="AE224" s="325"/>
    </row>
    <row r="225" spans="1:31" s="326" customFormat="1" ht="42.75" customHeight="1" x14ac:dyDescent="0.2">
      <c r="A225" s="320"/>
      <c r="B225" s="483" t="s">
        <v>563</v>
      </c>
      <c r="C225" s="483"/>
      <c r="D225" s="483"/>
      <c r="E225" s="483"/>
      <c r="F225" s="483"/>
      <c r="G225" s="483"/>
      <c r="H225" s="483"/>
      <c r="I225" s="483"/>
      <c r="J225" s="483"/>
      <c r="K225" s="483"/>
      <c r="L225" s="483"/>
      <c r="M225" s="484"/>
      <c r="N225" s="321">
        <v>805</v>
      </c>
      <c r="O225" s="322">
        <v>4</v>
      </c>
      <c r="P225" s="322">
        <v>5</v>
      </c>
      <c r="Q225" s="323" t="s">
        <v>582</v>
      </c>
      <c r="R225" s="324">
        <v>0</v>
      </c>
      <c r="S225" s="485"/>
      <c r="T225" s="486"/>
      <c r="U225" s="413">
        <v>121.1</v>
      </c>
      <c r="V225" s="413">
        <f>+V226</f>
        <v>121.1</v>
      </c>
      <c r="W225" s="354">
        <f t="shared" si="6"/>
        <v>100</v>
      </c>
      <c r="X225" s="487"/>
      <c r="Y225" s="487"/>
      <c r="Z225" s="487"/>
      <c r="AA225" s="487"/>
      <c r="AB225" s="487"/>
      <c r="AC225" s="487"/>
      <c r="AD225" s="487"/>
      <c r="AE225" s="325"/>
    </row>
    <row r="226" spans="1:31" s="326" customFormat="1" ht="21.75" customHeight="1" x14ac:dyDescent="0.2">
      <c r="A226" s="320"/>
      <c r="B226" s="483" t="s">
        <v>325</v>
      </c>
      <c r="C226" s="483"/>
      <c r="D226" s="483"/>
      <c r="E226" s="483"/>
      <c r="F226" s="483"/>
      <c r="G226" s="483"/>
      <c r="H226" s="483"/>
      <c r="I226" s="483"/>
      <c r="J226" s="483"/>
      <c r="K226" s="483"/>
      <c r="L226" s="483"/>
      <c r="M226" s="484"/>
      <c r="N226" s="321">
        <v>805</v>
      </c>
      <c r="O226" s="322">
        <v>4</v>
      </c>
      <c r="P226" s="322">
        <v>5</v>
      </c>
      <c r="Q226" s="323" t="s">
        <v>582</v>
      </c>
      <c r="R226" s="324" t="s">
        <v>24</v>
      </c>
      <c r="S226" s="485"/>
      <c r="T226" s="486"/>
      <c r="U226" s="413">
        <v>121.1</v>
      </c>
      <c r="V226" s="413">
        <f>+V227</f>
        <v>121.1</v>
      </c>
      <c r="W226" s="354">
        <f t="shared" si="6"/>
        <v>100</v>
      </c>
      <c r="X226" s="487"/>
      <c r="Y226" s="487"/>
      <c r="Z226" s="487"/>
      <c r="AA226" s="487"/>
      <c r="AB226" s="487"/>
      <c r="AC226" s="487"/>
      <c r="AD226" s="487"/>
      <c r="AE226" s="325"/>
    </row>
    <row r="227" spans="1:31" s="326" customFormat="1" ht="21.75" customHeight="1" x14ac:dyDescent="0.2">
      <c r="A227" s="320"/>
      <c r="B227" s="483" t="s">
        <v>326</v>
      </c>
      <c r="C227" s="483"/>
      <c r="D227" s="483"/>
      <c r="E227" s="483"/>
      <c r="F227" s="483"/>
      <c r="G227" s="483"/>
      <c r="H227" s="483"/>
      <c r="I227" s="483"/>
      <c r="J227" s="483"/>
      <c r="K227" s="483"/>
      <c r="L227" s="483"/>
      <c r="M227" s="484"/>
      <c r="N227" s="321">
        <v>805</v>
      </c>
      <c r="O227" s="322">
        <v>4</v>
      </c>
      <c r="P227" s="322">
        <v>5</v>
      </c>
      <c r="Q227" s="323" t="s">
        <v>582</v>
      </c>
      <c r="R227" s="324" t="s">
        <v>26</v>
      </c>
      <c r="S227" s="485"/>
      <c r="T227" s="486"/>
      <c r="U227" s="413">
        <v>121.1</v>
      </c>
      <c r="V227" s="413">
        <f>+V228</f>
        <v>121.1</v>
      </c>
      <c r="W227" s="354">
        <f t="shared" si="6"/>
        <v>100</v>
      </c>
      <c r="X227" s="487"/>
      <c r="Y227" s="487"/>
      <c r="Z227" s="487"/>
      <c r="AA227" s="487"/>
      <c r="AB227" s="487"/>
      <c r="AC227" s="487"/>
      <c r="AD227" s="487"/>
      <c r="AE227" s="325"/>
    </row>
    <row r="228" spans="1:31" s="326" customFormat="1" ht="12" customHeight="1" x14ac:dyDescent="0.2">
      <c r="A228" s="320"/>
      <c r="B228" s="483" t="s">
        <v>328</v>
      </c>
      <c r="C228" s="483"/>
      <c r="D228" s="483"/>
      <c r="E228" s="483"/>
      <c r="F228" s="483"/>
      <c r="G228" s="483"/>
      <c r="H228" s="483"/>
      <c r="I228" s="483"/>
      <c r="J228" s="483"/>
      <c r="K228" s="483"/>
      <c r="L228" s="483"/>
      <c r="M228" s="484"/>
      <c r="N228" s="321">
        <v>805</v>
      </c>
      <c r="O228" s="322">
        <v>4</v>
      </c>
      <c r="P228" s="322">
        <v>5</v>
      </c>
      <c r="Q228" s="323" t="s">
        <v>582</v>
      </c>
      <c r="R228" s="324" t="s">
        <v>28</v>
      </c>
      <c r="S228" s="485"/>
      <c r="T228" s="486"/>
      <c r="U228" s="413">
        <v>121.1</v>
      </c>
      <c r="V228" s="413">
        <v>121.1</v>
      </c>
      <c r="W228" s="354">
        <f t="shared" si="6"/>
        <v>100</v>
      </c>
      <c r="X228" s="487"/>
      <c r="Y228" s="487"/>
      <c r="Z228" s="487"/>
      <c r="AA228" s="487"/>
      <c r="AB228" s="487"/>
      <c r="AC228" s="487"/>
      <c r="AD228" s="487"/>
      <c r="AE228" s="325"/>
    </row>
    <row r="229" spans="1:31" s="326" customFormat="1" ht="21.75" customHeight="1" x14ac:dyDescent="0.2">
      <c r="A229" s="320"/>
      <c r="B229" s="483" t="s">
        <v>59</v>
      </c>
      <c r="C229" s="483"/>
      <c r="D229" s="483"/>
      <c r="E229" s="483"/>
      <c r="F229" s="483"/>
      <c r="G229" s="483"/>
      <c r="H229" s="483"/>
      <c r="I229" s="483"/>
      <c r="J229" s="483"/>
      <c r="K229" s="483"/>
      <c r="L229" s="483"/>
      <c r="M229" s="484"/>
      <c r="N229" s="321">
        <v>805</v>
      </c>
      <c r="O229" s="322">
        <v>4</v>
      </c>
      <c r="P229" s="322">
        <v>5</v>
      </c>
      <c r="Q229" s="323" t="s">
        <v>341</v>
      </c>
      <c r="R229" s="324">
        <v>0</v>
      </c>
      <c r="S229" s="485"/>
      <c r="T229" s="486"/>
      <c r="U229" s="413">
        <f>+U230+U235+U244</f>
        <v>3185.3114700000001</v>
      </c>
      <c r="V229" s="413">
        <f>+V230+V235+V244</f>
        <v>1806.69697</v>
      </c>
      <c r="W229" s="354">
        <f t="shared" si="6"/>
        <v>56.719632821339125</v>
      </c>
      <c r="X229" s="487"/>
      <c r="Y229" s="487"/>
      <c r="Z229" s="487"/>
      <c r="AA229" s="487"/>
      <c r="AB229" s="487"/>
      <c r="AC229" s="487"/>
      <c r="AD229" s="487"/>
      <c r="AE229" s="325"/>
    </row>
    <row r="230" spans="1:31" s="326" customFormat="1" ht="42.75" customHeight="1" x14ac:dyDescent="0.2">
      <c r="A230" s="320"/>
      <c r="B230" s="483" t="s">
        <v>342</v>
      </c>
      <c r="C230" s="483"/>
      <c r="D230" s="483"/>
      <c r="E230" s="483"/>
      <c r="F230" s="483"/>
      <c r="G230" s="483"/>
      <c r="H230" s="483"/>
      <c r="I230" s="483"/>
      <c r="J230" s="483"/>
      <c r="K230" s="483"/>
      <c r="L230" s="483"/>
      <c r="M230" s="484"/>
      <c r="N230" s="321">
        <v>805</v>
      </c>
      <c r="O230" s="322">
        <v>4</v>
      </c>
      <c r="P230" s="322">
        <v>5</v>
      </c>
      <c r="Q230" s="323" t="s">
        <v>343</v>
      </c>
      <c r="R230" s="324">
        <v>0</v>
      </c>
      <c r="S230" s="485"/>
      <c r="T230" s="486"/>
      <c r="U230" s="413">
        <f>+U231</f>
        <v>2557.16147</v>
      </c>
      <c r="V230" s="413">
        <f>+V231</f>
        <v>1489.0457199999998</v>
      </c>
      <c r="W230" s="354">
        <f t="shared" si="6"/>
        <v>58.23041436644202</v>
      </c>
      <c r="X230" s="487"/>
      <c r="Y230" s="487"/>
      <c r="Z230" s="487"/>
      <c r="AA230" s="487"/>
      <c r="AB230" s="487"/>
      <c r="AC230" s="487"/>
      <c r="AD230" s="487"/>
      <c r="AE230" s="325"/>
    </row>
    <row r="231" spans="1:31" s="326" customFormat="1" ht="53.25" customHeight="1" x14ac:dyDescent="0.2">
      <c r="A231" s="320"/>
      <c r="B231" s="483" t="s">
        <v>17</v>
      </c>
      <c r="C231" s="483"/>
      <c r="D231" s="483"/>
      <c r="E231" s="483"/>
      <c r="F231" s="483"/>
      <c r="G231" s="483"/>
      <c r="H231" s="483"/>
      <c r="I231" s="483"/>
      <c r="J231" s="483"/>
      <c r="K231" s="483"/>
      <c r="L231" s="483"/>
      <c r="M231" s="484"/>
      <c r="N231" s="321">
        <v>805</v>
      </c>
      <c r="O231" s="322">
        <v>4</v>
      </c>
      <c r="P231" s="322">
        <v>5</v>
      </c>
      <c r="Q231" s="323" t="s">
        <v>343</v>
      </c>
      <c r="R231" s="324" t="s">
        <v>18</v>
      </c>
      <c r="S231" s="485"/>
      <c r="T231" s="486"/>
      <c r="U231" s="413">
        <f>+U232</f>
        <v>2557.16147</v>
      </c>
      <c r="V231" s="413">
        <f>+V232</f>
        <v>1489.0457199999998</v>
      </c>
      <c r="W231" s="354">
        <f t="shared" si="6"/>
        <v>58.23041436644202</v>
      </c>
      <c r="X231" s="487"/>
      <c r="Y231" s="487"/>
      <c r="Z231" s="487"/>
      <c r="AA231" s="487"/>
      <c r="AB231" s="487"/>
      <c r="AC231" s="487"/>
      <c r="AD231" s="487"/>
      <c r="AE231" s="325"/>
    </row>
    <row r="232" spans="1:31" s="326" customFormat="1" ht="21.75" customHeight="1" x14ac:dyDescent="0.2">
      <c r="A232" s="320"/>
      <c r="B232" s="483" t="s">
        <v>37</v>
      </c>
      <c r="C232" s="483"/>
      <c r="D232" s="483"/>
      <c r="E232" s="483"/>
      <c r="F232" s="483"/>
      <c r="G232" s="483"/>
      <c r="H232" s="483"/>
      <c r="I232" s="483"/>
      <c r="J232" s="483"/>
      <c r="K232" s="483"/>
      <c r="L232" s="483"/>
      <c r="M232" s="484"/>
      <c r="N232" s="321">
        <v>805</v>
      </c>
      <c r="O232" s="322">
        <v>4</v>
      </c>
      <c r="P232" s="322">
        <v>5</v>
      </c>
      <c r="Q232" s="323" t="s">
        <v>343</v>
      </c>
      <c r="R232" s="324" t="s">
        <v>38</v>
      </c>
      <c r="S232" s="485"/>
      <c r="T232" s="486"/>
      <c r="U232" s="413">
        <f>+U233+U234</f>
        <v>2557.16147</v>
      </c>
      <c r="V232" s="413">
        <f>+V233+V234</f>
        <v>1489.0457199999998</v>
      </c>
      <c r="W232" s="354">
        <f t="shared" si="6"/>
        <v>58.23041436644202</v>
      </c>
      <c r="X232" s="487"/>
      <c r="Y232" s="487"/>
      <c r="Z232" s="487"/>
      <c r="AA232" s="487"/>
      <c r="AB232" s="487"/>
      <c r="AC232" s="487"/>
      <c r="AD232" s="487"/>
      <c r="AE232" s="325"/>
    </row>
    <row r="233" spans="1:31" s="326" customFormat="1" ht="21.75" customHeight="1" x14ac:dyDescent="0.2">
      <c r="A233" s="320"/>
      <c r="B233" s="483" t="s">
        <v>313</v>
      </c>
      <c r="C233" s="483"/>
      <c r="D233" s="483"/>
      <c r="E233" s="483"/>
      <c r="F233" s="483"/>
      <c r="G233" s="483"/>
      <c r="H233" s="483"/>
      <c r="I233" s="483"/>
      <c r="J233" s="483"/>
      <c r="K233" s="483"/>
      <c r="L233" s="483"/>
      <c r="M233" s="484"/>
      <c r="N233" s="321">
        <v>805</v>
      </c>
      <c r="O233" s="322">
        <v>4</v>
      </c>
      <c r="P233" s="322">
        <v>5</v>
      </c>
      <c r="Q233" s="323" t="s">
        <v>343</v>
      </c>
      <c r="R233" s="324" t="s">
        <v>39</v>
      </c>
      <c r="S233" s="485"/>
      <c r="T233" s="486"/>
      <c r="U233" s="413">
        <v>1964.0257099999999</v>
      </c>
      <c r="V233" s="413">
        <v>1146.4252899999999</v>
      </c>
      <c r="W233" s="354">
        <f t="shared" si="6"/>
        <v>58.371195660162712</v>
      </c>
      <c r="X233" s="487"/>
      <c r="Y233" s="487"/>
      <c r="Z233" s="487"/>
      <c r="AA233" s="487"/>
      <c r="AB233" s="487"/>
      <c r="AC233" s="487"/>
      <c r="AD233" s="487"/>
      <c r="AE233" s="325"/>
    </row>
    <row r="234" spans="1:31" s="326" customFormat="1" ht="32.25" customHeight="1" x14ac:dyDescent="0.2">
      <c r="A234" s="320"/>
      <c r="B234" s="483" t="s">
        <v>314</v>
      </c>
      <c r="C234" s="483"/>
      <c r="D234" s="483"/>
      <c r="E234" s="483"/>
      <c r="F234" s="483"/>
      <c r="G234" s="483"/>
      <c r="H234" s="483"/>
      <c r="I234" s="483"/>
      <c r="J234" s="483"/>
      <c r="K234" s="483"/>
      <c r="L234" s="483"/>
      <c r="M234" s="484"/>
      <c r="N234" s="321">
        <v>805</v>
      </c>
      <c r="O234" s="322">
        <v>4</v>
      </c>
      <c r="P234" s="322">
        <v>5</v>
      </c>
      <c r="Q234" s="323" t="s">
        <v>343</v>
      </c>
      <c r="R234" s="324" t="s">
        <v>41</v>
      </c>
      <c r="S234" s="485"/>
      <c r="T234" s="486"/>
      <c r="U234" s="413">
        <v>593.13576</v>
      </c>
      <c r="V234" s="413">
        <v>342.62043</v>
      </c>
      <c r="W234" s="354">
        <f t="shared" si="6"/>
        <v>57.764251138727495</v>
      </c>
      <c r="X234" s="487"/>
      <c r="Y234" s="487"/>
      <c r="Z234" s="487"/>
      <c r="AA234" s="487"/>
      <c r="AB234" s="487"/>
      <c r="AC234" s="487"/>
      <c r="AD234" s="487"/>
      <c r="AE234" s="325"/>
    </row>
    <row r="235" spans="1:31" s="326" customFormat="1" ht="21.75" customHeight="1" x14ac:dyDescent="0.2">
      <c r="A235" s="320"/>
      <c r="B235" s="483" t="s">
        <v>59</v>
      </c>
      <c r="C235" s="483"/>
      <c r="D235" s="483"/>
      <c r="E235" s="483"/>
      <c r="F235" s="483"/>
      <c r="G235" s="483"/>
      <c r="H235" s="483"/>
      <c r="I235" s="483"/>
      <c r="J235" s="483"/>
      <c r="K235" s="483"/>
      <c r="L235" s="483"/>
      <c r="M235" s="484"/>
      <c r="N235" s="321">
        <v>805</v>
      </c>
      <c r="O235" s="322">
        <v>4</v>
      </c>
      <c r="P235" s="322">
        <v>5</v>
      </c>
      <c r="Q235" s="323" t="s">
        <v>344</v>
      </c>
      <c r="R235" s="324">
        <v>0</v>
      </c>
      <c r="S235" s="485"/>
      <c r="T235" s="486"/>
      <c r="U235" s="413">
        <v>610.15</v>
      </c>
      <c r="V235" s="413">
        <f>+V236+V240</f>
        <v>317.65125</v>
      </c>
      <c r="W235" s="354">
        <f t="shared" si="6"/>
        <v>52.06117348193068</v>
      </c>
      <c r="X235" s="487"/>
      <c r="Y235" s="487"/>
      <c r="Z235" s="487"/>
      <c r="AA235" s="487"/>
      <c r="AB235" s="487"/>
      <c r="AC235" s="487"/>
      <c r="AD235" s="487"/>
      <c r="AE235" s="325"/>
    </row>
    <row r="236" spans="1:31" s="326" customFormat="1" ht="21.75" customHeight="1" x14ac:dyDescent="0.2">
      <c r="A236" s="320"/>
      <c r="B236" s="483" t="s">
        <v>325</v>
      </c>
      <c r="C236" s="483"/>
      <c r="D236" s="483"/>
      <c r="E236" s="483"/>
      <c r="F236" s="483"/>
      <c r="G236" s="483"/>
      <c r="H236" s="483"/>
      <c r="I236" s="483"/>
      <c r="J236" s="483"/>
      <c r="K236" s="483"/>
      <c r="L236" s="483"/>
      <c r="M236" s="484"/>
      <c r="N236" s="321">
        <v>805</v>
      </c>
      <c r="O236" s="322">
        <v>4</v>
      </c>
      <c r="P236" s="322">
        <v>5</v>
      </c>
      <c r="Q236" s="323" t="s">
        <v>344</v>
      </c>
      <c r="R236" s="324" t="s">
        <v>24</v>
      </c>
      <c r="S236" s="485"/>
      <c r="T236" s="486"/>
      <c r="U236" s="413">
        <v>595.79999999999995</v>
      </c>
      <c r="V236" s="413">
        <f>+V237</f>
        <v>314.08625000000001</v>
      </c>
      <c r="W236" s="354">
        <f t="shared" si="6"/>
        <v>52.716725411211819</v>
      </c>
      <c r="X236" s="487"/>
      <c r="Y236" s="487"/>
      <c r="Z236" s="487"/>
      <c r="AA236" s="487"/>
      <c r="AB236" s="487"/>
      <c r="AC236" s="487"/>
      <c r="AD236" s="487"/>
      <c r="AE236" s="325"/>
    </row>
    <row r="237" spans="1:31" s="326" customFormat="1" ht="21.75" customHeight="1" x14ac:dyDescent="0.2">
      <c r="A237" s="320"/>
      <c r="B237" s="483" t="s">
        <v>326</v>
      </c>
      <c r="C237" s="483"/>
      <c r="D237" s="483"/>
      <c r="E237" s="483"/>
      <c r="F237" s="483"/>
      <c r="G237" s="483"/>
      <c r="H237" s="483"/>
      <c r="I237" s="483"/>
      <c r="J237" s="483"/>
      <c r="K237" s="483"/>
      <c r="L237" s="483"/>
      <c r="M237" s="484"/>
      <c r="N237" s="321">
        <v>805</v>
      </c>
      <c r="O237" s="322">
        <v>4</v>
      </c>
      <c r="P237" s="322">
        <v>5</v>
      </c>
      <c r="Q237" s="323" t="s">
        <v>344</v>
      </c>
      <c r="R237" s="324" t="s">
        <v>26</v>
      </c>
      <c r="S237" s="485"/>
      <c r="T237" s="486"/>
      <c r="U237" s="413">
        <v>595.79999999999995</v>
      </c>
      <c r="V237" s="413">
        <f>+V238+V239</f>
        <v>314.08625000000001</v>
      </c>
      <c r="W237" s="354">
        <f t="shared" si="6"/>
        <v>52.716725411211819</v>
      </c>
      <c r="X237" s="487"/>
      <c r="Y237" s="487"/>
      <c r="Z237" s="487"/>
      <c r="AA237" s="487"/>
      <c r="AB237" s="487"/>
      <c r="AC237" s="487"/>
      <c r="AD237" s="487"/>
      <c r="AE237" s="325"/>
    </row>
    <row r="238" spans="1:31" s="326" customFormat="1" ht="21.75" customHeight="1" x14ac:dyDescent="0.2">
      <c r="A238" s="320"/>
      <c r="B238" s="483" t="s">
        <v>327</v>
      </c>
      <c r="C238" s="483"/>
      <c r="D238" s="483"/>
      <c r="E238" s="483"/>
      <c r="F238" s="483"/>
      <c r="G238" s="483"/>
      <c r="H238" s="483"/>
      <c r="I238" s="483"/>
      <c r="J238" s="483"/>
      <c r="K238" s="483"/>
      <c r="L238" s="483"/>
      <c r="M238" s="484"/>
      <c r="N238" s="321">
        <v>805</v>
      </c>
      <c r="O238" s="322">
        <v>4</v>
      </c>
      <c r="P238" s="322">
        <v>5</v>
      </c>
      <c r="Q238" s="323" t="s">
        <v>344</v>
      </c>
      <c r="R238" s="324" t="s">
        <v>27</v>
      </c>
      <c r="S238" s="485"/>
      <c r="T238" s="486"/>
      <c r="U238" s="413">
        <v>173.4</v>
      </c>
      <c r="V238" s="413">
        <v>119.94495999999999</v>
      </c>
      <c r="W238" s="354">
        <f t="shared" si="6"/>
        <v>69.172410611303334</v>
      </c>
      <c r="X238" s="487"/>
      <c r="Y238" s="487"/>
      <c r="Z238" s="487"/>
      <c r="AA238" s="487"/>
      <c r="AB238" s="487"/>
      <c r="AC238" s="487"/>
      <c r="AD238" s="487"/>
      <c r="AE238" s="325"/>
    </row>
    <row r="239" spans="1:31" s="326" customFormat="1" ht="12" customHeight="1" x14ac:dyDescent="0.2">
      <c r="A239" s="320"/>
      <c r="B239" s="483" t="s">
        <v>328</v>
      </c>
      <c r="C239" s="483"/>
      <c r="D239" s="483"/>
      <c r="E239" s="483"/>
      <c r="F239" s="483"/>
      <c r="G239" s="483"/>
      <c r="H239" s="483"/>
      <c r="I239" s="483"/>
      <c r="J239" s="483"/>
      <c r="K239" s="483"/>
      <c r="L239" s="483"/>
      <c r="M239" s="484"/>
      <c r="N239" s="321">
        <v>805</v>
      </c>
      <c r="O239" s="322">
        <v>4</v>
      </c>
      <c r="P239" s="322">
        <v>5</v>
      </c>
      <c r="Q239" s="323" t="s">
        <v>344</v>
      </c>
      <c r="R239" s="324" t="s">
        <v>28</v>
      </c>
      <c r="S239" s="485"/>
      <c r="T239" s="486"/>
      <c r="U239" s="413">
        <v>422.4</v>
      </c>
      <c r="V239" s="413">
        <v>194.14129</v>
      </c>
      <c r="W239" s="354">
        <f t="shared" si="6"/>
        <v>45.961479640151516</v>
      </c>
      <c r="X239" s="487"/>
      <c r="Y239" s="487"/>
      <c r="Z239" s="487"/>
      <c r="AA239" s="487"/>
      <c r="AB239" s="487"/>
      <c r="AC239" s="487"/>
      <c r="AD239" s="487"/>
      <c r="AE239" s="325"/>
    </row>
    <row r="240" spans="1:31" s="326" customFormat="1" ht="12" customHeight="1" x14ac:dyDescent="0.2">
      <c r="A240" s="320"/>
      <c r="B240" s="483" t="s">
        <v>29</v>
      </c>
      <c r="C240" s="483"/>
      <c r="D240" s="483"/>
      <c r="E240" s="483"/>
      <c r="F240" s="483"/>
      <c r="G240" s="483"/>
      <c r="H240" s="483"/>
      <c r="I240" s="483"/>
      <c r="J240" s="483"/>
      <c r="K240" s="483"/>
      <c r="L240" s="483"/>
      <c r="M240" s="484"/>
      <c r="N240" s="321">
        <v>805</v>
      </c>
      <c r="O240" s="322">
        <v>4</v>
      </c>
      <c r="P240" s="322">
        <v>5</v>
      </c>
      <c r="Q240" s="323" t="s">
        <v>344</v>
      </c>
      <c r="R240" s="324" t="s">
        <v>30</v>
      </c>
      <c r="S240" s="485"/>
      <c r="T240" s="486"/>
      <c r="U240" s="413">
        <v>14.35</v>
      </c>
      <c r="V240" s="413">
        <f>+V241</f>
        <v>3.5649999999999999</v>
      </c>
      <c r="W240" s="354">
        <f t="shared" si="6"/>
        <v>24.84320557491289</v>
      </c>
      <c r="X240" s="487"/>
      <c r="Y240" s="487"/>
      <c r="Z240" s="487"/>
      <c r="AA240" s="487"/>
      <c r="AB240" s="487"/>
      <c r="AC240" s="487"/>
      <c r="AD240" s="487"/>
      <c r="AE240" s="325"/>
    </row>
    <row r="241" spans="1:31" s="326" customFormat="1" ht="12" customHeight="1" x14ac:dyDescent="0.2">
      <c r="A241" s="320"/>
      <c r="B241" s="483" t="s">
        <v>329</v>
      </c>
      <c r="C241" s="483"/>
      <c r="D241" s="483"/>
      <c r="E241" s="483"/>
      <c r="F241" s="483"/>
      <c r="G241" s="483"/>
      <c r="H241" s="483"/>
      <c r="I241" s="483"/>
      <c r="J241" s="483"/>
      <c r="K241" s="483"/>
      <c r="L241" s="483"/>
      <c r="M241" s="484"/>
      <c r="N241" s="321">
        <v>805</v>
      </c>
      <c r="O241" s="322">
        <v>4</v>
      </c>
      <c r="P241" s="322">
        <v>5</v>
      </c>
      <c r="Q241" s="323" t="s">
        <v>344</v>
      </c>
      <c r="R241" s="324" t="s">
        <v>31</v>
      </c>
      <c r="S241" s="485"/>
      <c r="T241" s="486"/>
      <c r="U241" s="413">
        <v>14.35</v>
      </c>
      <c r="V241" s="413">
        <f>+V242+V243</f>
        <v>3.5649999999999999</v>
      </c>
      <c r="W241" s="354">
        <f t="shared" si="6"/>
        <v>24.84320557491289</v>
      </c>
      <c r="X241" s="487"/>
      <c r="Y241" s="487"/>
      <c r="Z241" s="487"/>
      <c r="AA241" s="487"/>
      <c r="AB241" s="487"/>
      <c r="AC241" s="487"/>
      <c r="AD241" s="487"/>
      <c r="AE241" s="325"/>
    </row>
    <row r="242" spans="1:31" s="326" customFormat="1" ht="21.75" customHeight="1" x14ac:dyDescent="0.2">
      <c r="A242" s="320"/>
      <c r="B242" s="483" t="s">
        <v>32</v>
      </c>
      <c r="C242" s="483"/>
      <c r="D242" s="483"/>
      <c r="E242" s="483"/>
      <c r="F242" s="483"/>
      <c r="G242" s="483"/>
      <c r="H242" s="483"/>
      <c r="I242" s="483"/>
      <c r="J242" s="483"/>
      <c r="K242" s="483"/>
      <c r="L242" s="483"/>
      <c r="M242" s="484"/>
      <c r="N242" s="321">
        <v>805</v>
      </c>
      <c r="O242" s="322">
        <v>4</v>
      </c>
      <c r="P242" s="322">
        <v>5</v>
      </c>
      <c r="Q242" s="323" t="s">
        <v>344</v>
      </c>
      <c r="R242" s="324" t="s">
        <v>33</v>
      </c>
      <c r="S242" s="485"/>
      <c r="T242" s="486"/>
      <c r="U242" s="413">
        <v>13.1</v>
      </c>
      <c r="V242" s="413">
        <v>3.5649999999999999</v>
      </c>
      <c r="W242" s="354">
        <f t="shared" si="6"/>
        <v>27.213740458015266</v>
      </c>
      <c r="X242" s="487"/>
      <c r="Y242" s="487"/>
      <c r="Z242" s="487"/>
      <c r="AA242" s="487"/>
      <c r="AB242" s="487"/>
      <c r="AC242" s="487"/>
      <c r="AD242" s="487"/>
      <c r="AE242" s="325"/>
    </row>
    <row r="243" spans="1:31" s="326" customFormat="1" ht="12" customHeight="1" x14ac:dyDescent="0.2">
      <c r="A243" s="320"/>
      <c r="B243" s="483" t="s">
        <v>330</v>
      </c>
      <c r="C243" s="483"/>
      <c r="D243" s="483"/>
      <c r="E243" s="483"/>
      <c r="F243" s="483"/>
      <c r="G243" s="483"/>
      <c r="H243" s="483"/>
      <c r="I243" s="483"/>
      <c r="J243" s="483"/>
      <c r="K243" s="483"/>
      <c r="L243" s="483"/>
      <c r="M243" s="484"/>
      <c r="N243" s="321">
        <v>805</v>
      </c>
      <c r="O243" s="322">
        <v>4</v>
      </c>
      <c r="P243" s="322">
        <v>5</v>
      </c>
      <c r="Q243" s="323" t="s">
        <v>344</v>
      </c>
      <c r="R243" s="324" t="s">
        <v>34</v>
      </c>
      <c r="S243" s="485"/>
      <c r="T243" s="486"/>
      <c r="U243" s="413">
        <v>1.25</v>
      </c>
      <c r="V243" s="413">
        <v>0</v>
      </c>
      <c r="W243" s="354">
        <f t="shared" si="6"/>
        <v>0</v>
      </c>
      <c r="X243" s="487"/>
      <c r="Y243" s="487"/>
      <c r="Z243" s="487"/>
      <c r="AA243" s="487"/>
      <c r="AB243" s="487"/>
      <c r="AC243" s="487"/>
      <c r="AD243" s="487"/>
      <c r="AE243" s="325"/>
    </row>
    <row r="244" spans="1:31" s="326" customFormat="1" ht="42.75" customHeight="1" x14ac:dyDescent="0.2">
      <c r="A244" s="320"/>
      <c r="B244" s="483" t="s">
        <v>345</v>
      </c>
      <c r="C244" s="483"/>
      <c r="D244" s="483"/>
      <c r="E244" s="483"/>
      <c r="F244" s="483"/>
      <c r="G244" s="483"/>
      <c r="H244" s="483"/>
      <c r="I244" s="483"/>
      <c r="J244" s="483"/>
      <c r="K244" s="483"/>
      <c r="L244" s="483"/>
      <c r="M244" s="484"/>
      <c r="N244" s="321">
        <v>805</v>
      </c>
      <c r="O244" s="322">
        <v>4</v>
      </c>
      <c r="P244" s="322">
        <v>5</v>
      </c>
      <c r="Q244" s="323" t="s">
        <v>346</v>
      </c>
      <c r="R244" s="324">
        <v>0</v>
      </c>
      <c r="S244" s="485"/>
      <c r="T244" s="486"/>
      <c r="U244" s="413">
        <v>18</v>
      </c>
      <c r="V244" s="413">
        <f>+V245</f>
        <v>0</v>
      </c>
      <c r="W244" s="354">
        <f t="shared" si="6"/>
        <v>0</v>
      </c>
      <c r="X244" s="487"/>
      <c r="Y244" s="487"/>
      <c r="Z244" s="487"/>
      <c r="AA244" s="487"/>
      <c r="AB244" s="487"/>
      <c r="AC244" s="487"/>
      <c r="AD244" s="487"/>
      <c r="AE244" s="325"/>
    </row>
    <row r="245" spans="1:31" s="326" customFormat="1" ht="53.25" customHeight="1" x14ac:dyDescent="0.2">
      <c r="A245" s="320"/>
      <c r="B245" s="483" t="s">
        <v>17</v>
      </c>
      <c r="C245" s="483"/>
      <c r="D245" s="483"/>
      <c r="E245" s="483"/>
      <c r="F245" s="483"/>
      <c r="G245" s="483"/>
      <c r="H245" s="483"/>
      <c r="I245" s="483"/>
      <c r="J245" s="483"/>
      <c r="K245" s="483"/>
      <c r="L245" s="483"/>
      <c r="M245" s="484"/>
      <c r="N245" s="321">
        <v>805</v>
      </c>
      <c r="O245" s="322">
        <v>4</v>
      </c>
      <c r="P245" s="322">
        <v>5</v>
      </c>
      <c r="Q245" s="323" t="s">
        <v>346</v>
      </c>
      <c r="R245" s="324" t="s">
        <v>18</v>
      </c>
      <c r="S245" s="485"/>
      <c r="T245" s="486"/>
      <c r="U245" s="413">
        <v>18</v>
      </c>
      <c r="V245" s="413">
        <f>+V246</f>
        <v>0</v>
      </c>
      <c r="W245" s="354">
        <f t="shared" si="6"/>
        <v>0</v>
      </c>
      <c r="X245" s="487"/>
      <c r="Y245" s="487"/>
      <c r="Z245" s="487"/>
      <c r="AA245" s="487"/>
      <c r="AB245" s="487"/>
      <c r="AC245" s="487"/>
      <c r="AD245" s="487"/>
      <c r="AE245" s="325"/>
    </row>
    <row r="246" spans="1:31" s="326" customFormat="1" ht="21.75" customHeight="1" x14ac:dyDescent="0.2">
      <c r="A246" s="320"/>
      <c r="B246" s="483" t="s">
        <v>37</v>
      </c>
      <c r="C246" s="483"/>
      <c r="D246" s="483"/>
      <c r="E246" s="483"/>
      <c r="F246" s="483"/>
      <c r="G246" s="483"/>
      <c r="H246" s="483"/>
      <c r="I246" s="483"/>
      <c r="J246" s="483"/>
      <c r="K246" s="483"/>
      <c r="L246" s="483"/>
      <c r="M246" s="484"/>
      <c r="N246" s="321">
        <v>805</v>
      </c>
      <c r="O246" s="322">
        <v>4</v>
      </c>
      <c r="P246" s="322">
        <v>5</v>
      </c>
      <c r="Q246" s="323" t="s">
        <v>346</v>
      </c>
      <c r="R246" s="324" t="s">
        <v>38</v>
      </c>
      <c r="S246" s="485"/>
      <c r="T246" s="486"/>
      <c r="U246" s="413">
        <v>18</v>
      </c>
      <c r="V246" s="413">
        <f>+V247</f>
        <v>0</v>
      </c>
      <c r="W246" s="354">
        <f t="shared" si="6"/>
        <v>0</v>
      </c>
      <c r="X246" s="487"/>
      <c r="Y246" s="487"/>
      <c r="Z246" s="487"/>
      <c r="AA246" s="487"/>
      <c r="AB246" s="487"/>
      <c r="AC246" s="487"/>
      <c r="AD246" s="487"/>
      <c r="AE246" s="325"/>
    </row>
    <row r="247" spans="1:31" s="326" customFormat="1" ht="32.25" customHeight="1" x14ac:dyDescent="0.2">
      <c r="A247" s="320"/>
      <c r="B247" s="483" t="s">
        <v>331</v>
      </c>
      <c r="C247" s="483"/>
      <c r="D247" s="483"/>
      <c r="E247" s="483"/>
      <c r="F247" s="483"/>
      <c r="G247" s="483"/>
      <c r="H247" s="483"/>
      <c r="I247" s="483"/>
      <c r="J247" s="483"/>
      <c r="K247" s="483"/>
      <c r="L247" s="483"/>
      <c r="M247" s="484"/>
      <c r="N247" s="321">
        <v>805</v>
      </c>
      <c r="O247" s="322">
        <v>4</v>
      </c>
      <c r="P247" s="322">
        <v>5</v>
      </c>
      <c r="Q247" s="323" t="s">
        <v>346</v>
      </c>
      <c r="R247" s="324" t="s">
        <v>40</v>
      </c>
      <c r="S247" s="485"/>
      <c r="T247" s="486"/>
      <c r="U247" s="413">
        <v>18</v>
      </c>
      <c r="V247" s="413">
        <v>0</v>
      </c>
      <c r="W247" s="354">
        <f t="shared" si="6"/>
        <v>0</v>
      </c>
      <c r="X247" s="487"/>
      <c r="Y247" s="487"/>
      <c r="Z247" s="487"/>
      <c r="AA247" s="487"/>
      <c r="AB247" s="487"/>
      <c r="AC247" s="487"/>
      <c r="AD247" s="487"/>
      <c r="AE247" s="325"/>
    </row>
    <row r="248" spans="1:31" s="326" customFormat="1" ht="12" customHeight="1" x14ac:dyDescent="0.2">
      <c r="A248" s="320"/>
      <c r="B248" s="483" t="s">
        <v>400</v>
      </c>
      <c r="C248" s="483"/>
      <c r="D248" s="483"/>
      <c r="E248" s="483"/>
      <c r="F248" s="483"/>
      <c r="G248" s="483"/>
      <c r="H248" s="483"/>
      <c r="I248" s="483"/>
      <c r="J248" s="483"/>
      <c r="K248" s="483"/>
      <c r="L248" s="483"/>
      <c r="M248" s="484"/>
      <c r="N248" s="321">
        <v>805</v>
      </c>
      <c r="O248" s="322">
        <v>4</v>
      </c>
      <c r="P248" s="322">
        <v>12</v>
      </c>
      <c r="Q248" s="323">
        <v>0</v>
      </c>
      <c r="R248" s="324">
        <v>0</v>
      </c>
      <c r="S248" s="485"/>
      <c r="T248" s="486"/>
      <c r="U248" s="413">
        <v>407.52300000000002</v>
      </c>
      <c r="V248" s="413">
        <f>+V249</f>
        <v>191.94193000000001</v>
      </c>
      <c r="W248" s="354">
        <f t="shared" si="6"/>
        <v>47.099655724952946</v>
      </c>
      <c r="X248" s="487"/>
      <c r="Y248" s="487"/>
      <c r="Z248" s="487"/>
      <c r="AA248" s="487"/>
      <c r="AB248" s="487"/>
      <c r="AC248" s="487"/>
      <c r="AD248" s="487"/>
      <c r="AE248" s="325"/>
    </row>
    <row r="249" spans="1:31" s="326" customFormat="1" ht="21.75" customHeight="1" x14ac:dyDescent="0.2">
      <c r="A249" s="320"/>
      <c r="B249" s="483" t="s">
        <v>59</v>
      </c>
      <c r="C249" s="483"/>
      <c r="D249" s="483"/>
      <c r="E249" s="483"/>
      <c r="F249" s="483"/>
      <c r="G249" s="483"/>
      <c r="H249" s="483"/>
      <c r="I249" s="483"/>
      <c r="J249" s="483"/>
      <c r="K249" s="483"/>
      <c r="L249" s="483"/>
      <c r="M249" s="484"/>
      <c r="N249" s="321">
        <v>805</v>
      </c>
      <c r="O249" s="322">
        <v>4</v>
      </c>
      <c r="P249" s="322">
        <v>12</v>
      </c>
      <c r="Q249" s="323" t="s">
        <v>341</v>
      </c>
      <c r="R249" s="324">
        <v>0</v>
      </c>
      <c r="S249" s="485"/>
      <c r="T249" s="486"/>
      <c r="U249" s="413">
        <v>407.52300000000002</v>
      </c>
      <c r="V249" s="413">
        <f>+V250</f>
        <v>191.94193000000001</v>
      </c>
      <c r="W249" s="354">
        <f t="shared" si="6"/>
        <v>47.099655724952946</v>
      </c>
      <c r="X249" s="487"/>
      <c r="Y249" s="487"/>
      <c r="Z249" s="487"/>
      <c r="AA249" s="487"/>
      <c r="AB249" s="487"/>
      <c r="AC249" s="487"/>
      <c r="AD249" s="487"/>
      <c r="AE249" s="325"/>
    </row>
    <row r="250" spans="1:31" s="326" customFormat="1" ht="21.75" customHeight="1" x14ac:dyDescent="0.2">
      <c r="A250" s="320"/>
      <c r="B250" s="483" t="s">
        <v>371</v>
      </c>
      <c r="C250" s="483"/>
      <c r="D250" s="483"/>
      <c r="E250" s="483"/>
      <c r="F250" s="483"/>
      <c r="G250" s="483"/>
      <c r="H250" s="483"/>
      <c r="I250" s="483"/>
      <c r="J250" s="483"/>
      <c r="K250" s="483"/>
      <c r="L250" s="483"/>
      <c r="M250" s="484"/>
      <c r="N250" s="321">
        <v>805</v>
      </c>
      <c r="O250" s="322">
        <v>4</v>
      </c>
      <c r="P250" s="322">
        <v>12</v>
      </c>
      <c r="Q250" s="323" t="s">
        <v>372</v>
      </c>
      <c r="R250" s="324">
        <v>0</v>
      </c>
      <c r="S250" s="485"/>
      <c r="T250" s="486"/>
      <c r="U250" s="413">
        <v>404.52300000000002</v>
      </c>
      <c r="V250" s="413">
        <f>+V251+V255</f>
        <v>191.94193000000001</v>
      </c>
      <c r="W250" s="354">
        <f t="shared" si="6"/>
        <v>47.448953458765011</v>
      </c>
      <c r="X250" s="487"/>
      <c r="Y250" s="487"/>
      <c r="Z250" s="487"/>
      <c r="AA250" s="487"/>
      <c r="AB250" s="487"/>
      <c r="AC250" s="487"/>
      <c r="AD250" s="487"/>
      <c r="AE250" s="325"/>
    </row>
    <row r="251" spans="1:31" s="326" customFormat="1" ht="53.25" customHeight="1" x14ac:dyDescent="0.2">
      <c r="A251" s="320"/>
      <c r="B251" s="483" t="s">
        <v>17</v>
      </c>
      <c r="C251" s="483"/>
      <c r="D251" s="483"/>
      <c r="E251" s="483"/>
      <c r="F251" s="483"/>
      <c r="G251" s="483"/>
      <c r="H251" s="483"/>
      <c r="I251" s="483"/>
      <c r="J251" s="483"/>
      <c r="K251" s="483"/>
      <c r="L251" s="483"/>
      <c r="M251" s="484"/>
      <c r="N251" s="321">
        <v>805</v>
      </c>
      <c r="O251" s="322">
        <v>4</v>
      </c>
      <c r="P251" s="322">
        <v>12</v>
      </c>
      <c r="Q251" s="323" t="s">
        <v>372</v>
      </c>
      <c r="R251" s="324" t="s">
        <v>18</v>
      </c>
      <c r="S251" s="485"/>
      <c r="T251" s="486"/>
      <c r="U251" s="413">
        <v>404.52300000000002</v>
      </c>
      <c r="V251" s="413">
        <f>+V252</f>
        <v>191.94193000000001</v>
      </c>
      <c r="W251" s="354">
        <f t="shared" si="6"/>
        <v>47.448953458765011</v>
      </c>
      <c r="X251" s="487"/>
      <c r="Y251" s="487"/>
      <c r="Z251" s="487"/>
      <c r="AA251" s="487"/>
      <c r="AB251" s="487"/>
      <c r="AC251" s="487"/>
      <c r="AD251" s="487"/>
      <c r="AE251" s="325"/>
    </row>
    <row r="252" spans="1:31" s="326" customFormat="1" ht="21.75" customHeight="1" x14ac:dyDescent="0.2">
      <c r="A252" s="320"/>
      <c r="B252" s="483" t="s">
        <v>37</v>
      </c>
      <c r="C252" s="483"/>
      <c r="D252" s="483"/>
      <c r="E252" s="483"/>
      <c r="F252" s="483"/>
      <c r="G252" s="483"/>
      <c r="H252" s="483"/>
      <c r="I252" s="483"/>
      <c r="J252" s="483"/>
      <c r="K252" s="483"/>
      <c r="L252" s="483"/>
      <c r="M252" s="484"/>
      <c r="N252" s="321">
        <v>805</v>
      </c>
      <c r="O252" s="322">
        <v>4</v>
      </c>
      <c r="P252" s="322">
        <v>12</v>
      </c>
      <c r="Q252" s="323" t="s">
        <v>372</v>
      </c>
      <c r="R252" s="324" t="s">
        <v>38</v>
      </c>
      <c r="S252" s="485"/>
      <c r="T252" s="486"/>
      <c r="U252" s="413">
        <v>404.52300000000002</v>
      </c>
      <c r="V252" s="413">
        <f>+V253+V254</f>
        <v>191.94193000000001</v>
      </c>
      <c r="W252" s="354">
        <f t="shared" si="6"/>
        <v>47.448953458765011</v>
      </c>
      <c r="X252" s="487"/>
      <c r="Y252" s="487"/>
      <c r="Z252" s="487"/>
      <c r="AA252" s="487"/>
      <c r="AB252" s="487"/>
      <c r="AC252" s="487"/>
      <c r="AD252" s="487"/>
      <c r="AE252" s="325"/>
    </row>
    <row r="253" spans="1:31" s="326" customFormat="1" ht="21.75" customHeight="1" x14ac:dyDescent="0.2">
      <c r="A253" s="320"/>
      <c r="B253" s="483" t="s">
        <v>313</v>
      </c>
      <c r="C253" s="483"/>
      <c r="D253" s="483"/>
      <c r="E253" s="483"/>
      <c r="F253" s="483"/>
      <c r="G253" s="483"/>
      <c r="H253" s="483"/>
      <c r="I253" s="483"/>
      <c r="J253" s="483"/>
      <c r="K253" s="483"/>
      <c r="L253" s="483"/>
      <c r="M253" s="484"/>
      <c r="N253" s="321">
        <v>805</v>
      </c>
      <c r="O253" s="322">
        <v>4</v>
      </c>
      <c r="P253" s="322">
        <v>12</v>
      </c>
      <c r="Q253" s="323" t="s">
        <v>372</v>
      </c>
      <c r="R253" s="324" t="s">
        <v>39</v>
      </c>
      <c r="S253" s="485"/>
      <c r="T253" s="486"/>
      <c r="U253" s="413">
        <v>310.69299999999998</v>
      </c>
      <c r="V253" s="413">
        <v>147.42084</v>
      </c>
      <c r="W253" s="354">
        <f t="shared" si="6"/>
        <v>47.449038118013604</v>
      </c>
      <c r="X253" s="487"/>
      <c r="Y253" s="487"/>
      <c r="Z253" s="487"/>
      <c r="AA253" s="487"/>
      <c r="AB253" s="487"/>
      <c r="AC253" s="487"/>
      <c r="AD253" s="487"/>
      <c r="AE253" s="325"/>
    </row>
    <row r="254" spans="1:31" s="326" customFormat="1" ht="32.25" customHeight="1" x14ac:dyDescent="0.2">
      <c r="A254" s="320"/>
      <c r="B254" s="483" t="s">
        <v>314</v>
      </c>
      <c r="C254" s="483"/>
      <c r="D254" s="483"/>
      <c r="E254" s="483"/>
      <c r="F254" s="483"/>
      <c r="G254" s="483"/>
      <c r="H254" s="483"/>
      <c r="I254" s="483"/>
      <c r="J254" s="483"/>
      <c r="K254" s="483"/>
      <c r="L254" s="483"/>
      <c r="M254" s="484"/>
      <c r="N254" s="321">
        <v>805</v>
      </c>
      <c r="O254" s="322">
        <v>4</v>
      </c>
      <c r="P254" s="322">
        <v>12</v>
      </c>
      <c r="Q254" s="323" t="s">
        <v>372</v>
      </c>
      <c r="R254" s="324" t="s">
        <v>41</v>
      </c>
      <c r="S254" s="485"/>
      <c r="T254" s="486"/>
      <c r="U254" s="413">
        <v>93.83</v>
      </c>
      <c r="V254" s="413">
        <v>44.521090000000001</v>
      </c>
      <c r="W254" s="354">
        <f t="shared" si="6"/>
        <v>47.448673132260474</v>
      </c>
      <c r="X254" s="487"/>
      <c r="Y254" s="487"/>
      <c r="Z254" s="487"/>
      <c r="AA254" s="487"/>
      <c r="AB254" s="487"/>
      <c r="AC254" s="487"/>
      <c r="AD254" s="487"/>
      <c r="AE254" s="325"/>
    </row>
    <row r="255" spans="1:31" s="326" customFormat="1" ht="42.75" customHeight="1" x14ac:dyDescent="0.2">
      <c r="A255" s="320"/>
      <c r="B255" s="483" t="s">
        <v>345</v>
      </c>
      <c r="C255" s="483"/>
      <c r="D255" s="483"/>
      <c r="E255" s="483"/>
      <c r="F255" s="483"/>
      <c r="G255" s="483"/>
      <c r="H255" s="483"/>
      <c r="I255" s="483"/>
      <c r="J255" s="483"/>
      <c r="K255" s="483"/>
      <c r="L255" s="483"/>
      <c r="M255" s="484"/>
      <c r="N255" s="321">
        <v>805</v>
      </c>
      <c r="O255" s="322">
        <v>4</v>
      </c>
      <c r="P255" s="322">
        <v>12</v>
      </c>
      <c r="Q255" s="323" t="s">
        <v>346</v>
      </c>
      <c r="R255" s="324">
        <v>0</v>
      </c>
      <c r="S255" s="485"/>
      <c r="T255" s="486"/>
      <c r="U255" s="413">
        <v>3</v>
      </c>
      <c r="V255" s="413">
        <f>+V256</f>
        <v>0</v>
      </c>
      <c r="W255" s="354">
        <f t="shared" si="6"/>
        <v>0</v>
      </c>
      <c r="X255" s="487"/>
      <c r="Y255" s="487"/>
      <c r="Z255" s="487"/>
      <c r="AA255" s="487"/>
      <c r="AB255" s="487"/>
      <c r="AC255" s="487"/>
      <c r="AD255" s="487"/>
      <c r="AE255" s="325"/>
    </row>
    <row r="256" spans="1:31" s="326" customFormat="1" ht="53.25" customHeight="1" x14ac:dyDescent="0.2">
      <c r="A256" s="320"/>
      <c r="B256" s="483" t="s">
        <v>17</v>
      </c>
      <c r="C256" s="483"/>
      <c r="D256" s="483"/>
      <c r="E256" s="483"/>
      <c r="F256" s="483"/>
      <c r="G256" s="483"/>
      <c r="H256" s="483"/>
      <c r="I256" s="483"/>
      <c r="J256" s="483"/>
      <c r="K256" s="483"/>
      <c r="L256" s="483"/>
      <c r="M256" s="484"/>
      <c r="N256" s="321">
        <v>805</v>
      </c>
      <c r="O256" s="322">
        <v>4</v>
      </c>
      <c r="P256" s="322">
        <v>12</v>
      </c>
      <c r="Q256" s="323" t="s">
        <v>346</v>
      </c>
      <c r="R256" s="324" t="s">
        <v>18</v>
      </c>
      <c r="S256" s="485"/>
      <c r="T256" s="486"/>
      <c r="U256" s="413">
        <v>3</v>
      </c>
      <c r="V256" s="413">
        <f>+V257</f>
        <v>0</v>
      </c>
      <c r="W256" s="354">
        <f t="shared" si="6"/>
        <v>0</v>
      </c>
      <c r="X256" s="487"/>
      <c r="Y256" s="487"/>
      <c r="Z256" s="487"/>
      <c r="AA256" s="487"/>
      <c r="AB256" s="487"/>
      <c r="AC256" s="487"/>
      <c r="AD256" s="487"/>
      <c r="AE256" s="325"/>
    </row>
    <row r="257" spans="1:32" s="326" customFormat="1" ht="21.75" customHeight="1" x14ac:dyDescent="0.2">
      <c r="A257" s="320"/>
      <c r="B257" s="483" t="s">
        <v>37</v>
      </c>
      <c r="C257" s="483"/>
      <c r="D257" s="483"/>
      <c r="E257" s="483"/>
      <c r="F257" s="483"/>
      <c r="G257" s="483"/>
      <c r="H257" s="483"/>
      <c r="I257" s="483"/>
      <c r="J257" s="483"/>
      <c r="K257" s="483"/>
      <c r="L257" s="483"/>
      <c r="M257" s="484"/>
      <c r="N257" s="321">
        <v>805</v>
      </c>
      <c r="O257" s="322">
        <v>4</v>
      </c>
      <c r="P257" s="322">
        <v>12</v>
      </c>
      <c r="Q257" s="323" t="s">
        <v>346</v>
      </c>
      <c r="R257" s="324" t="s">
        <v>38</v>
      </c>
      <c r="S257" s="485"/>
      <c r="T257" s="486"/>
      <c r="U257" s="413">
        <v>3</v>
      </c>
      <c r="V257" s="413">
        <f>+V258</f>
        <v>0</v>
      </c>
      <c r="W257" s="354">
        <f t="shared" si="6"/>
        <v>0</v>
      </c>
      <c r="X257" s="487"/>
      <c r="Y257" s="487"/>
      <c r="Z257" s="487"/>
      <c r="AA257" s="487"/>
      <c r="AB257" s="487"/>
      <c r="AC257" s="487"/>
      <c r="AD257" s="487"/>
      <c r="AE257" s="325"/>
    </row>
    <row r="258" spans="1:32" s="326" customFormat="1" ht="32.25" customHeight="1" x14ac:dyDescent="0.2">
      <c r="A258" s="320"/>
      <c r="B258" s="483" t="s">
        <v>331</v>
      </c>
      <c r="C258" s="483"/>
      <c r="D258" s="483"/>
      <c r="E258" s="483"/>
      <c r="F258" s="483"/>
      <c r="G258" s="483"/>
      <c r="H258" s="483"/>
      <c r="I258" s="483"/>
      <c r="J258" s="483"/>
      <c r="K258" s="483"/>
      <c r="L258" s="483"/>
      <c r="M258" s="484"/>
      <c r="N258" s="321">
        <v>805</v>
      </c>
      <c r="O258" s="322">
        <v>4</v>
      </c>
      <c r="P258" s="322">
        <v>12</v>
      </c>
      <c r="Q258" s="323" t="s">
        <v>346</v>
      </c>
      <c r="R258" s="324" t="s">
        <v>40</v>
      </c>
      <c r="S258" s="485"/>
      <c r="T258" s="486"/>
      <c r="U258" s="413">
        <v>3</v>
      </c>
      <c r="V258" s="413">
        <v>0</v>
      </c>
      <c r="W258" s="354">
        <f t="shared" si="6"/>
        <v>0</v>
      </c>
      <c r="X258" s="487"/>
      <c r="Y258" s="487"/>
      <c r="Z258" s="487"/>
      <c r="AA258" s="487"/>
      <c r="AB258" s="487"/>
      <c r="AC258" s="487"/>
      <c r="AD258" s="487"/>
      <c r="AE258" s="325"/>
    </row>
    <row r="259" spans="1:32" s="326" customFormat="1" ht="12" customHeight="1" x14ac:dyDescent="0.2">
      <c r="A259" s="320"/>
      <c r="B259" s="483" t="s">
        <v>687</v>
      </c>
      <c r="C259" s="483"/>
      <c r="D259" s="483"/>
      <c r="E259" s="483"/>
      <c r="F259" s="483"/>
      <c r="G259" s="483"/>
      <c r="H259" s="483"/>
      <c r="I259" s="483"/>
      <c r="J259" s="483"/>
      <c r="K259" s="483"/>
      <c r="L259" s="483"/>
      <c r="M259" s="484"/>
      <c r="N259" s="321">
        <v>805</v>
      </c>
      <c r="O259" s="322">
        <v>6</v>
      </c>
      <c r="P259" s="322">
        <v>0</v>
      </c>
      <c r="Q259" s="323">
        <v>0</v>
      </c>
      <c r="R259" s="324">
        <v>0</v>
      </c>
      <c r="S259" s="485"/>
      <c r="T259" s="486"/>
      <c r="U259" s="413">
        <v>60</v>
      </c>
      <c r="V259" s="413">
        <f t="shared" ref="V259:V264" si="7">+V260</f>
        <v>0</v>
      </c>
      <c r="W259" s="354">
        <f t="shared" ref="W259:W328" si="8">V259/U259*100</f>
        <v>0</v>
      </c>
      <c r="X259" s="487"/>
      <c r="Y259" s="487"/>
      <c r="Z259" s="487"/>
      <c r="AA259" s="487"/>
      <c r="AB259" s="487"/>
      <c r="AC259" s="487"/>
      <c r="AD259" s="487"/>
      <c r="AE259" s="325"/>
    </row>
    <row r="260" spans="1:32" s="326" customFormat="1" ht="21.75" customHeight="1" x14ac:dyDescent="0.2">
      <c r="A260" s="320"/>
      <c r="B260" s="483" t="s">
        <v>688</v>
      </c>
      <c r="C260" s="483"/>
      <c r="D260" s="483"/>
      <c r="E260" s="483"/>
      <c r="F260" s="483"/>
      <c r="G260" s="483"/>
      <c r="H260" s="483"/>
      <c r="I260" s="483"/>
      <c r="J260" s="483"/>
      <c r="K260" s="483"/>
      <c r="L260" s="483"/>
      <c r="M260" s="484"/>
      <c r="N260" s="321">
        <v>805</v>
      </c>
      <c r="O260" s="322">
        <v>6</v>
      </c>
      <c r="P260" s="322">
        <v>3</v>
      </c>
      <c r="Q260" s="323">
        <v>0</v>
      </c>
      <c r="R260" s="324">
        <v>0</v>
      </c>
      <c r="S260" s="485"/>
      <c r="T260" s="486"/>
      <c r="U260" s="413">
        <v>60</v>
      </c>
      <c r="V260" s="413">
        <f t="shared" si="7"/>
        <v>0</v>
      </c>
      <c r="W260" s="354">
        <f t="shared" si="8"/>
        <v>0</v>
      </c>
      <c r="X260" s="487"/>
      <c r="Y260" s="487"/>
      <c r="Z260" s="487"/>
      <c r="AA260" s="487"/>
      <c r="AB260" s="487"/>
      <c r="AC260" s="487"/>
      <c r="AD260" s="487"/>
      <c r="AE260" s="325"/>
    </row>
    <row r="261" spans="1:32" s="326" customFormat="1" ht="21.75" customHeight="1" x14ac:dyDescent="0.2">
      <c r="A261" s="320"/>
      <c r="B261" s="483" t="s">
        <v>64</v>
      </c>
      <c r="C261" s="483"/>
      <c r="D261" s="483"/>
      <c r="E261" s="483"/>
      <c r="F261" s="483"/>
      <c r="G261" s="483"/>
      <c r="H261" s="483"/>
      <c r="I261" s="483"/>
      <c r="J261" s="483"/>
      <c r="K261" s="483"/>
      <c r="L261" s="483"/>
      <c r="M261" s="484"/>
      <c r="N261" s="321">
        <v>805</v>
      </c>
      <c r="O261" s="322">
        <v>6</v>
      </c>
      <c r="P261" s="322">
        <v>3</v>
      </c>
      <c r="Q261" s="323" t="s">
        <v>392</v>
      </c>
      <c r="R261" s="324">
        <v>0</v>
      </c>
      <c r="S261" s="485"/>
      <c r="T261" s="486"/>
      <c r="U261" s="413">
        <v>60</v>
      </c>
      <c r="V261" s="413">
        <f t="shared" si="7"/>
        <v>0</v>
      </c>
      <c r="W261" s="354">
        <f t="shared" si="8"/>
        <v>0</v>
      </c>
      <c r="X261" s="487"/>
      <c r="Y261" s="487"/>
      <c r="Z261" s="487"/>
      <c r="AA261" s="487"/>
      <c r="AB261" s="487"/>
      <c r="AC261" s="487"/>
      <c r="AD261" s="487"/>
      <c r="AE261" s="325"/>
    </row>
    <row r="262" spans="1:32" s="326" customFormat="1" ht="32.25" customHeight="1" x14ac:dyDescent="0.2">
      <c r="A262" s="320"/>
      <c r="B262" s="483" t="s">
        <v>67</v>
      </c>
      <c r="C262" s="483"/>
      <c r="D262" s="483"/>
      <c r="E262" s="483"/>
      <c r="F262" s="483"/>
      <c r="G262" s="483"/>
      <c r="H262" s="483"/>
      <c r="I262" s="483"/>
      <c r="J262" s="483"/>
      <c r="K262" s="483"/>
      <c r="L262" s="483"/>
      <c r="M262" s="484"/>
      <c r="N262" s="321">
        <v>805</v>
      </c>
      <c r="O262" s="322">
        <v>6</v>
      </c>
      <c r="P262" s="322">
        <v>3</v>
      </c>
      <c r="Q262" s="323" t="s">
        <v>393</v>
      </c>
      <c r="R262" s="324">
        <v>0</v>
      </c>
      <c r="S262" s="485"/>
      <c r="T262" s="486"/>
      <c r="U262" s="413">
        <v>60</v>
      </c>
      <c r="V262" s="413">
        <f t="shared" si="7"/>
        <v>0</v>
      </c>
      <c r="W262" s="354">
        <f t="shared" si="8"/>
        <v>0</v>
      </c>
      <c r="X262" s="487"/>
      <c r="Y262" s="487"/>
      <c r="Z262" s="487"/>
      <c r="AA262" s="487"/>
      <c r="AB262" s="487"/>
      <c r="AC262" s="487"/>
      <c r="AD262" s="487"/>
      <c r="AE262" s="325"/>
    </row>
    <row r="263" spans="1:32" s="326" customFormat="1" ht="12" customHeight="1" x14ac:dyDescent="0.2">
      <c r="A263" s="320"/>
      <c r="B263" s="483" t="s">
        <v>394</v>
      </c>
      <c r="C263" s="483"/>
      <c r="D263" s="483"/>
      <c r="E263" s="483"/>
      <c r="F263" s="483"/>
      <c r="G263" s="483"/>
      <c r="H263" s="483"/>
      <c r="I263" s="483"/>
      <c r="J263" s="483"/>
      <c r="K263" s="483"/>
      <c r="L263" s="483"/>
      <c r="M263" s="484"/>
      <c r="N263" s="321">
        <v>805</v>
      </c>
      <c r="O263" s="322">
        <v>6</v>
      </c>
      <c r="P263" s="322">
        <v>3</v>
      </c>
      <c r="Q263" s="323" t="s">
        <v>395</v>
      </c>
      <c r="R263" s="324">
        <v>0</v>
      </c>
      <c r="S263" s="485"/>
      <c r="T263" s="486"/>
      <c r="U263" s="413">
        <v>60</v>
      </c>
      <c r="V263" s="413">
        <f t="shared" si="7"/>
        <v>0</v>
      </c>
      <c r="W263" s="354">
        <f t="shared" si="8"/>
        <v>0</v>
      </c>
      <c r="X263" s="487"/>
      <c r="Y263" s="487"/>
      <c r="Z263" s="487"/>
      <c r="AA263" s="487"/>
      <c r="AB263" s="487"/>
      <c r="AC263" s="487"/>
      <c r="AD263" s="487"/>
      <c r="AE263" s="325"/>
    </row>
    <row r="264" spans="1:32" s="326" customFormat="1" ht="12" customHeight="1" x14ac:dyDescent="0.2">
      <c r="A264" s="320"/>
      <c r="B264" s="483" t="s">
        <v>46</v>
      </c>
      <c r="C264" s="483"/>
      <c r="D264" s="483"/>
      <c r="E264" s="483"/>
      <c r="F264" s="483"/>
      <c r="G264" s="483"/>
      <c r="H264" s="483"/>
      <c r="I264" s="483"/>
      <c r="J264" s="483"/>
      <c r="K264" s="483"/>
      <c r="L264" s="483"/>
      <c r="M264" s="484"/>
      <c r="N264" s="321">
        <v>805</v>
      </c>
      <c r="O264" s="322">
        <v>6</v>
      </c>
      <c r="P264" s="322">
        <v>3</v>
      </c>
      <c r="Q264" s="323" t="s">
        <v>395</v>
      </c>
      <c r="R264" s="324" t="s">
        <v>43</v>
      </c>
      <c r="S264" s="485"/>
      <c r="T264" s="486"/>
      <c r="U264" s="413">
        <v>60</v>
      </c>
      <c r="V264" s="413">
        <f t="shared" si="7"/>
        <v>0</v>
      </c>
      <c r="W264" s="354">
        <f t="shared" si="8"/>
        <v>0</v>
      </c>
      <c r="X264" s="487"/>
      <c r="Y264" s="487"/>
      <c r="Z264" s="487"/>
      <c r="AA264" s="487"/>
      <c r="AB264" s="487"/>
      <c r="AC264" s="487"/>
      <c r="AD264" s="487"/>
      <c r="AE264" s="325"/>
    </row>
    <row r="265" spans="1:32" s="326" customFormat="1" ht="12" customHeight="1" x14ac:dyDescent="0.2">
      <c r="A265" s="320"/>
      <c r="B265" s="483" t="s">
        <v>623</v>
      </c>
      <c r="C265" s="483"/>
      <c r="D265" s="483"/>
      <c r="E265" s="483"/>
      <c r="F265" s="483"/>
      <c r="G265" s="483"/>
      <c r="H265" s="483"/>
      <c r="I265" s="483"/>
      <c r="J265" s="483"/>
      <c r="K265" s="483"/>
      <c r="L265" s="483"/>
      <c r="M265" s="484"/>
      <c r="N265" s="321">
        <v>805</v>
      </c>
      <c r="O265" s="322">
        <v>6</v>
      </c>
      <c r="P265" s="322">
        <v>3</v>
      </c>
      <c r="Q265" s="323" t="s">
        <v>395</v>
      </c>
      <c r="R265" s="324" t="s">
        <v>624</v>
      </c>
      <c r="S265" s="485"/>
      <c r="T265" s="486"/>
      <c r="U265" s="413">
        <v>60</v>
      </c>
      <c r="V265" s="413"/>
      <c r="W265" s="354">
        <f t="shared" si="8"/>
        <v>0</v>
      </c>
      <c r="X265" s="487"/>
      <c r="Y265" s="487"/>
      <c r="Z265" s="487"/>
      <c r="AA265" s="487"/>
      <c r="AB265" s="487"/>
      <c r="AC265" s="487"/>
      <c r="AD265" s="487"/>
      <c r="AE265" s="325"/>
    </row>
    <row r="266" spans="1:32" s="326" customFormat="1" ht="21.75" customHeight="1" x14ac:dyDescent="0.2">
      <c r="A266" s="320"/>
      <c r="B266" s="483" t="s">
        <v>501</v>
      </c>
      <c r="C266" s="483"/>
      <c r="D266" s="483"/>
      <c r="E266" s="483"/>
      <c r="F266" s="483"/>
      <c r="G266" s="483"/>
      <c r="H266" s="483"/>
      <c r="I266" s="483"/>
      <c r="J266" s="483"/>
      <c r="K266" s="483"/>
      <c r="L266" s="483"/>
      <c r="M266" s="484"/>
      <c r="N266" s="321">
        <v>806</v>
      </c>
      <c r="O266" s="322">
        <v>0</v>
      </c>
      <c r="P266" s="322">
        <v>0</v>
      </c>
      <c r="Q266" s="323">
        <v>0</v>
      </c>
      <c r="R266" s="324">
        <v>0</v>
      </c>
      <c r="S266" s="485"/>
      <c r="T266" s="486"/>
      <c r="U266" s="413">
        <f>+U267+U357</f>
        <v>280674.21429999999</v>
      </c>
      <c r="V266" s="413">
        <f>+V267+V357</f>
        <v>208177.05497999999</v>
      </c>
      <c r="W266" s="354">
        <f t="shared" si="8"/>
        <v>74.170352805366349</v>
      </c>
      <c r="X266" s="487"/>
      <c r="Y266" s="487"/>
      <c r="Z266" s="487"/>
      <c r="AA266" s="487"/>
      <c r="AB266" s="487"/>
      <c r="AC266" s="487"/>
      <c r="AD266" s="487"/>
      <c r="AE266" s="325"/>
      <c r="AF266" s="360">
        <v>208177.05497999999</v>
      </c>
    </row>
    <row r="267" spans="1:32" s="326" customFormat="1" ht="12" customHeight="1" x14ac:dyDescent="0.2">
      <c r="A267" s="320"/>
      <c r="B267" s="483" t="s">
        <v>5</v>
      </c>
      <c r="C267" s="483"/>
      <c r="D267" s="483"/>
      <c r="E267" s="483"/>
      <c r="F267" s="483"/>
      <c r="G267" s="483"/>
      <c r="H267" s="483"/>
      <c r="I267" s="483"/>
      <c r="J267" s="483"/>
      <c r="K267" s="483"/>
      <c r="L267" s="483"/>
      <c r="M267" s="484"/>
      <c r="N267" s="321">
        <v>806</v>
      </c>
      <c r="O267" s="322">
        <v>7</v>
      </c>
      <c r="P267" s="322">
        <v>0</v>
      </c>
      <c r="Q267" s="323">
        <v>0</v>
      </c>
      <c r="R267" s="324">
        <v>0</v>
      </c>
      <c r="S267" s="485"/>
      <c r="T267" s="486"/>
      <c r="U267" s="413">
        <f>+U268+U281+U318+U325+U332</f>
        <v>276125.61430000002</v>
      </c>
      <c r="V267" s="413">
        <f>+V268+V281+V318+V325+V332</f>
        <v>206055.94297999999</v>
      </c>
      <c r="W267" s="354">
        <f t="shared" si="8"/>
        <v>74.623987166988442</v>
      </c>
      <c r="X267" s="487"/>
      <c r="Y267" s="487"/>
      <c r="Z267" s="487"/>
      <c r="AA267" s="487"/>
      <c r="AB267" s="487"/>
      <c r="AC267" s="487"/>
      <c r="AD267" s="487"/>
      <c r="AE267" s="325"/>
      <c r="AF267" s="360">
        <f>AF266-V266</f>
        <v>0</v>
      </c>
    </row>
    <row r="268" spans="1:32" s="326" customFormat="1" ht="12" customHeight="1" x14ac:dyDescent="0.2">
      <c r="A268" s="320"/>
      <c r="B268" s="483" t="s">
        <v>68</v>
      </c>
      <c r="C268" s="483"/>
      <c r="D268" s="483"/>
      <c r="E268" s="483"/>
      <c r="F268" s="483"/>
      <c r="G268" s="483"/>
      <c r="H268" s="483"/>
      <c r="I268" s="483"/>
      <c r="J268" s="483"/>
      <c r="K268" s="483"/>
      <c r="L268" s="483"/>
      <c r="M268" s="484"/>
      <c r="N268" s="321">
        <v>806</v>
      </c>
      <c r="O268" s="322">
        <v>7</v>
      </c>
      <c r="P268" s="322">
        <v>1</v>
      </c>
      <c r="Q268" s="323">
        <v>0</v>
      </c>
      <c r="R268" s="324">
        <v>0</v>
      </c>
      <c r="S268" s="485"/>
      <c r="T268" s="486"/>
      <c r="U268" s="413">
        <f>+U269+U275</f>
        <v>82070.530999999988</v>
      </c>
      <c r="V268" s="413">
        <f>+V269+V275</f>
        <v>59867.472590000005</v>
      </c>
      <c r="W268" s="354">
        <f t="shared" si="8"/>
        <v>72.946369251589232</v>
      </c>
      <c r="X268" s="487"/>
      <c r="Y268" s="487"/>
      <c r="Z268" s="487"/>
      <c r="AA268" s="487"/>
      <c r="AB268" s="487"/>
      <c r="AC268" s="487"/>
      <c r="AD268" s="487"/>
      <c r="AE268" s="325"/>
    </row>
    <row r="269" spans="1:32" s="326" customFormat="1" ht="21.75" customHeight="1" x14ac:dyDescent="0.2">
      <c r="A269" s="320"/>
      <c r="B269" s="483" t="s">
        <v>407</v>
      </c>
      <c r="C269" s="483"/>
      <c r="D269" s="483"/>
      <c r="E269" s="483"/>
      <c r="F269" s="483"/>
      <c r="G269" s="483"/>
      <c r="H269" s="483"/>
      <c r="I269" s="483"/>
      <c r="J269" s="483"/>
      <c r="K269" s="483"/>
      <c r="L269" s="483"/>
      <c r="M269" s="484"/>
      <c r="N269" s="321">
        <v>806</v>
      </c>
      <c r="O269" s="322">
        <v>7</v>
      </c>
      <c r="P269" s="322">
        <v>1</v>
      </c>
      <c r="Q269" s="323" t="s">
        <v>408</v>
      </c>
      <c r="R269" s="324">
        <v>0</v>
      </c>
      <c r="S269" s="485"/>
      <c r="T269" s="486"/>
      <c r="U269" s="413">
        <v>41673.430999999997</v>
      </c>
      <c r="V269" s="413">
        <f>+V270</f>
        <v>22932.445589999999</v>
      </c>
      <c r="W269" s="354">
        <f t="shared" si="8"/>
        <v>55.028935798446746</v>
      </c>
      <c r="X269" s="487"/>
      <c r="Y269" s="487"/>
      <c r="Z269" s="487"/>
      <c r="AA269" s="487"/>
      <c r="AB269" s="487"/>
      <c r="AC269" s="487"/>
      <c r="AD269" s="487"/>
      <c r="AE269" s="325"/>
    </row>
    <row r="270" spans="1:32" s="326" customFormat="1" ht="12" customHeight="1" x14ac:dyDescent="0.2">
      <c r="A270" s="320"/>
      <c r="B270" s="483" t="s">
        <v>409</v>
      </c>
      <c r="C270" s="483"/>
      <c r="D270" s="483"/>
      <c r="E270" s="483"/>
      <c r="F270" s="483"/>
      <c r="G270" s="483"/>
      <c r="H270" s="483"/>
      <c r="I270" s="483"/>
      <c r="J270" s="483"/>
      <c r="K270" s="483"/>
      <c r="L270" s="483"/>
      <c r="M270" s="484"/>
      <c r="N270" s="321">
        <v>806</v>
      </c>
      <c r="O270" s="322">
        <v>7</v>
      </c>
      <c r="P270" s="322">
        <v>1</v>
      </c>
      <c r="Q270" s="323" t="s">
        <v>410</v>
      </c>
      <c r="R270" s="324">
        <v>0</v>
      </c>
      <c r="S270" s="485"/>
      <c r="T270" s="486"/>
      <c r="U270" s="413">
        <v>41673.430999999997</v>
      </c>
      <c r="V270" s="413">
        <f>+V271</f>
        <v>22932.445589999999</v>
      </c>
      <c r="W270" s="354">
        <f t="shared" si="8"/>
        <v>55.028935798446746</v>
      </c>
      <c r="X270" s="487"/>
      <c r="Y270" s="487"/>
      <c r="Z270" s="487"/>
      <c r="AA270" s="487"/>
      <c r="AB270" s="487"/>
      <c r="AC270" s="487"/>
      <c r="AD270" s="487"/>
      <c r="AE270" s="325"/>
    </row>
    <row r="271" spans="1:32" s="326" customFormat="1" ht="21.75" customHeight="1" x14ac:dyDescent="0.2">
      <c r="A271" s="320"/>
      <c r="B271" s="483" t="s">
        <v>69</v>
      </c>
      <c r="C271" s="483"/>
      <c r="D271" s="483"/>
      <c r="E271" s="483"/>
      <c r="F271" s="483"/>
      <c r="G271" s="483"/>
      <c r="H271" s="483"/>
      <c r="I271" s="483"/>
      <c r="J271" s="483"/>
      <c r="K271" s="483"/>
      <c r="L271" s="483"/>
      <c r="M271" s="484"/>
      <c r="N271" s="321">
        <v>806</v>
      </c>
      <c r="O271" s="322">
        <v>7</v>
      </c>
      <c r="P271" s="322">
        <v>1</v>
      </c>
      <c r="Q271" s="323" t="s">
        <v>411</v>
      </c>
      <c r="R271" s="324">
        <v>0</v>
      </c>
      <c r="S271" s="485"/>
      <c r="T271" s="486"/>
      <c r="U271" s="413">
        <v>41673.430999999997</v>
      </c>
      <c r="V271" s="413">
        <f>+V272</f>
        <v>22932.445589999999</v>
      </c>
      <c r="W271" s="354">
        <f t="shared" si="8"/>
        <v>55.028935798446746</v>
      </c>
      <c r="X271" s="487"/>
      <c r="Y271" s="487"/>
      <c r="Z271" s="487"/>
      <c r="AA271" s="487"/>
      <c r="AB271" s="487"/>
      <c r="AC271" s="487"/>
      <c r="AD271" s="487"/>
      <c r="AE271" s="325"/>
    </row>
    <row r="272" spans="1:32" s="326" customFormat="1" ht="21.75" customHeight="1" x14ac:dyDescent="0.2">
      <c r="A272" s="320"/>
      <c r="B272" s="483" t="s">
        <v>412</v>
      </c>
      <c r="C272" s="483"/>
      <c r="D272" s="483"/>
      <c r="E272" s="483"/>
      <c r="F272" s="483"/>
      <c r="G272" s="483"/>
      <c r="H272" s="483"/>
      <c r="I272" s="483"/>
      <c r="J272" s="483"/>
      <c r="K272" s="483"/>
      <c r="L272" s="483"/>
      <c r="M272" s="484"/>
      <c r="N272" s="321">
        <v>806</v>
      </c>
      <c r="O272" s="322">
        <v>7</v>
      </c>
      <c r="P272" s="322">
        <v>1</v>
      </c>
      <c r="Q272" s="323" t="s">
        <v>411</v>
      </c>
      <c r="R272" s="324" t="s">
        <v>8</v>
      </c>
      <c r="S272" s="485"/>
      <c r="T272" s="486"/>
      <c r="U272" s="413">
        <v>41673.430999999997</v>
      </c>
      <c r="V272" s="413">
        <f>+V273</f>
        <v>22932.445589999999</v>
      </c>
      <c r="W272" s="354">
        <f t="shared" si="8"/>
        <v>55.028935798446746</v>
      </c>
      <c r="X272" s="487"/>
      <c r="Y272" s="487"/>
      <c r="Z272" s="487"/>
      <c r="AA272" s="487"/>
      <c r="AB272" s="487"/>
      <c r="AC272" s="487"/>
      <c r="AD272" s="487"/>
      <c r="AE272" s="325"/>
    </row>
    <row r="273" spans="1:31" s="326" customFormat="1" ht="12" customHeight="1" x14ac:dyDescent="0.2">
      <c r="A273" s="320"/>
      <c r="B273" s="483" t="s">
        <v>9</v>
      </c>
      <c r="C273" s="483"/>
      <c r="D273" s="483"/>
      <c r="E273" s="483"/>
      <c r="F273" s="483"/>
      <c r="G273" s="483"/>
      <c r="H273" s="483"/>
      <c r="I273" s="483"/>
      <c r="J273" s="483"/>
      <c r="K273" s="483"/>
      <c r="L273" s="483"/>
      <c r="M273" s="484"/>
      <c r="N273" s="321">
        <v>806</v>
      </c>
      <c r="O273" s="322">
        <v>7</v>
      </c>
      <c r="P273" s="322">
        <v>1</v>
      </c>
      <c r="Q273" s="323" t="s">
        <v>411</v>
      </c>
      <c r="R273" s="324" t="s">
        <v>10</v>
      </c>
      <c r="S273" s="485"/>
      <c r="T273" s="486"/>
      <c r="U273" s="413">
        <v>41673.430999999997</v>
      </c>
      <c r="V273" s="413">
        <f>+V274</f>
        <v>22932.445589999999</v>
      </c>
      <c r="W273" s="354">
        <f t="shared" si="8"/>
        <v>55.028935798446746</v>
      </c>
      <c r="X273" s="487"/>
      <c r="Y273" s="487"/>
      <c r="Z273" s="487"/>
      <c r="AA273" s="487"/>
      <c r="AB273" s="487"/>
      <c r="AC273" s="487"/>
      <c r="AD273" s="487"/>
      <c r="AE273" s="325"/>
    </row>
    <row r="274" spans="1:31" s="326" customFormat="1" ht="42.75" customHeight="1" x14ac:dyDescent="0.2">
      <c r="A274" s="320"/>
      <c r="B274" s="483" t="s">
        <v>11</v>
      </c>
      <c r="C274" s="483"/>
      <c r="D274" s="483"/>
      <c r="E274" s="483"/>
      <c r="F274" s="483"/>
      <c r="G274" s="483"/>
      <c r="H274" s="483"/>
      <c r="I274" s="483"/>
      <c r="J274" s="483"/>
      <c r="K274" s="483"/>
      <c r="L274" s="483"/>
      <c r="M274" s="484"/>
      <c r="N274" s="321">
        <v>806</v>
      </c>
      <c r="O274" s="322">
        <v>7</v>
      </c>
      <c r="P274" s="322">
        <v>1</v>
      </c>
      <c r="Q274" s="323" t="s">
        <v>411</v>
      </c>
      <c r="R274" s="324" t="s">
        <v>12</v>
      </c>
      <c r="S274" s="485"/>
      <c r="T274" s="486"/>
      <c r="U274" s="413">
        <v>41673.430999999997</v>
      </c>
      <c r="V274" s="413">
        <v>22932.445589999999</v>
      </c>
      <c r="W274" s="354">
        <f t="shared" si="8"/>
        <v>55.028935798446746</v>
      </c>
      <c r="X274" s="487"/>
      <c r="Y274" s="487"/>
      <c r="Z274" s="487"/>
      <c r="AA274" s="487"/>
      <c r="AB274" s="487"/>
      <c r="AC274" s="487"/>
      <c r="AD274" s="487"/>
      <c r="AE274" s="325"/>
    </row>
    <row r="275" spans="1:31" s="326" customFormat="1" ht="21.75" customHeight="1" x14ac:dyDescent="0.2">
      <c r="A275" s="320"/>
      <c r="B275" s="483" t="s">
        <v>407</v>
      </c>
      <c r="C275" s="483"/>
      <c r="D275" s="483"/>
      <c r="E275" s="483"/>
      <c r="F275" s="483"/>
      <c r="G275" s="483"/>
      <c r="H275" s="483"/>
      <c r="I275" s="483"/>
      <c r="J275" s="483"/>
      <c r="K275" s="483"/>
      <c r="L275" s="483"/>
      <c r="M275" s="484"/>
      <c r="N275" s="321">
        <v>806</v>
      </c>
      <c r="O275" s="322">
        <v>7</v>
      </c>
      <c r="P275" s="322">
        <v>1</v>
      </c>
      <c r="Q275" s="323" t="s">
        <v>408</v>
      </c>
      <c r="R275" s="324">
        <v>0</v>
      </c>
      <c r="S275" s="485"/>
      <c r="T275" s="486"/>
      <c r="U275" s="413">
        <f t="shared" ref="U275:V279" si="9">+U276</f>
        <v>40397.1</v>
      </c>
      <c r="V275" s="413">
        <f t="shared" si="9"/>
        <v>36935.027000000002</v>
      </c>
      <c r="W275" s="354">
        <f t="shared" si="8"/>
        <v>91.429897195590783</v>
      </c>
      <c r="X275" s="487"/>
      <c r="Y275" s="487"/>
      <c r="Z275" s="487"/>
      <c r="AA275" s="487"/>
      <c r="AB275" s="487"/>
      <c r="AC275" s="487"/>
      <c r="AD275" s="487"/>
      <c r="AE275" s="325"/>
    </row>
    <row r="276" spans="1:31" s="326" customFormat="1" ht="12" customHeight="1" x14ac:dyDescent="0.2">
      <c r="A276" s="320"/>
      <c r="B276" s="483" t="s">
        <v>409</v>
      </c>
      <c r="C276" s="483"/>
      <c r="D276" s="483"/>
      <c r="E276" s="483"/>
      <c r="F276" s="483"/>
      <c r="G276" s="483"/>
      <c r="H276" s="483"/>
      <c r="I276" s="483"/>
      <c r="J276" s="483"/>
      <c r="K276" s="483"/>
      <c r="L276" s="483"/>
      <c r="M276" s="484"/>
      <c r="N276" s="321">
        <v>806</v>
      </c>
      <c r="O276" s="322">
        <v>7</v>
      </c>
      <c r="P276" s="322">
        <v>1</v>
      </c>
      <c r="Q276" s="323" t="s">
        <v>410</v>
      </c>
      <c r="R276" s="324">
        <v>0</v>
      </c>
      <c r="S276" s="485"/>
      <c r="T276" s="486"/>
      <c r="U276" s="413">
        <f t="shared" si="9"/>
        <v>40397.1</v>
      </c>
      <c r="V276" s="413">
        <f t="shared" si="9"/>
        <v>36935.027000000002</v>
      </c>
      <c r="W276" s="354">
        <f t="shared" si="8"/>
        <v>91.429897195590783</v>
      </c>
      <c r="X276" s="487"/>
      <c r="Y276" s="487"/>
      <c r="Z276" s="487"/>
      <c r="AA276" s="487"/>
      <c r="AB276" s="487"/>
      <c r="AC276" s="487"/>
      <c r="AD276" s="487"/>
      <c r="AE276" s="325"/>
    </row>
    <row r="277" spans="1:31" s="326" customFormat="1" ht="21.75" customHeight="1" x14ac:dyDescent="0.2">
      <c r="A277" s="320"/>
      <c r="B277" s="483" t="s">
        <v>70</v>
      </c>
      <c r="C277" s="483"/>
      <c r="D277" s="483"/>
      <c r="E277" s="483"/>
      <c r="F277" s="483"/>
      <c r="G277" s="483"/>
      <c r="H277" s="483"/>
      <c r="I277" s="483"/>
      <c r="J277" s="483"/>
      <c r="K277" s="483"/>
      <c r="L277" s="483"/>
      <c r="M277" s="484"/>
      <c r="N277" s="321">
        <v>806</v>
      </c>
      <c r="O277" s="322">
        <v>7</v>
      </c>
      <c r="P277" s="322">
        <v>1</v>
      </c>
      <c r="Q277" s="323" t="s">
        <v>413</v>
      </c>
      <c r="R277" s="324">
        <v>0</v>
      </c>
      <c r="S277" s="485"/>
      <c r="T277" s="486"/>
      <c r="U277" s="413">
        <f t="shared" si="9"/>
        <v>40397.1</v>
      </c>
      <c r="V277" s="413">
        <f t="shared" si="9"/>
        <v>36935.027000000002</v>
      </c>
      <c r="W277" s="354">
        <f t="shared" si="8"/>
        <v>91.429897195590783</v>
      </c>
      <c r="X277" s="487"/>
      <c r="Y277" s="487"/>
      <c r="Z277" s="487"/>
      <c r="AA277" s="487"/>
      <c r="AB277" s="487"/>
      <c r="AC277" s="487"/>
      <c r="AD277" s="487"/>
      <c r="AE277" s="325"/>
    </row>
    <row r="278" spans="1:31" s="326" customFormat="1" ht="21.75" customHeight="1" x14ac:dyDescent="0.2">
      <c r="A278" s="320"/>
      <c r="B278" s="483" t="s">
        <v>412</v>
      </c>
      <c r="C278" s="483"/>
      <c r="D278" s="483"/>
      <c r="E278" s="483"/>
      <c r="F278" s="483"/>
      <c r="G278" s="483"/>
      <c r="H278" s="483"/>
      <c r="I278" s="483"/>
      <c r="J278" s="483"/>
      <c r="K278" s="483"/>
      <c r="L278" s="483"/>
      <c r="M278" s="484"/>
      <c r="N278" s="321">
        <v>806</v>
      </c>
      <c r="O278" s="322">
        <v>7</v>
      </c>
      <c r="P278" s="322">
        <v>1</v>
      </c>
      <c r="Q278" s="323" t="s">
        <v>413</v>
      </c>
      <c r="R278" s="324" t="s">
        <v>8</v>
      </c>
      <c r="S278" s="485"/>
      <c r="T278" s="486"/>
      <c r="U278" s="413">
        <f t="shared" si="9"/>
        <v>40397.1</v>
      </c>
      <c r="V278" s="413">
        <f t="shared" si="9"/>
        <v>36935.027000000002</v>
      </c>
      <c r="W278" s="354">
        <f t="shared" si="8"/>
        <v>91.429897195590783</v>
      </c>
      <c r="X278" s="487"/>
      <c r="Y278" s="487"/>
      <c r="Z278" s="487"/>
      <c r="AA278" s="487"/>
      <c r="AB278" s="487"/>
      <c r="AC278" s="487"/>
      <c r="AD278" s="487"/>
      <c r="AE278" s="325"/>
    </row>
    <row r="279" spans="1:31" s="326" customFormat="1" ht="12" customHeight="1" x14ac:dyDescent="0.2">
      <c r="A279" s="320"/>
      <c r="B279" s="483" t="s">
        <v>9</v>
      </c>
      <c r="C279" s="483"/>
      <c r="D279" s="483"/>
      <c r="E279" s="483"/>
      <c r="F279" s="483"/>
      <c r="G279" s="483"/>
      <c r="H279" s="483"/>
      <c r="I279" s="483"/>
      <c r="J279" s="483"/>
      <c r="K279" s="483"/>
      <c r="L279" s="483"/>
      <c r="M279" s="484"/>
      <c r="N279" s="321">
        <v>806</v>
      </c>
      <c r="O279" s="322">
        <v>7</v>
      </c>
      <c r="P279" s="322">
        <v>1</v>
      </c>
      <c r="Q279" s="323" t="s">
        <v>413</v>
      </c>
      <c r="R279" s="324" t="s">
        <v>10</v>
      </c>
      <c r="S279" s="485"/>
      <c r="T279" s="486"/>
      <c r="U279" s="413">
        <f t="shared" si="9"/>
        <v>40397.1</v>
      </c>
      <c r="V279" s="413">
        <f t="shared" si="9"/>
        <v>36935.027000000002</v>
      </c>
      <c r="W279" s="354">
        <f t="shared" si="8"/>
        <v>91.429897195590783</v>
      </c>
      <c r="X279" s="487"/>
      <c r="Y279" s="487"/>
      <c r="Z279" s="487"/>
      <c r="AA279" s="487"/>
      <c r="AB279" s="487"/>
      <c r="AC279" s="487"/>
      <c r="AD279" s="487"/>
      <c r="AE279" s="325"/>
    </row>
    <row r="280" spans="1:31" s="326" customFormat="1" ht="42.75" customHeight="1" x14ac:dyDescent="0.2">
      <c r="A280" s="320"/>
      <c r="B280" s="483" t="s">
        <v>11</v>
      </c>
      <c r="C280" s="483"/>
      <c r="D280" s="483"/>
      <c r="E280" s="483"/>
      <c r="F280" s="483"/>
      <c r="G280" s="483"/>
      <c r="H280" s="483"/>
      <c r="I280" s="483"/>
      <c r="J280" s="483"/>
      <c r="K280" s="483"/>
      <c r="L280" s="483"/>
      <c r="M280" s="484"/>
      <c r="N280" s="321">
        <v>806</v>
      </c>
      <c r="O280" s="322">
        <v>7</v>
      </c>
      <c r="P280" s="322">
        <v>1</v>
      </c>
      <c r="Q280" s="323" t="s">
        <v>413</v>
      </c>
      <c r="R280" s="324" t="s">
        <v>12</v>
      </c>
      <c r="S280" s="485"/>
      <c r="T280" s="486"/>
      <c r="U280" s="413">
        <v>40397.1</v>
      </c>
      <c r="V280" s="413">
        <v>36935.027000000002</v>
      </c>
      <c r="W280" s="354">
        <f t="shared" si="8"/>
        <v>91.429897195590783</v>
      </c>
      <c r="X280" s="487"/>
      <c r="Y280" s="487"/>
      <c r="Z280" s="487"/>
      <c r="AA280" s="487"/>
      <c r="AB280" s="487"/>
      <c r="AC280" s="487"/>
      <c r="AD280" s="487"/>
      <c r="AE280" s="325"/>
    </row>
    <row r="281" spans="1:31" s="326" customFormat="1" ht="12" customHeight="1" x14ac:dyDescent="0.2">
      <c r="A281" s="320"/>
      <c r="B281" s="483" t="s">
        <v>71</v>
      </c>
      <c r="C281" s="483"/>
      <c r="D281" s="483"/>
      <c r="E281" s="483"/>
      <c r="F281" s="483"/>
      <c r="G281" s="483"/>
      <c r="H281" s="483"/>
      <c r="I281" s="483"/>
      <c r="J281" s="483"/>
      <c r="K281" s="483"/>
      <c r="L281" s="483"/>
      <c r="M281" s="484"/>
      <c r="N281" s="321">
        <v>806</v>
      </c>
      <c r="O281" s="322">
        <v>7</v>
      </c>
      <c r="P281" s="322">
        <v>2</v>
      </c>
      <c r="Q281" s="323">
        <v>0</v>
      </c>
      <c r="R281" s="324">
        <v>0</v>
      </c>
      <c r="S281" s="485"/>
      <c r="T281" s="486"/>
      <c r="U281" s="413">
        <f>+U282+U288+U294+U300+U306+U312</f>
        <v>166800.196</v>
      </c>
      <c r="V281" s="413">
        <f>+V282+V288+V294+V300+V306+V312</f>
        <v>130053.50624999999</v>
      </c>
      <c r="W281" s="354">
        <f t="shared" si="8"/>
        <v>77.96963634862874</v>
      </c>
      <c r="X281" s="487"/>
      <c r="Y281" s="487"/>
      <c r="Z281" s="487"/>
      <c r="AA281" s="487"/>
      <c r="AB281" s="487"/>
      <c r="AC281" s="487"/>
      <c r="AD281" s="487"/>
      <c r="AE281" s="325"/>
    </row>
    <row r="282" spans="1:31" s="326" customFormat="1" ht="21.75" customHeight="1" x14ac:dyDescent="0.2">
      <c r="A282" s="320"/>
      <c r="B282" s="483" t="s">
        <v>407</v>
      </c>
      <c r="C282" s="483"/>
      <c r="D282" s="483"/>
      <c r="E282" s="483"/>
      <c r="F282" s="483"/>
      <c r="G282" s="483"/>
      <c r="H282" s="483"/>
      <c r="I282" s="483"/>
      <c r="J282" s="483"/>
      <c r="K282" s="483"/>
      <c r="L282" s="483"/>
      <c r="M282" s="484"/>
      <c r="N282" s="321">
        <v>806</v>
      </c>
      <c r="O282" s="322">
        <v>7</v>
      </c>
      <c r="P282" s="322">
        <v>2</v>
      </c>
      <c r="Q282" s="323" t="s">
        <v>408</v>
      </c>
      <c r="R282" s="324">
        <v>0</v>
      </c>
      <c r="S282" s="485"/>
      <c r="T282" s="486"/>
      <c r="U282" s="413">
        <v>18982.137999999999</v>
      </c>
      <c r="V282" s="413">
        <f>+V283</f>
        <v>8196.8047900000001</v>
      </c>
      <c r="W282" s="354">
        <f t="shared" si="8"/>
        <v>43.181673160315242</v>
      </c>
      <c r="X282" s="487"/>
      <c r="Y282" s="487"/>
      <c r="Z282" s="487"/>
      <c r="AA282" s="487"/>
      <c r="AB282" s="487"/>
      <c r="AC282" s="487"/>
      <c r="AD282" s="487"/>
      <c r="AE282" s="325"/>
    </row>
    <row r="283" spans="1:31" s="326" customFormat="1" ht="12" customHeight="1" x14ac:dyDescent="0.2">
      <c r="A283" s="320"/>
      <c r="B283" s="483" t="s">
        <v>72</v>
      </c>
      <c r="C283" s="483"/>
      <c r="D283" s="483"/>
      <c r="E283" s="483"/>
      <c r="F283" s="483"/>
      <c r="G283" s="483"/>
      <c r="H283" s="483"/>
      <c r="I283" s="483"/>
      <c r="J283" s="483"/>
      <c r="K283" s="483"/>
      <c r="L283" s="483"/>
      <c r="M283" s="484"/>
      <c r="N283" s="321">
        <v>806</v>
      </c>
      <c r="O283" s="322">
        <v>7</v>
      </c>
      <c r="P283" s="322">
        <v>2</v>
      </c>
      <c r="Q283" s="323" t="s">
        <v>414</v>
      </c>
      <c r="R283" s="324">
        <v>0</v>
      </c>
      <c r="S283" s="485"/>
      <c r="T283" s="486"/>
      <c r="U283" s="413">
        <v>18982.137999999999</v>
      </c>
      <c r="V283" s="413">
        <f>+V284</f>
        <v>8196.8047900000001</v>
      </c>
      <c r="W283" s="354">
        <f t="shared" si="8"/>
        <v>43.181673160315242</v>
      </c>
      <c r="X283" s="487"/>
      <c r="Y283" s="487"/>
      <c r="Z283" s="487"/>
      <c r="AA283" s="487"/>
      <c r="AB283" s="487"/>
      <c r="AC283" s="487"/>
      <c r="AD283" s="487"/>
      <c r="AE283" s="325"/>
    </row>
    <row r="284" spans="1:31" s="326" customFormat="1" ht="21.75" customHeight="1" x14ac:dyDescent="0.2">
      <c r="A284" s="320"/>
      <c r="B284" s="483" t="s">
        <v>69</v>
      </c>
      <c r="C284" s="483"/>
      <c r="D284" s="483"/>
      <c r="E284" s="483"/>
      <c r="F284" s="483"/>
      <c r="G284" s="483"/>
      <c r="H284" s="483"/>
      <c r="I284" s="483"/>
      <c r="J284" s="483"/>
      <c r="K284" s="483"/>
      <c r="L284" s="483"/>
      <c r="M284" s="484"/>
      <c r="N284" s="321">
        <v>806</v>
      </c>
      <c r="O284" s="322">
        <v>7</v>
      </c>
      <c r="P284" s="322">
        <v>2</v>
      </c>
      <c r="Q284" s="323" t="s">
        <v>415</v>
      </c>
      <c r="R284" s="324">
        <v>0</v>
      </c>
      <c r="S284" s="485"/>
      <c r="T284" s="486"/>
      <c r="U284" s="413">
        <v>18982.137999999999</v>
      </c>
      <c r="V284" s="413">
        <f>+V285</f>
        <v>8196.8047900000001</v>
      </c>
      <c r="W284" s="354">
        <f t="shared" si="8"/>
        <v>43.181673160315242</v>
      </c>
      <c r="X284" s="487"/>
      <c r="Y284" s="487"/>
      <c r="Z284" s="487"/>
      <c r="AA284" s="487"/>
      <c r="AB284" s="487"/>
      <c r="AC284" s="487"/>
      <c r="AD284" s="487"/>
      <c r="AE284" s="325"/>
    </row>
    <row r="285" spans="1:31" s="326" customFormat="1" ht="21.75" customHeight="1" x14ac:dyDescent="0.2">
      <c r="A285" s="320"/>
      <c r="B285" s="483" t="s">
        <v>412</v>
      </c>
      <c r="C285" s="483"/>
      <c r="D285" s="483"/>
      <c r="E285" s="483"/>
      <c r="F285" s="483"/>
      <c r="G285" s="483"/>
      <c r="H285" s="483"/>
      <c r="I285" s="483"/>
      <c r="J285" s="483"/>
      <c r="K285" s="483"/>
      <c r="L285" s="483"/>
      <c r="M285" s="484"/>
      <c r="N285" s="321">
        <v>806</v>
      </c>
      <c r="O285" s="322">
        <v>7</v>
      </c>
      <c r="P285" s="322">
        <v>2</v>
      </c>
      <c r="Q285" s="323" t="s">
        <v>415</v>
      </c>
      <c r="R285" s="324" t="s">
        <v>8</v>
      </c>
      <c r="S285" s="485"/>
      <c r="T285" s="486"/>
      <c r="U285" s="413">
        <v>18982.137999999999</v>
      </c>
      <c r="V285" s="413">
        <f>+V286</f>
        <v>8196.8047900000001</v>
      </c>
      <c r="W285" s="354">
        <f t="shared" si="8"/>
        <v>43.181673160315242</v>
      </c>
      <c r="X285" s="487"/>
      <c r="Y285" s="487"/>
      <c r="Z285" s="487"/>
      <c r="AA285" s="487"/>
      <c r="AB285" s="487"/>
      <c r="AC285" s="487"/>
      <c r="AD285" s="487"/>
      <c r="AE285" s="325"/>
    </row>
    <row r="286" spans="1:31" s="326" customFormat="1" ht="12" customHeight="1" x14ac:dyDescent="0.2">
      <c r="A286" s="320"/>
      <c r="B286" s="483" t="s">
        <v>9</v>
      </c>
      <c r="C286" s="483"/>
      <c r="D286" s="483"/>
      <c r="E286" s="483"/>
      <c r="F286" s="483"/>
      <c r="G286" s="483"/>
      <c r="H286" s="483"/>
      <c r="I286" s="483"/>
      <c r="J286" s="483"/>
      <c r="K286" s="483"/>
      <c r="L286" s="483"/>
      <c r="M286" s="484"/>
      <c r="N286" s="321">
        <v>806</v>
      </c>
      <c r="O286" s="322">
        <v>7</v>
      </c>
      <c r="P286" s="322">
        <v>2</v>
      </c>
      <c r="Q286" s="323" t="s">
        <v>415</v>
      </c>
      <c r="R286" s="324" t="s">
        <v>10</v>
      </c>
      <c r="S286" s="485"/>
      <c r="T286" s="486"/>
      <c r="U286" s="413">
        <v>18982.137999999999</v>
      </c>
      <c r="V286" s="413">
        <f>+V287</f>
        <v>8196.8047900000001</v>
      </c>
      <c r="W286" s="354">
        <f t="shared" si="8"/>
        <v>43.181673160315242</v>
      </c>
      <c r="X286" s="487"/>
      <c r="Y286" s="487"/>
      <c r="Z286" s="487"/>
      <c r="AA286" s="487"/>
      <c r="AB286" s="487"/>
      <c r="AC286" s="487"/>
      <c r="AD286" s="487"/>
      <c r="AE286" s="325"/>
    </row>
    <row r="287" spans="1:31" s="326" customFormat="1" ht="42.75" customHeight="1" x14ac:dyDescent="0.2">
      <c r="A287" s="320"/>
      <c r="B287" s="483" t="s">
        <v>11</v>
      </c>
      <c r="C287" s="483"/>
      <c r="D287" s="483"/>
      <c r="E287" s="483"/>
      <c r="F287" s="483"/>
      <c r="G287" s="483"/>
      <c r="H287" s="483"/>
      <c r="I287" s="483"/>
      <c r="J287" s="483"/>
      <c r="K287" s="483"/>
      <c r="L287" s="483"/>
      <c r="M287" s="484"/>
      <c r="N287" s="321">
        <v>806</v>
      </c>
      <c r="O287" s="322">
        <v>7</v>
      </c>
      <c r="P287" s="322">
        <v>2</v>
      </c>
      <c r="Q287" s="323" t="s">
        <v>415</v>
      </c>
      <c r="R287" s="324" t="s">
        <v>12</v>
      </c>
      <c r="S287" s="485"/>
      <c r="T287" s="486"/>
      <c r="U287" s="413">
        <v>18982.137999999999</v>
      </c>
      <c r="V287" s="413">
        <v>8196.8047900000001</v>
      </c>
      <c r="W287" s="354">
        <f t="shared" si="8"/>
        <v>43.181673160315242</v>
      </c>
      <c r="X287" s="487"/>
      <c r="Y287" s="487"/>
      <c r="Z287" s="487"/>
      <c r="AA287" s="487"/>
      <c r="AB287" s="487"/>
      <c r="AC287" s="487"/>
      <c r="AD287" s="487"/>
      <c r="AE287" s="325"/>
    </row>
    <row r="288" spans="1:31" s="326" customFormat="1" ht="21.75" customHeight="1" x14ac:dyDescent="0.2">
      <c r="A288" s="320"/>
      <c r="B288" s="483" t="s">
        <v>407</v>
      </c>
      <c r="C288" s="483"/>
      <c r="D288" s="483"/>
      <c r="E288" s="483"/>
      <c r="F288" s="483"/>
      <c r="G288" s="483"/>
      <c r="H288" s="483"/>
      <c r="I288" s="483"/>
      <c r="J288" s="483"/>
      <c r="K288" s="483"/>
      <c r="L288" s="483"/>
      <c r="M288" s="484"/>
      <c r="N288" s="321">
        <v>806</v>
      </c>
      <c r="O288" s="322">
        <v>7</v>
      </c>
      <c r="P288" s="322">
        <v>2</v>
      </c>
      <c r="Q288" s="323" t="s">
        <v>408</v>
      </c>
      <c r="R288" s="324">
        <v>0</v>
      </c>
      <c r="S288" s="485"/>
      <c r="T288" s="486"/>
      <c r="U288" s="413">
        <f t="shared" ref="U288:V292" si="10">+U289</f>
        <v>122778</v>
      </c>
      <c r="V288" s="413">
        <f t="shared" si="10"/>
        <v>109752.923</v>
      </c>
      <c r="W288" s="354">
        <f t="shared" si="8"/>
        <v>89.391359201159815</v>
      </c>
      <c r="X288" s="487"/>
      <c r="Y288" s="487"/>
      <c r="Z288" s="487"/>
      <c r="AA288" s="487"/>
      <c r="AB288" s="487"/>
      <c r="AC288" s="487"/>
      <c r="AD288" s="487"/>
      <c r="AE288" s="325"/>
    </row>
    <row r="289" spans="1:31" s="326" customFormat="1" ht="12" customHeight="1" x14ac:dyDescent="0.2">
      <c r="A289" s="320"/>
      <c r="B289" s="483" t="s">
        <v>72</v>
      </c>
      <c r="C289" s="483"/>
      <c r="D289" s="483"/>
      <c r="E289" s="483"/>
      <c r="F289" s="483"/>
      <c r="G289" s="483"/>
      <c r="H289" s="483"/>
      <c r="I289" s="483"/>
      <c r="J289" s="483"/>
      <c r="K289" s="483"/>
      <c r="L289" s="483"/>
      <c r="M289" s="484"/>
      <c r="N289" s="321">
        <v>806</v>
      </c>
      <c r="O289" s="322">
        <v>7</v>
      </c>
      <c r="P289" s="322">
        <v>2</v>
      </c>
      <c r="Q289" s="323" t="s">
        <v>414</v>
      </c>
      <c r="R289" s="324">
        <v>0</v>
      </c>
      <c r="S289" s="485"/>
      <c r="T289" s="486"/>
      <c r="U289" s="413">
        <f t="shared" si="10"/>
        <v>122778</v>
      </c>
      <c r="V289" s="413">
        <f t="shared" si="10"/>
        <v>109752.923</v>
      </c>
      <c r="W289" s="354">
        <f t="shared" si="8"/>
        <v>89.391359201159815</v>
      </c>
      <c r="X289" s="487"/>
      <c r="Y289" s="487"/>
      <c r="Z289" s="487"/>
      <c r="AA289" s="487"/>
      <c r="AB289" s="487"/>
      <c r="AC289" s="487"/>
      <c r="AD289" s="487"/>
      <c r="AE289" s="325"/>
    </row>
    <row r="290" spans="1:31" s="326" customFormat="1" ht="53.25" customHeight="1" x14ac:dyDescent="0.2">
      <c r="A290" s="320"/>
      <c r="B290" s="483" t="s">
        <v>163</v>
      </c>
      <c r="C290" s="483"/>
      <c r="D290" s="483"/>
      <c r="E290" s="483"/>
      <c r="F290" s="483"/>
      <c r="G290" s="483"/>
      <c r="H290" s="483"/>
      <c r="I290" s="483"/>
      <c r="J290" s="483"/>
      <c r="K290" s="483"/>
      <c r="L290" s="483"/>
      <c r="M290" s="484"/>
      <c r="N290" s="321">
        <v>806</v>
      </c>
      <c r="O290" s="322">
        <v>7</v>
      </c>
      <c r="P290" s="322">
        <v>2</v>
      </c>
      <c r="Q290" s="323" t="s">
        <v>416</v>
      </c>
      <c r="R290" s="324">
        <v>0</v>
      </c>
      <c r="S290" s="485"/>
      <c r="T290" s="486"/>
      <c r="U290" s="413">
        <f t="shared" si="10"/>
        <v>122778</v>
      </c>
      <c r="V290" s="413">
        <f t="shared" si="10"/>
        <v>109752.923</v>
      </c>
      <c r="W290" s="354">
        <f t="shared" si="8"/>
        <v>89.391359201159815</v>
      </c>
      <c r="X290" s="487"/>
      <c r="Y290" s="487"/>
      <c r="Z290" s="487"/>
      <c r="AA290" s="487"/>
      <c r="AB290" s="487"/>
      <c r="AC290" s="487"/>
      <c r="AD290" s="487"/>
      <c r="AE290" s="325"/>
    </row>
    <row r="291" spans="1:31" s="326" customFormat="1" ht="21.75" customHeight="1" x14ac:dyDescent="0.2">
      <c r="A291" s="320"/>
      <c r="B291" s="483" t="s">
        <v>412</v>
      </c>
      <c r="C291" s="483"/>
      <c r="D291" s="483"/>
      <c r="E291" s="483"/>
      <c r="F291" s="483"/>
      <c r="G291" s="483"/>
      <c r="H291" s="483"/>
      <c r="I291" s="483"/>
      <c r="J291" s="483"/>
      <c r="K291" s="483"/>
      <c r="L291" s="483"/>
      <c r="M291" s="484"/>
      <c r="N291" s="321">
        <v>806</v>
      </c>
      <c r="O291" s="322">
        <v>7</v>
      </c>
      <c r="P291" s="322">
        <v>2</v>
      </c>
      <c r="Q291" s="323" t="s">
        <v>416</v>
      </c>
      <c r="R291" s="324" t="s">
        <v>8</v>
      </c>
      <c r="S291" s="485"/>
      <c r="T291" s="486"/>
      <c r="U291" s="413">
        <f t="shared" si="10"/>
        <v>122778</v>
      </c>
      <c r="V291" s="413">
        <f t="shared" si="10"/>
        <v>109752.923</v>
      </c>
      <c r="W291" s="354">
        <f t="shared" si="8"/>
        <v>89.391359201159815</v>
      </c>
      <c r="X291" s="487"/>
      <c r="Y291" s="487"/>
      <c r="Z291" s="487"/>
      <c r="AA291" s="487"/>
      <c r="AB291" s="487"/>
      <c r="AC291" s="487"/>
      <c r="AD291" s="487"/>
      <c r="AE291" s="325"/>
    </row>
    <row r="292" spans="1:31" s="326" customFormat="1" ht="12" customHeight="1" x14ac:dyDescent="0.2">
      <c r="A292" s="320"/>
      <c r="B292" s="483" t="s">
        <v>9</v>
      </c>
      <c r="C292" s="483"/>
      <c r="D292" s="483"/>
      <c r="E292" s="483"/>
      <c r="F292" s="483"/>
      <c r="G292" s="483"/>
      <c r="H292" s="483"/>
      <c r="I292" s="483"/>
      <c r="J292" s="483"/>
      <c r="K292" s="483"/>
      <c r="L292" s="483"/>
      <c r="M292" s="484"/>
      <c r="N292" s="321">
        <v>806</v>
      </c>
      <c r="O292" s="322">
        <v>7</v>
      </c>
      <c r="P292" s="322">
        <v>2</v>
      </c>
      <c r="Q292" s="323" t="s">
        <v>416</v>
      </c>
      <c r="R292" s="324" t="s">
        <v>10</v>
      </c>
      <c r="S292" s="485"/>
      <c r="T292" s="486"/>
      <c r="U292" s="413">
        <f t="shared" si="10"/>
        <v>122778</v>
      </c>
      <c r="V292" s="413">
        <f t="shared" si="10"/>
        <v>109752.923</v>
      </c>
      <c r="W292" s="354">
        <f t="shared" si="8"/>
        <v>89.391359201159815</v>
      </c>
      <c r="X292" s="487"/>
      <c r="Y292" s="487"/>
      <c r="Z292" s="487"/>
      <c r="AA292" s="487"/>
      <c r="AB292" s="487"/>
      <c r="AC292" s="487"/>
      <c r="AD292" s="487"/>
      <c r="AE292" s="325"/>
    </row>
    <row r="293" spans="1:31" s="326" customFormat="1" ht="42.75" customHeight="1" x14ac:dyDescent="0.2">
      <c r="A293" s="320"/>
      <c r="B293" s="483" t="s">
        <v>11</v>
      </c>
      <c r="C293" s="483"/>
      <c r="D293" s="483"/>
      <c r="E293" s="483"/>
      <c r="F293" s="483"/>
      <c r="G293" s="483"/>
      <c r="H293" s="483"/>
      <c r="I293" s="483"/>
      <c r="J293" s="483"/>
      <c r="K293" s="483"/>
      <c r="L293" s="483"/>
      <c r="M293" s="484"/>
      <c r="N293" s="321">
        <v>806</v>
      </c>
      <c r="O293" s="322">
        <v>7</v>
      </c>
      <c r="P293" s="322">
        <v>2</v>
      </c>
      <c r="Q293" s="323" t="s">
        <v>416</v>
      </c>
      <c r="R293" s="324" t="s">
        <v>12</v>
      </c>
      <c r="S293" s="485"/>
      <c r="T293" s="486"/>
      <c r="U293" s="413">
        <v>122778</v>
      </c>
      <c r="V293" s="413">
        <v>109752.923</v>
      </c>
      <c r="W293" s="354">
        <f t="shared" si="8"/>
        <v>89.391359201159815</v>
      </c>
      <c r="X293" s="487"/>
      <c r="Y293" s="487"/>
      <c r="Z293" s="487"/>
      <c r="AA293" s="487"/>
      <c r="AB293" s="487"/>
      <c r="AC293" s="487"/>
      <c r="AD293" s="487"/>
      <c r="AE293" s="325"/>
    </row>
    <row r="294" spans="1:31" s="326" customFormat="1" ht="21.75" customHeight="1" x14ac:dyDescent="0.2">
      <c r="A294" s="320"/>
      <c r="B294" s="483" t="s">
        <v>407</v>
      </c>
      <c r="C294" s="483"/>
      <c r="D294" s="483"/>
      <c r="E294" s="483"/>
      <c r="F294" s="483"/>
      <c r="G294" s="483"/>
      <c r="H294" s="483"/>
      <c r="I294" s="483"/>
      <c r="J294" s="483"/>
      <c r="K294" s="483"/>
      <c r="L294" s="483"/>
      <c r="M294" s="484"/>
      <c r="N294" s="321">
        <v>806</v>
      </c>
      <c r="O294" s="322">
        <v>7</v>
      </c>
      <c r="P294" s="322">
        <v>2</v>
      </c>
      <c r="Q294" s="323" t="s">
        <v>408</v>
      </c>
      <c r="R294" s="324">
        <v>0</v>
      </c>
      <c r="S294" s="485"/>
      <c r="T294" s="486"/>
      <c r="U294" s="413">
        <v>13211.082</v>
      </c>
      <c r="V294" s="413">
        <f>+V295</f>
        <v>7107.4866599999996</v>
      </c>
      <c r="W294" s="354">
        <f t="shared" si="8"/>
        <v>53.799428843148497</v>
      </c>
      <c r="X294" s="487"/>
      <c r="Y294" s="487"/>
      <c r="Z294" s="487"/>
      <c r="AA294" s="487"/>
      <c r="AB294" s="487"/>
      <c r="AC294" s="487"/>
      <c r="AD294" s="487"/>
      <c r="AE294" s="325"/>
    </row>
    <row r="295" spans="1:31" s="326" customFormat="1" ht="12" customHeight="1" x14ac:dyDescent="0.2">
      <c r="A295" s="320"/>
      <c r="B295" s="483" t="s">
        <v>72</v>
      </c>
      <c r="C295" s="483"/>
      <c r="D295" s="483"/>
      <c r="E295" s="483"/>
      <c r="F295" s="483"/>
      <c r="G295" s="483"/>
      <c r="H295" s="483"/>
      <c r="I295" s="483"/>
      <c r="J295" s="483"/>
      <c r="K295" s="483"/>
      <c r="L295" s="483"/>
      <c r="M295" s="484"/>
      <c r="N295" s="321">
        <v>806</v>
      </c>
      <c r="O295" s="322">
        <v>7</v>
      </c>
      <c r="P295" s="322">
        <v>2</v>
      </c>
      <c r="Q295" s="323" t="s">
        <v>414</v>
      </c>
      <c r="R295" s="324">
        <v>0</v>
      </c>
      <c r="S295" s="485"/>
      <c r="T295" s="486"/>
      <c r="U295" s="413">
        <v>13211.082</v>
      </c>
      <c r="V295" s="413">
        <f>+V296</f>
        <v>7107.4866599999996</v>
      </c>
      <c r="W295" s="354">
        <f t="shared" si="8"/>
        <v>53.799428843148497</v>
      </c>
      <c r="X295" s="487"/>
      <c r="Y295" s="487"/>
      <c r="Z295" s="487"/>
      <c r="AA295" s="487"/>
      <c r="AB295" s="487"/>
      <c r="AC295" s="487"/>
      <c r="AD295" s="487"/>
      <c r="AE295" s="325"/>
    </row>
    <row r="296" spans="1:31" s="326" customFormat="1" ht="42.75" customHeight="1" x14ac:dyDescent="0.2">
      <c r="A296" s="320"/>
      <c r="B296" s="483" t="s">
        <v>617</v>
      </c>
      <c r="C296" s="483"/>
      <c r="D296" s="483"/>
      <c r="E296" s="483"/>
      <c r="F296" s="483"/>
      <c r="G296" s="483"/>
      <c r="H296" s="483"/>
      <c r="I296" s="483"/>
      <c r="J296" s="483"/>
      <c r="K296" s="483"/>
      <c r="L296" s="483"/>
      <c r="M296" s="484"/>
      <c r="N296" s="321">
        <v>806</v>
      </c>
      <c r="O296" s="322">
        <v>7</v>
      </c>
      <c r="P296" s="322">
        <v>2</v>
      </c>
      <c r="Q296" s="323" t="s">
        <v>618</v>
      </c>
      <c r="R296" s="324">
        <v>0</v>
      </c>
      <c r="S296" s="485"/>
      <c r="T296" s="486"/>
      <c r="U296" s="413">
        <v>13211.082</v>
      </c>
      <c r="V296" s="413">
        <f>+V297</f>
        <v>7107.4866599999996</v>
      </c>
      <c r="W296" s="354">
        <f t="shared" si="8"/>
        <v>53.799428843148497</v>
      </c>
      <c r="X296" s="487"/>
      <c r="Y296" s="487"/>
      <c r="Z296" s="487"/>
      <c r="AA296" s="487"/>
      <c r="AB296" s="487"/>
      <c r="AC296" s="487"/>
      <c r="AD296" s="487"/>
      <c r="AE296" s="325"/>
    </row>
    <row r="297" spans="1:31" s="326" customFormat="1" ht="21.75" customHeight="1" x14ac:dyDescent="0.2">
      <c r="A297" s="320"/>
      <c r="B297" s="483" t="s">
        <v>412</v>
      </c>
      <c r="C297" s="483"/>
      <c r="D297" s="483"/>
      <c r="E297" s="483"/>
      <c r="F297" s="483"/>
      <c r="G297" s="483"/>
      <c r="H297" s="483"/>
      <c r="I297" s="483"/>
      <c r="J297" s="483"/>
      <c r="K297" s="483"/>
      <c r="L297" s="483"/>
      <c r="M297" s="484"/>
      <c r="N297" s="321">
        <v>806</v>
      </c>
      <c r="O297" s="322">
        <v>7</v>
      </c>
      <c r="P297" s="322">
        <v>2</v>
      </c>
      <c r="Q297" s="323" t="s">
        <v>618</v>
      </c>
      <c r="R297" s="324" t="s">
        <v>8</v>
      </c>
      <c r="S297" s="485"/>
      <c r="T297" s="486"/>
      <c r="U297" s="413">
        <v>13211.082</v>
      </c>
      <c r="V297" s="413">
        <f>+V298</f>
        <v>7107.4866599999996</v>
      </c>
      <c r="W297" s="354">
        <f t="shared" si="8"/>
        <v>53.799428843148497</v>
      </c>
      <c r="X297" s="487"/>
      <c r="Y297" s="487"/>
      <c r="Z297" s="487"/>
      <c r="AA297" s="487"/>
      <c r="AB297" s="487"/>
      <c r="AC297" s="487"/>
      <c r="AD297" s="487"/>
      <c r="AE297" s="325"/>
    </row>
    <row r="298" spans="1:31" s="326" customFormat="1" ht="12" customHeight="1" x14ac:dyDescent="0.2">
      <c r="A298" s="320"/>
      <c r="B298" s="483" t="s">
        <v>9</v>
      </c>
      <c r="C298" s="483"/>
      <c r="D298" s="483"/>
      <c r="E298" s="483"/>
      <c r="F298" s="483"/>
      <c r="G298" s="483"/>
      <c r="H298" s="483"/>
      <c r="I298" s="483"/>
      <c r="J298" s="483"/>
      <c r="K298" s="483"/>
      <c r="L298" s="483"/>
      <c r="M298" s="484"/>
      <c r="N298" s="321">
        <v>806</v>
      </c>
      <c r="O298" s="322">
        <v>7</v>
      </c>
      <c r="P298" s="322">
        <v>2</v>
      </c>
      <c r="Q298" s="323" t="s">
        <v>618</v>
      </c>
      <c r="R298" s="324" t="s">
        <v>10</v>
      </c>
      <c r="S298" s="485"/>
      <c r="T298" s="486"/>
      <c r="U298" s="413">
        <v>13211.082</v>
      </c>
      <c r="V298" s="413">
        <f>+V299</f>
        <v>7107.4866599999996</v>
      </c>
      <c r="W298" s="354">
        <f t="shared" si="8"/>
        <v>53.799428843148497</v>
      </c>
      <c r="X298" s="487"/>
      <c r="Y298" s="487"/>
      <c r="Z298" s="487"/>
      <c r="AA298" s="487"/>
      <c r="AB298" s="487"/>
      <c r="AC298" s="487"/>
      <c r="AD298" s="487"/>
      <c r="AE298" s="325"/>
    </row>
    <row r="299" spans="1:31" s="326" customFormat="1" ht="12" customHeight="1" x14ac:dyDescent="0.2">
      <c r="A299" s="320"/>
      <c r="B299" s="483" t="s">
        <v>151</v>
      </c>
      <c r="C299" s="483"/>
      <c r="D299" s="483"/>
      <c r="E299" s="483"/>
      <c r="F299" s="483"/>
      <c r="G299" s="483"/>
      <c r="H299" s="483"/>
      <c r="I299" s="483"/>
      <c r="J299" s="483"/>
      <c r="K299" s="483"/>
      <c r="L299" s="483"/>
      <c r="M299" s="484"/>
      <c r="N299" s="321">
        <v>806</v>
      </c>
      <c r="O299" s="322">
        <v>7</v>
      </c>
      <c r="P299" s="322">
        <v>2</v>
      </c>
      <c r="Q299" s="323" t="s">
        <v>618</v>
      </c>
      <c r="R299" s="324" t="s">
        <v>150</v>
      </c>
      <c r="S299" s="485"/>
      <c r="T299" s="486"/>
      <c r="U299" s="413">
        <v>13211.082</v>
      </c>
      <c r="V299" s="413">
        <v>7107.4866599999996</v>
      </c>
      <c r="W299" s="354">
        <f t="shared" si="8"/>
        <v>53.799428843148497</v>
      </c>
      <c r="X299" s="487"/>
      <c r="Y299" s="487"/>
      <c r="Z299" s="487"/>
      <c r="AA299" s="487"/>
      <c r="AB299" s="487"/>
      <c r="AC299" s="487"/>
      <c r="AD299" s="487"/>
      <c r="AE299" s="325"/>
    </row>
    <row r="300" spans="1:31" s="326" customFormat="1" ht="21.75" customHeight="1" x14ac:dyDescent="0.2">
      <c r="A300" s="320"/>
      <c r="B300" s="483" t="s">
        <v>407</v>
      </c>
      <c r="C300" s="483"/>
      <c r="D300" s="483"/>
      <c r="E300" s="483"/>
      <c r="F300" s="483"/>
      <c r="G300" s="483"/>
      <c r="H300" s="483"/>
      <c r="I300" s="483"/>
      <c r="J300" s="483"/>
      <c r="K300" s="483"/>
      <c r="L300" s="483"/>
      <c r="M300" s="484"/>
      <c r="N300" s="321">
        <v>806</v>
      </c>
      <c r="O300" s="322">
        <v>7</v>
      </c>
      <c r="P300" s="322">
        <v>2</v>
      </c>
      <c r="Q300" s="323" t="s">
        <v>408</v>
      </c>
      <c r="R300" s="324">
        <v>0</v>
      </c>
      <c r="S300" s="485"/>
      <c r="T300" s="486"/>
      <c r="U300" s="413">
        <f t="shared" ref="U300:V304" si="11">+U301</f>
        <v>3702.886</v>
      </c>
      <c r="V300" s="413">
        <f t="shared" si="11"/>
        <v>1320.8658</v>
      </c>
      <c r="W300" s="354">
        <f t="shared" si="8"/>
        <v>35.671252099038426</v>
      </c>
      <c r="X300" s="487"/>
      <c r="Y300" s="487"/>
      <c r="Z300" s="487"/>
      <c r="AA300" s="487"/>
      <c r="AB300" s="487"/>
      <c r="AC300" s="487"/>
      <c r="AD300" s="487"/>
      <c r="AE300" s="325"/>
    </row>
    <row r="301" spans="1:31" s="326" customFormat="1" ht="12" customHeight="1" x14ac:dyDescent="0.2">
      <c r="A301" s="320"/>
      <c r="B301" s="483" t="s">
        <v>72</v>
      </c>
      <c r="C301" s="483"/>
      <c r="D301" s="483"/>
      <c r="E301" s="483"/>
      <c r="F301" s="483"/>
      <c r="G301" s="483"/>
      <c r="H301" s="483"/>
      <c r="I301" s="483"/>
      <c r="J301" s="483"/>
      <c r="K301" s="483"/>
      <c r="L301" s="483"/>
      <c r="M301" s="484"/>
      <c r="N301" s="321">
        <v>806</v>
      </c>
      <c r="O301" s="322">
        <v>7</v>
      </c>
      <c r="P301" s="322">
        <v>2</v>
      </c>
      <c r="Q301" s="323" t="s">
        <v>414</v>
      </c>
      <c r="R301" s="324">
        <v>0</v>
      </c>
      <c r="S301" s="485"/>
      <c r="T301" s="486"/>
      <c r="U301" s="413">
        <f t="shared" si="11"/>
        <v>3702.886</v>
      </c>
      <c r="V301" s="413">
        <f t="shared" si="11"/>
        <v>1320.8658</v>
      </c>
      <c r="W301" s="354">
        <f t="shared" si="8"/>
        <v>35.671252099038426</v>
      </c>
      <c r="X301" s="487"/>
      <c r="Y301" s="487"/>
      <c r="Z301" s="487"/>
      <c r="AA301" s="487"/>
      <c r="AB301" s="487"/>
      <c r="AC301" s="487"/>
      <c r="AD301" s="487"/>
      <c r="AE301" s="325"/>
    </row>
    <row r="302" spans="1:31" s="326" customFormat="1" ht="32.25" customHeight="1" x14ac:dyDescent="0.2">
      <c r="A302" s="320"/>
      <c r="B302" s="483" t="s">
        <v>530</v>
      </c>
      <c r="C302" s="483"/>
      <c r="D302" s="483"/>
      <c r="E302" s="483"/>
      <c r="F302" s="483"/>
      <c r="G302" s="483"/>
      <c r="H302" s="483"/>
      <c r="I302" s="483"/>
      <c r="J302" s="483"/>
      <c r="K302" s="483"/>
      <c r="L302" s="483"/>
      <c r="M302" s="484"/>
      <c r="N302" s="321">
        <v>806</v>
      </c>
      <c r="O302" s="322">
        <v>7</v>
      </c>
      <c r="P302" s="322">
        <v>2</v>
      </c>
      <c r="Q302" s="323" t="s">
        <v>531</v>
      </c>
      <c r="R302" s="324">
        <v>0</v>
      </c>
      <c r="S302" s="485"/>
      <c r="T302" s="486"/>
      <c r="U302" s="413">
        <f t="shared" si="11"/>
        <v>3702.886</v>
      </c>
      <c r="V302" s="413">
        <f t="shared" si="11"/>
        <v>1320.8658</v>
      </c>
      <c r="W302" s="354">
        <f t="shared" si="8"/>
        <v>35.671252099038426</v>
      </c>
      <c r="X302" s="487"/>
      <c r="Y302" s="487"/>
      <c r="Z302" s="487"/>
      <c r="AA302" s="487"/>
      <c r="AB302" s="487"/>
      <c r="AC302" s="487"/>
      <c r="AD302" s="487"/>
      <c r="AE302" s="325"/>
    </row>
    <row r="303" spans="1:31" s="326" customFormat="1" ht="21.75" customHeight="1" x14ac:dyDescent="0.2">
      <c r="A303" s="320"/>
      <c r="B303" s="483" t="s">
        <v>412</v>
      </c>
      <c r="C303" s="483"/>
      <c r="D303" s="483"/>
      <c r="E303" s="483"/>
      <c r="F303" s="483"/>
      <c r="G303" s="483"/>
      <c r="H303" s="483"/>
      <c r="I303" s="483"/>
      <c r="J303" s="483"/>
      <c r="K303" s="483"/>
      <c r="L303" s="483"/>
      <c r="M303" s="484"/>
      <c r="N303" s="321">
        <v>806</v>
      </c>
      <c r="O303" s="322">
        <v>7</v>
      </c>
      <c r="P303" s="322">
        <v>2</v>
      </c>
      <c r="Q303" s="323" t="s">
        <v>531</v>
      </c>
      <c r="R303" s="324" t="s">
        <v>8</v>
      </c>
      <c r="S303" s="485"/>
      <c r="T303" s="486"/>
      <c r="U303" s="413">
        <f t="shared" si="11"/>
        <v>3702.886</v>
      </c>
      <c r="V303" s="413">
        <f t="shared" si="11"/>
        <v>1320.8658</v>
      </c>
      <c r="W303" s="354">
        <f t="shared" si="8"/>
        <v>35.671252099038426</v>
      </c>
      <c r="X303" s="487"/>
      <c r="Y303" s="487"/>
      <c r="Z303" s="487"/>
      <c r="AA303" s="487"/>
      <c r="AB303" s="487"/>
      <c r="AC303" s="487"/>
      <c r="AD303" s="487"/>
      <c r="AE303" s="325"/>
    </row>
    <row r="304" spans="1:31" s="326" customFormat="1" ht="12" customHeight="1" x14ac:dyDescent="0.2">
      <c r="A304" s="320"/>
      <c r="B304" s="483" t="s">
        <v>9</v>
      </c>
      <c r="C304" s="483"/>
      <c r="D304" s="483"/>
      <c r="E304" s="483"/>
      <c r="F304" s="483"/>
      <c r="G304" s="483"/>
      <c r="H304" s="483"/>
      <c r="I304" s="483"/>
      <c r="J304" s="483"/>
      <c r="K304" s="483"/>
      <c r="L304" s="483"/>
      <c r="M304" s="484"/>
      <c r="N304" s="321">
        <v>806</v>
      </c>
      <c r="O304" s="322">
        <v>7</v>
      </c>
      <c r="P304" s="322">
        <v>2</v>
      </c>
      <c r="Q304" s="323" t="s">
        <v>531</v>
      </c>
      <c r="R304" s="324" t="s">
        <v>10</v>
      </c>
      <c r="S304" s="485"/>
      <c r="T304" s="486"/>
      <c r="U304" s="413">
        <f t="shared" si="11"/>
        <v>3702.886</v>
      </c>
      <c r="V304" s="413">
        <f t="shared" si="11"/>
        <v>1320.8658</v>
      </c>
      <c r="W304" s="354">
        <f t="shared" si="8"/>
        <v>35.671252099038426</v>
      </c>
      <c r="X304" s="487"/>
      <c r="Y304" s="487"/>
      <c r="Z304" s="487"/>
      <c r="AA304" s="487"/>
      <c r="AB304" s="487"/>
      <c r="AC304" s="487"/>
      <c r="AD304" s="487"/>
      <c r="AE304" s="325"/>
    </row>
    <row r="305" spans="1:31" s="326" customFormat="1" ht="12" customHeight="1" x14ac:dyDescent="0.2">
      <c r="A305" s="320"/>
      <c r="B305" s="483" t="s">
        <v>151</v>
      </c>
      <c r="C305" s="483"/>
      <c r="D305" s="483"/>
      <c r="E305" s="483"/>
      <c r="F305" s="483"/>
      <c r="G305" s="483"/>
      <c r="H305" s="483"/>
      <c r="I305" s="483"/>
      <c r="J305" s="483"/>
      <c r="K305" s="483"/>
      <c r="L305" s="483"/>
      <c r="M305" s="484"/>
      <c r="N305" s="321">
        <v>806</v>
      </c>
      <c r="O305" s="322">
        <v>7</v>
      </c>
      <c r="P305" s="322">
        <v>2</v>
      </c>
      <c r="Q305" s="323" t="s">
        <v>531</v>
      </c>
      <c r="R305" s="324" t="s">
        <v>150</v>
      </c>
      <c r="S305" s="485"/>
      <c r="T305" s="486"/>
      <c r="U305" s="413">
        <v>3702.886</v>
      </c>
      <c r="V305" s="413">
        <v>1320.8658</v>
      </c>
      <c r="W305" s="354">
        <f t="shared" si="8"/>
        <v>35.671252099038426</v>
      </c>
      <c r="X305" s="487"/>
      <c r="Y305" s="487"/>
      <c r="Z305" s="487"/>
      <c r="AA305" s="487"/>
      <c r="AB305" s="487"/>
      <c r="AC305" s="487"/>
      <c r="AD305" s="487"/>
      <c r="AE305" s="325"/>
    </row>
    <row r="306" spans="1:31" s="326" customFormat="1" ht="21.75" customHeight="1" x14ac:dyDescent="0.2">
      <c r="A306" s="320"/>
      <c r="B306" s="483" t="s">
        <v>407</v>
      </c>
      <c r="C306" s="483"/>
      <c r="D306" s="483"/>
      <c r="E306" s="483"/>
      <c r="F306" s="483"/>
      <c r="G306" s="483"/>
      <c r="H306" s="483"/>
      <c r="I306" s="483"/>
      <c r="J306" s="483"/>
      <c r="K306" s="483"/>
      <c r="L306" s="483"/>
      <c r="M306" s="484"/>
      <c r="N306" s="321">
        <v>806</v>
      </c>
      <c r="O306" s="322">
        <v>7</v>
      </c>
      <c r="P306" s="322">
        <v>2</v>
      </c>
      <c r="Q306" s="323" t="s">
        <v>408</v>
      </c>
      <c r="R306" s="324">
        <v>0</v>
      </c>
      <c r="S306" s="485"/>
      <c r="T306" s="486"/>
      <c r="U306" s="413">
        <f t="shared" ref="U306:V310" si="12">+U307</f>
        <v>7281.79</v>
      </c>
      <c r="V306" s="413">
        <f t="shared" si="12"/>
        <v>3332.7165199999999</v>
      </c>
      <c r="W306" s="354">
        <f t="shared" si="8"/>
        <v>45.76781972564438</v>
      </c>
      <c r="X306" s="487"/>
      <c r="Y306" s="487"/>
      <c r="Z306" s="487"/>
      <c r="AA306" s="487"/>
      <c r="AB306" s="487"/>
      <c r="AC306" s="487"/>
      <c r="AD306" s="487"/>
      <c r="AE306" s="325"/>
    </row>
    <row r="307" spans="1:31" s="326" customFormat="1" ht="32.25" customHeight="1" x14ac:dyDescent="0.2">
      <c r="A307" s="320"/>
      <c r="B307" s="483" t="s">
        <v>474</v>
      </c>
      <c r="C307" s="483"/>
      <c r="D307" s="483"/>
      <c r="E307" s="483"/>
      <c r="F307" s="483"/>
      <c r="G307" s="483"/>
      <c r="H307" s="483"/>
      <c r="I307" s="483"/>
      <c r="J307" s="483"/>
      <c r="K307" s="483"/>
      <c r="L307" s="483"/>
      <c r="M307" s="484"/>
      <c r="N307" s="321">
        <v>806</v>
      </c>
      <c r="O307" s="322">
        <v>7</v>
      </c>
      <c r="P307" s="322">
        <v>2</v>
      </c>
      <c r="Q307" s="323" t="s">
        <v>475</v>
      </c>
      <c r="R307" s="324">
        <v>0</v>
      </c>
      <c r="S307" s="485"/>
      <c r="T307" s="486"/>
      <c r="U307" s="413">
        <f t="shared" si="12"/>
        <v>7281.79</v>
      </c>
      <c r="V307" s="413">
        <f t="shared" si="12"/>
        <v>3332.7165199999999</v>
      </c>
      <c r="W307" s="354">
        <f t="shared" si="8"/>
        <v>45.76781972564438</v>
      </c>
      <c r="X307" s="487"/>
      <c r="Y307" s="487"/>
      <c r="Z307" s="487"/>
      <c r="AA307" s="487"/>
      <c r="AB307" s="487"/>
      <c r="AC307" s="487"/>
      <c r="AD307" s="487"/>
      <c r="AE307" s="325"/>
    </row>
    <row r="308" spans="1:31" s="326" customFormat="1" ht="53.25" customHeight="1" x14ac:dyDescent="0.2">
      <c r="A308" s="320"/>
      <c r="B308" s="483" t="s">
        <v>619</v>
      </c>
      <c r="C308" s="483"/>
      <c r="D308" s="483"/>
      <c r="E308" s="483"/>
      <c r="F308" s="483"/>
      <c r="G308" s="483"/>
      <c r="H308" s="483"/>
      <c r="I308" s="483"/>
      <c r="J308" s="483"/>
      <c r="K308" s="483"/>
      <c r="L308" s="483"/>
      <c r="M308" s="484"/>
      <c r="N308" s="321">
        <v>806</v>
      </c>
      <c r="O308" s="322">
        <v>7</v>
      </c>
      <c r="P308" s="322">
        <v>2</v>
      </c>
      <c r="Q308" s="323" t="s">
        <v>620</v>
      </c>
      <c r="R308" s="324">
        <v>0</v>
      </c>
      <c r="S308" s="485"/>
      <c r="T308" s="486"/>
      <c r="U308" s="413">
        <f t="shared" si="12"/>
        <v>7281.79</v>
      </c>
      <c r="V308" s="413">
        <f t="shared" si="12"/>
        <v>3332.7165199999999</v>
      </c>
      <c r="W308" s="354">
        <f t="shared" si="8"/>
        <v>45.76781972564438</v>
      </c>
      <c r="X308" s="487"/>
      <c r="Y308" s="487"/>
      <c r="Z308" s="487"/>
      <c r="AA308" s="487"/>
      <c r="AB308" s="487"/>
      <c r="AC308" s="487"/>
      <c r="AD308" s="487"/>
      <c r="AE308" s="325"/>
    </row>
    <row r="309" spans="1:31" s="326" customFormat="1" ht="21.75" customHeight="1" x14ac:dyDescent="0.2">
      <c r="A309" s="320"/>
      <c r="B309" s="483" t="s">
        <v>412</v>
      </c>
      <c r="C309" s="483"/>
      <c r="D309" s="483"/>
      <c r="E309" s="483"/>
      <c r="F309" s="483"/>
      <c r="G309" s="483"/>
      <c r="H309" s="483"/>
      <c r="I309" s="483"/>
      <c r="J309" s="483"/>
      <c r="K309" s="483"/>
      <c r="L309" s="483"/>
      <c r="M309" s="484"/>
      <c r="N309" s="321">
        <v>806</v>
      </c>
      <c r="O309" s="322">
        <v>7</v>
      </c>
      <c r="P309" s="322">
        <v>2</v>
      </c>
      <c r="Q309" s="323" t="s">
        <v>620</v>
      </c>
      <c r="R309" s="324" t="s">
        <v>8</v>
      </c>
      <c r="S309" s="485"/>
      <c r="T309" s="486"/>
      <c r="U309" s="413">
        <f t="shared" si="12"/>
        <v>7281.79</v>
      </c>
      <c r="V309" s="413">
        <f t="shared" si="12"/>
        <v>3332.7165199999999</v>
      </c>
      <c r="W309" s="354">
        <f t="shared" si="8"/>
        <v>45.76781972564438</v>
      </c>
      <c r="X309" s="487"/>
      <c r="Y309" s="487"/>
      <c r="Z309" s="487"/>
      <c r="AA309" s="487"/>
      <c r="AB309" s="487"/>
      <c r="AC309" s="487"/>
      <c r="AD309" s="487"/>
      <c r="AE309" s="325"/>
    </row>
    <row r="310" spans="1:31" s="326" customFormat="1" ht="12" customHeight="1" x14ac:dyDescent="0.2">
      <c r="A310" s="320"/>
      <c r="B310" s="483" t="s">
        <v>9</v>
      </c>
      <c r="C310" s="483"/>
      <c r="D310" s="483"/>
      <c r="E310" s="483"/>
      <c r="F310" s="483"/>
      <c r="G310" s="483"/>
      <c r="H310" s="483"/>
      <c r="I310" s="483"/>
      <c r="J310" s="483"/>
      <c r="K310" s="483"/>
      <c r="L310" s="483"/>
      <c r="M310" s="484"/>
      <c r="N310" s="321">
        <v>806</v>
      </c>
      <c r="O310" s="322">
        <v>7</v>
      </c>
      <c r="P310" s="322">
        <v>2</v>
      </c>
      <c r="Q310" s="323" t="s">
        <v>620</v>
      </c>
      <c r="R310" s="324" t="s">
        <v>10</v>
      </c>
      <c r="S310" s="485"/>
      <c r="T310" s="486"/>
      <c r="U310" s="413">
        <f t="shared" si="12"/>
        <v>7281.79</v>
      </c>
      <c r="V310" s="413">
        <f t="shared" si="12"/>
        <v>3332.7165199999999</v>
      </c>
      <c r="W310" s="354">
        <f t="shared" si="8"/>
        <v>45.76781972564438</v>
      </c>
      <c r="X310" s="487"/>
      <c r="Y310" s="487"/>
      <c r="Z310" s="487"/>
      <c r="AA310" s="487"/>
      <c r="AB310" s="487"/>
      <c r="AC310" s="487"/>
      <c r="AD310" s="487"/>
      <c r="AE310" s="325"/>
    </row>
    <row r="311" spans="1:31" s="326" customFormat="1" ht="12" customHeight="1" x14ac:dyDescent="0.2">
      <c r="A311" s="320"/>
      <c r="B311" s="483" t="s">
        <v>151</v>
      </c>
      <c r="C311" s="483"/>
      <c r="D311" s="483"/>
      <c r="E311" s="483"/>
      <c r="F311" s="483"/>
      <c r="G311" s="483"/>
      <c r="H311" s="483"/>
      <c r="I311" s="483"/>
      <c r="J311" s="483"/>
      <c r="K311" s="483"/>
      <c r="L311" s="483"/>
      <c r="M311" s="484"/>
      <c r="N311" s="321">
        <v>806</v>
      </c>
      <c r="O311" s="322">
        <v>7</v>
      </c>
      <c r="P311" s="322">
        <v>2</v>
      </c>
      <c r="Q311" s="323" t="s">
        <v>620</v>
      </c>
      <c r="R311" s="324" t="s">
        <v>150</v>
      </c>
      <c r="S311" s="485"/>
      <c r="T311" s="486"/>
      <c r="U311" s="413">
        <v>7281.79</v>
      </c>
      <c r="V311" s="413">
        <v>3332.7165199999999</v>
      </c>
      <c r="W311" s="354">
        <f t="shared" si="8"/>
        <v>45.76781972564438</v>
      </c>
      <c r="X311" s="487"/>
      <c r="Y311" s="487"/>
      <c r="Z311" s="487"/>
      <c r="AA311" s="487"/>
      <c r="AB311" s="487"/>
      <c r="AC311" s="487"/>
      <c r="AD311" s="487"/>
      <c r="AE311" s="325"/>
    </row>
    <row r="312" spans="1:31" s="374" customFormat="1" ht="21.75" customHeight="1" x14ac:dyDescent="0.2">
      <c r="A312" s="368"/>
      <c r="B312" s="498" t="s">
        <v>407</v>
      </c>
      <c r="C312" s="498"/>
      <c r="D312" s="498"/>
      <c r="E312" s="498"/>
      <c r="F312" s="498"/>
      <c r="G312" s="498"/>
      <c r="H312" s="498"/>
      <c r="I312" s="498"/>
      <c r="J312" s="498"/>
      <c r="K312" s="498"/>
      <c r="L312" s="498"/>
      <c r="M312" s="499"/>
      <c r="N312" s="369">
        <v>806</v>
      </c>
      <c r="O312" s="370">
        <v>7</v>
      </c>
      <c r="P312" s="370">
        <v>2</v>
      </c>
      <c r="Q312" s="371" t="s">
        <v>408</v>
      </c>
      <c r="R312" s="372">
        <v>0</v>
      </c>
      <c r="S312" s="500"/>
      <c r="T312" s="501"/>
      <c r="U312" s="414">
        <f t="shared" ref="U312:V316" si="13">+U313</f>
        <v>844.3</v>
      </c>
      <c r="V312" s="414">
        <f t="shared" si="13"/>
        <v>342.70947999999999</v>
      </c>
      <c r="W312" s="354">
        <f t="shared" si="8"/>
        <v>40.59096055904299</v>
      </c>
      <c r="X312" s="502"/>
      <c r="Y312" s="502"/>
      <c r="Z312" s="502"/>
      <c r="AA312" s="502"/>
      <c r="AB312" s="502"/>
      <c r="AC312" s="502"/>
      <c r="AD312" s="502"/>
      <c r="AE312" s="373"/>
    </row>
    <row r="313" spans="1:31" s="374" customFormat="1" ht="32.25" customHeight="1" x14ac:dyDescent="0.2">
      <c r="A313" s="368"/>
      <c r="B313" s="498" t="s">
        <v>474</v>
      </c>
      <c r="C313" s="498"/>
      <c r="D313" s="498"/>
      <c r="E313" s="498"/>
      <c r="F313" s="498"/>
      <c r="G313" s="498"/>
      <c r="H313" s="498"/>
      <c r="I313" s="498"/>
      <c r="J313" s="498"/>
      <c r="K313" s="498"/>
      <c r="L313" s="498"/>
      <c r="M313" s="499"/>
      <c r="N313" s="369">
        <v>806</v>
      </c>
      <c r="O313" s="370">
        <v>7</v>
      </c>
      <c r="P313" s="370">
        <v>2</v>
      </c>
      <c r="Q313" s="371" t="s">
        <v>475</v>
      </c>
      <c r="R313" s="372">
        <v>0</v>
      </c>
      <c r="S313" s="500"/>
      <c r="T313" s="501"/>
      <c r="U313" s="414">
        <f t="shared" si="13"/>
        <v>844.3</v>
      </c>
      <c r="V313" s="414">
        <f t="shared" si="13"/>
        <v>342.70947999999999</v>
      </c>
      <c r="W313" s="354">
        <f t="shared" si="8"/>
        <v>40.59096055904299</v>
      </c>
      <c r="X313" s="502"/>
      <c r="Y313" s="502"/>
      <c r="Z313" s="502"/>
      <c r="AA313" s="502"/>
      <c r="AB313" s="502"/>
      <c r="AC313" s="502"/>
      <c r="AD313" s="502"/>
      <c r="AE313" s="373"/>
    </row>
    <row r="314" spans="1:31" s="374" customFormat="1" ht="42.75" customHeight="1" x14ac:dyDescent="0.2">
      <c r="A314" s="368"/>
      <c r="B314" s="498" t="s">
        <v>667</v>
      </c>
      <c r="C314" s="498"/>
      <c r="D314" s="498"/>
      <c r="E314" s="498"/>
      <c r="F314" s="498"/>
      <c r="G314" s="498"/>
      <c r="H314" s="498"/>
      <c r="I314" s="498"/>
      <c r="J314" s="498"/>
      <c r="K314" s="498"/>
      <c r="L314" s="498"/>
      <c r="M314" s="499"/>
      <c r="N314" s="369">
        <v>806</v>
      </c>
      <c r="O314" s="370">
        <v>7</v>
      </c>
      <c r="P314" s="370">
        <v>2</v>
      </c>
      <c r="Q314" s="371" t="s">
        <v>694</v>
      </c>
      <c r="R314" s="372">
        <v>0</v>
      </c>
      <c r="S314" s="500"/>
      <c r="T314" s="501"/>
      <c r="U314" s="414">
        <f t="shared" si="13"/>
        <v>844.3</v>
      </c>
      <c r="V314" s="414">
        <f t="shared" si="13"/>
        <v>342.70947999999999</v>
      </c>
      <c r="W314" s="354">
        <f t="shared" si="8"/>
        <v>40.59096055904299</v>
      </c>
      <c r="X314" s="502"/>
      <c r="Y314" s="502"/>
      <c r="Z314" s="502"/>
      <c r="AA314" s="502"/>
      <c r="AB314" s="502"/>
      <c r="AC314" s="502"/>
      <c r="AD314" s="502"/>
      <c r="AE314" s="373"/>
    </row>
    <row r="315" spans="1:31" s="374" customFormat="1" ht="21.75" customHeight="1" x14ac:dyDescent="0.2">
      <c r="A315" s="368"/>
      <c r="B315" s="498" t="s">
        <v>412</v>
      </c>
      <c r="C315" s="498"/>
      <c r="D315" s="498"/>
      <c r="E315" s="498"/>
      <c r="F315" s="498"/>
      <c r="G315" s="498"/>
      <c r="H315" s="498"/>
      <c r="I315" s="498"/>
      <c r="J315" s="498"/>
      <c r="K315" s="498"/>
      <c r="L315" s="498"/>
      <c r="M315" s="499"/>
      <c r="N315" s="369">
        <v>806</v>
      </c>
      <c r="O315" s="370">
        <v>7</v>
      </c>
      <c r="P315" s="370">
        <v>2</v>
      </c>
      <c r="Q315" s="371" t="s">
        <v>694</v>
      </c>
      <c r="R315" s="372" t="s">
        <v>8</v>
      </c>
      <c r="S315" s="500"/>
      <c r="T315" s="501"/>
      <c r="U315" s="414">
        <f t="shared" si="13"/>
        <v>844.3</v>
      </c>
      <c r="V315" s="414">
        <f t="shared" si="13"/>
        <v>342.70947999999999</v>
      </c>
      <c r="W315" s="354">
        <f t="shared" si="8"/>
        <v>40.59096055904299</v>
      </c>
      <c r="X315" s="502"/>
      <c r="Y315" s="502"/>
      <c r="Z315" s="502"/>
      <c r="AA315" s="502"/>
      <c r="AB315" s="502"/>
      <c r="AC315" s="502"/>
      <c r="AD315" s="502"/>
      <c r="AE315" s="373"/>
    </row>
    <row r="316" spans="1:31" s="374" customFormat="1" ht="12" customHeight="1" x14ac:dyDescent="0.2">
      <c r="A316" s="368"/>
      <c r="B316" s="498" t="s">
        <v>9</v>
      </c>
      <c r="C316" s="498"/>
      <c r="D316" s="498"/>
      <c r="E316" s="498"/>
      <c r="F316" s="498"/>
      <c r="G316" s="498"/>
      <c r="H316" s="498"/>
      <c r="I316" s="498"/>
      <c r="J316" s="498"/>
      <c r="K316" s="498"/>
      <c r="L316" s="498"/>
      <c r="M316" s="499"/>
      <c r="N316" s="369">
        <v>806</v>
      </c>
      <c r="O316" s="370">
        <v>7</v>
      </c>
      <c r="P316" s="370">
        <v>2</v>
      </c>
      <c r="Q316" s="371" t="s">
        <v>694</v>
      </c>
      <c r="R316" s="372" t="s">
        <v>10</v>
      </c>
      <c r="S316" s="500"/>
      <c r="T316" s="501"/>
      <c r="U316" s="414">
        <f t="shared" si="13"/>
        <v>844.3</v>
      </c>
      <c r="V316" s="414">
        <f t="shared" si="13"/>
        <v>342.70947999999999</v>
      </c>
      <c r="W316" s="354">
        <f t="shared" si="8"/>
        <v>40.59096055904299</v>
      </c>
      <c r="X316" s="502"/>
      <c r="Y316" s="502"/>
      <c r="Z316" s="502"/>
      <c r="AA316" s="502"/>
      <c r="AB316" s="502"/>
      <c r="AC316" s="502"/>
      <c r="AD316" s="502"/>
      <c r="AE316" s="373"/>
    </row>
    <row r="317" spans="1:31" s="374" customFormat="1" ht="42.75" customHeight="1" x14ac:dyDescent="0.2">
      <c r="A317" s="368"/>
      <c r="B317" s="498" t="s">
        <v>11</v>
      </c>
      <c r="C317" s="498"/>
      <c r="D317" s="498"/>
      <c r="E317" s="498"/>
      <c r="F317" s="498"/>
      <c r="G317" s="498"/>
      <c r="H317" s="498"/>
      <c r="I317" s="498"/>
      <c r="J317" s="498"/>
      <c r="K317" s="498"/>
      <c r="L317" s="498"/>
      <c r="M317" s="499"/>
      <c r="N317" s="369">
        <v>806</v>
      </c>
      <c r="O317" s="370">
        <v>7</v>
      </c>
      <c r="P317" s="370">
        <v>2</v>
      </c>
      <c r="Q317" s="371" t="s">
        <v>694</v>
      </c>
      <c r="R317" s="372" t="s">
        <v>12</v>
      </c>
      <c r="S317" s="500"/>
      <c r="T317" s="501"/>
      <c r="U317" s="415">
        <v>844.3</v>
      </c>
      <c r="V317" s="415">
        <v>342.70947999999999</v>
      </c>
      <c r="W317" s="354">
        <f t="shared" si="8"/>
        <v>40.59096055904299</v>
      </c>
      <c r="X317" s="502"/>
      <c r="Y317" s="502"/>
      <c r="Z317" s="502"/>
      <c r="AA317" s="502"/>
      <c r="AB317" s="502"/>
      <c r="AC317" s="502"/>
      <c r="AD317" s="502"/>
      <c r="AE317" s="373"/>
    </row>
    <row r="318" spans="1:31" s="326" customFormat="1" ht="12" customHeight="1" x14ac:dyDescent="0.2">
      <c r="A318" s="320"/>
      <c r="B318" s="483" t="s">
        <v>417</v>
      </c>
      <c r="C318" s="483"/>
      <c r="D318" s="483"/>
      <c r="E318" s="483"/>
      <c r="F318" s="483"/>
      <c r="G318" s="483"/>
      <c r="H318" s="483"/>
      <c r="I318" s="483"/>
      <c r="J318" s="483"/>
      <c r="K318" s="483"/>
      <c r="L318" s="483"/>
      <c r="M318" s="484"/>
      <c r="N318" s="321">
        <v>806</v>
      </c>
      <c r="O318" s="322">
        <v>7</v>
      </c>
      <c r="P318" s="322">
        <v>3</v>
      </c>
      <c r="Q318" s="323">
        <v>0</v>
      </c>
      <c r="R318" s="324">
        <v>0</v>
      </c>
      <c r="S318" s="485"/>
      <c r="T318" s="486"/>
      <c r="U318" s="413">
        <v>7380.54</v>
      </c>
      <c r="V318" s="413">
        <f t="shared" ref="V318:V323" si="14">+V319</f>
        <v>3841.0716699999998</v>
      </c>
      <c r="W318" s="354">
        <f t="shared" si="8"/>
        <v>52.043233557436174</v>
      </c>
      <c r="X318" s="487"/>
      <c r="Y318" s="487"/>
      <c r="Z318" s="487"/>
      <c r="AA318" s="487"/>
      <c r="AB318" s="487"/>
      <c r="AC318" s="487"/>
      <c r="AD318" s="487"/>
      <c r="AE318" s="325"/>
    </row>
    <row r="319" spans="1:31" s="326" customFormat="1" ht="21.75" customHeight="1" x14ac:dyDescent="0.2">
      <c r="A319" s="320"/>
      <c r="B319" s="483" t="s">
        <v>407</v>
      </c>
      <c r="C319" s="483"/>
      <c r="D319" s="483"/>
      <c r="E319" s="483"/>
      <c r="F319" s="483"/>
      <c r="G319" s="483"/>
      <c r="H319" s="483"/>
      <c r="I319" s="483"/>
      <c r="J319" s="483"/>
      <c r="K319" s="483"/>
      <c r="L319" s="483"/>
      <c r="M319" s="484"/>
      <c r="N319" s="321">
        <v>806</v>
      </c>
      <c r="O319" s="322">
        <v>7</v>
      </c>
      <c r="P319" s="322">
        <v>3</v>
      </c>
      <c r="Q319" s="323" t="s">
        <v>408</v>
      </c>
      <c r="R319" s="324">
        <v>0</v>
      </c>
      <c r="S319" s="485"/>
      <c r="T319" s="486"/>
      <c r="U319" s="413">
        <v>7380.54</v>
      </c>
      <c r="V319" s="413">
        <f t="shared" si="14"/>
        <v>3841.0716699999998</v>
      </c>
      <c r="W319" s="354">
        <f t="shared" si="8"/>
        <v>52.043233557436174</v>
      </c>
      <c r="X319" s="487"/>
      <c r="Y319" s="487"/>
      <c r="Z319" s="487"/>
      <c r="AA319" s="487"/>
      <c r="AB319" s="487"/>
      <c r="AC319" s="487"/>
      <c r="AD319" s="487"/>
      <c r="AE319" s="325"/>
    </row>
    <row r="320" spans="1:31" s="326" customFormat="1" ht="12" customHeight="1" x14ac:dyDescent="0.2">
      <c r="A320" s="320"/>
      <c r="B320" s="483" t="s">
        <v>418</v>
      </c>
      <c r="C320" s="483"/>
      <c r="D320" s="483"/>
      <c r="E320" s="483"/>
      <c r="F320" s="483"/>
      <c r="G320" s="483"/>
      <c r="H320" s="483"/>
      <c r="I320" s="483"/>
      <c r="J320" s="483"/>
      <c r="K320" s="483"/>
      <c r="L320" s="483"/>
      <c r="M320" s="484"/>
      <c r="N320" s="321">
        <v>806</v>
      </c>
      <c r="O320" s="322">
        <v>7</v>
      </c>
      <c r="P320" s="322">
        <v>3</v>
      </c>
      <c r="Q320" s="323" t="s">
        <v>419</v>
      </c>
      <c r="R320" s="324">
        <v>0</v>
      </c>
      <c r="S320" s="485"/>
      <c r="T320" s="486"/>
      <c r="U320" s="413">
        <v>7380.54</v>
      </c>
      <c r="V320" s="413">
        <f t="shared" si="14"/>
        <v>3841.0716699999998</v>
      </c>
      <c r="W320" s="354">
        <f t="shared" si="8"/>
        <v>52.043233557436174</v>
      </c>
      <c r="X320" s="487"/>
      <c r="Y320" s="487"/>
      <c r="Z320" s="487"/>
      <c r="AA320" s="487"/>
      <c r="AB320" s="487"/>
      <c r="AC320" s="487"/>
      <c r="AD320" s="487"/>
      <c r="AE320" s="325"/>
    </row>
    <row r="321" spans="1:31" s="326" customFormat="1" ht="21.75" customHeight="1" x14ac:dyDescent="0.2">
      <c r="A321" s="320"/>
      <c r="B321" s="483" t="s">
        <v>6</v>
      </c>
      <c r="C321" s="483"/>
      <c r="D321" s="483"/>
      <c r="E321" s="483"/>
      <c r="F321" s="483"/>
      <c r="G321" s="483"/>
      <c r="H321" s="483"/>
      <c r="I321" s="483"/>
      <c r="J321" s="483"/>
      <c r="K321" s="483"/>
      <c r="L321" s="483"/>
      <c r="M321" s="484"/>
      <c r="N321" s="321">
        <v>806</v>
      </c>
      <c r="O321" s="322">
        <v>7</v>
      </c>
      <c r="P321" s="322">
        <v>3</v>
      </c>
      <c r="Q321" s="323" t="s">
        <v>420</v>
      </c>
      <c r="R321" s="324">
        <v>0</v>
      </c>
      <c r="S321" s="485"/>
      <c r="T321" s="486"/>
      <c r="U321" s="413">
        <v>7380.54</v>
      </c>
      <c r="V321" s="413">
        <f t="shared" si="14"/>
        <v>3841.0716699999998</v>
      </c>
      <c r="W321" s="354">
        <f t="shared" si="8"/>
        <v>52.043233557436174</v>
      </c>
      <c r="X321" s="487"/>
      <c r="Y321" s="487"/>
      <c r="Z321" s="487"/>
      <c r="AA321" s="487"/>
      <c r="AB321" s="487"/>
      <c r="AC321" s="487"/>
      <c r="AD321" s="487"/>
      <c r="AE321" s="325"/>
    </row>
    <row r="322" spans="1:31" s="326" customFormat="1" ht="21.75" customHeight="1" x14ac:dyDescent="0.2">
      <c r="A322" s="320"/>
      <c r="B322" s="483" t="s">
        <v>412</v>
      </c>
      <c r="C322" s="483"/>
      <c r="D322" s="483"/>
      <c r="E322" s="483"/>
      <c r="F322" s="483"/>
      <c r="G322" s="483"/>
      <c r="H322" s="483"/>
      <c r="I322" s="483"/>
      <c r="J322" s="483"/>
      <c r="K322" s="483"/>
      <c r="L322" s="483"/>
      <c r="M322" s="484"/>
      <c r="N322" s="321">
        <v>806</v>
      </c>
      <c r="O322" s="322">
        <v>7</v>
      </c>
      <c r="P322" s="322">
        <v>3</v>
      </c>
      <c r="Q322" s="323" t="s">
        <v>420</v>
      </c>
      <c r="R322" s="324" t="s">
        <v>8</v>
      </c>
      <c r="S322" s="485"/>
      <c r="T322" s="486"/>
      <c r="U322" s="413">
        <v>7380.54</v>
      </c>
      <c r="V322" s="413">
        <f t="shared" si="14"/>
        <v>3841.0716699999998</v>
      </c>
      <c r="W322" s="354">
        <f t="shared" si="8"/>
        <v>52.043233557436174</v>
      </c>
      <c r="X322" s="487"/>
      <c r="Y322" s="487"/>
      <c r="Z322" s="487"/>
      <c r="AA322" s="487"/>
      <c r="AB322" s="487"/>
      <c r="AC322" s="487"/>
      <c r="AD322" s="487"/>
      <c r="AE322" s="325"/>
    </row>
    <row r="323" spans="1:31" s="326" customFormat="1" ht="12" customHeight="1" x14ac:dyDescent="0.2">
      <c r="A323" s="320"/>
      <c r="B323" s="483" t="s">
        <v>9</v>
      </c>
      <c r="C323" s="483"/>
      <c r="D323" s="483"/>
      <c r="E323" s="483"/>
      <c r="F323" s="483"/>
      <c r="G323" s="483"/>
      <c r="H323" s="483"/>
      <c r="I323" s="483"/>
      <c r="J323" s="483"/>
      <c r="K323" s="483"/>
      <c r="L323" s="483"/>
      <c r="M323" s="484"/>
      <c r="N323" s="321">
        <v>806</v>
      </c>
      <c r="O323" s="322">
        <v>7</v>
      </c>
      <c r="P323" s="322">
        <v>3</v>
      </c>
      <c r="Q323" s="323" t="s">
        <v>420</v>
      </c>
      <c r="R323" s="324" t="s">
        <v>10</v>
      </c>
      <c r="S323" s="485"/>
      <c r="T323" s="486"/>
      <c r="U323" s="413">
        <v>7380.54</v>
      </c>
      <c r="V323" s="413">
        <f t="shared" si="14"/>
        <v>3841.0716699999998</v>
      </c>
      <c r="W323" s="354">
        <f t="shared" si="8"/>
        <v>52.043233557436174</v>
      </c>
      <c r="X323" s="487"/>
      <c r="Y323" s="487"/>
      <c r="Z323" s="487"/>
      <c r="AA323" s="487"/>
      <c r="AB323" s="487"/>
      <c r="AC323" s="487"/>
      <c r="AD323" s="487"/>
      <c r="AE323" s="325"/>
    </row>
    <row r="324" spans="1:31" s="326" customFormat="1" ht="42.75" customHeight="1" x14ac:dyDescent="0.2">
      <c r="A324" s="320"/>
      <c r="B324" s="483" t="s">
        <v>11</v>
      </c>
      <c r="C324" s="483"/>
      <c r="D324" s="483"/>
      <c r="E324" s="483"/>
      <c r="F324" s="483"/>
      <c r="G324" s="483"/>
      <c r="H324" s="483"/>
      <c r="I324" s="483"/>
      <c r="J324" s="483"/>
      <c r="K324" s="483"/>
      <c r="L324" s="483"/>
      <c r="M324" s="484"/>
      <c r="N324" s="321">
        <v>806</v>
      </c>
      <c r="O324" s="322">
        <v>7</v>
      </c>
      <c r="P324" s="322">
        <v>3</v>
      </c>
      <c r="Q324" s="323" t="s">
        <v>420</v>
      </c>
      <c r="R324" s="324" t="s">
        <v>12</v>
      </c>
      <c r="S324" s="485"/>
      <c r="T324" s="486"/>
      <c r="U324" s="413">
        <v>7380.54</v>
      </c>
      <c r="V324" s="413">
        <v>3841.0716699999998</v>
      </c>
      <c r="W324" s="354">
        <f t="shared" si="8"/>
        <v>52.043233557436174</v>
      </c>
      <c r="X324" s="487"/>
      <c r="Y324" s="487"/>
      <c r="Z324" s="487"/>
      <c r="AA324" s="487"/>
      <c r="AB324" s="487"/>
      <c r="AC324" s="487"/>
      <c r="AD324" s="487"/>
      <c r="AE324" s="325"/>
    </row>
    <row r="325" spans="1:31" s="326" customFormat="1" ht="12" customHeight="1" x14ac:dyDescent="0.2">
      <c r="A325" s="320"/>
      <c r="B325" s="483" t="s">
        <v>423</v>
      </c>
      <c r="C325" s="483"/>
      <c r="D325" s="483"/>
      <c r="E325" s="483"/>
      <c r="F325" s="483"/>
      <c r="G325" s="483"/>
      <c r="H325" s="483"/>
      <c r="I325" s="483"/>
      <c r="J325" s="483"/>
      <c r="K325" s="483"/>
      <c r="L325" s="483"/>
      <c r="M325" s="484"/>
      <c r="N325" s="321">
        <v>806</v>
      </c>
      <c r="O325" s="322">
        <v>7</v>
      </c>
      <c r="P325" s="322">
        <v>7</v>
      </c>
      <c r="Q325" s="323">
        <v>0</v>
      </c>
      <c r="R325" s="324">
        <v>0</v>
      </c>
      <c r="S325" s="485"/>
      <c r="T325" s="486"/>
      <c r="U325" s="413">
        <v>1230</v>
      </c>
      <c r="V325" s="413">
        <f t="shared" ref="V325:V330" si="15">+V326</f>
        <v>1102.5</v>
      </c>
      <c r="W325" s="354">
        <f t="shared" si="8"/>
        <v>89.634146341463421</v>
      </c>
      <c r="X325" s="487"/>
      <c r="Y325" s="487"/>
      <c r="Z325" s="487"/>
      <c r="AA325" s="487"/>
      <c r="AB325" s="487"/>
      <c r="AC325" s="487"/>
      <c r="AD325" s="487"/>
      <c r="AE325" s="325"/>
    </row>
    <row r="326" spans="1:31" s="326" customFormat="1" ht="21.75" customHeight="1" x14ac:dyDescent="0.2">
      <c r="A326" s="320"/>
      <c r="B326" s="483" t="s">
        <v>407</v>
      </c>
      <c r="C326" s="483"/>
      <c r="D326" s="483"/>
      <c r="E326" s="483"/>
      <c r="F326" s="483"/>
      <c r="G326" s="483"/>
      <c r="H326" s="483"/>
      <c r="I326" s="483"/>
      <c r="J326" s="483"/>
      <c r="K326" s="483"/>
      <c r="L326" s="483"/>
      <c r="M326" s="484"/>
      <c r="N326" s="321">
        <v>806</v>
      </c>
      <c r="O326" s="322">
        <v>7</v>
      </c>
      <c r="P326" s="322">
        <v>7</v>
      </c>
      <c r="Q326" s="323" t="s">
        <v>408</v>
      </c>
      <c r="R326" s="324">
        <v>0</v>
      </c>
      <c r="S326" s="485"/>
      <c r="T326" s="486"/>
      <c r="U326" s="413">
        <v>1230</v>
      </c>
      <c r="V326" s="413">
        <f t="shared" si="15"/>
        <v>1102.5</v>
      </c>
      <c r="W326" s="354">
        <f t="shared" si="8"/>
        <v>89.634146341463421</v>
      </c>
      <c r="X326" s="487"/>
      <c r="Y326" s="487"/>
      <c r="Z326" s="487"/>
      <c r="AA326" s="487"/>
      <c r="AB326" s="487"/>
      <c r="AC326" s="487"/>
      <c r="AD326" s="487"/>
      <c r="AE326" s="325"/>
    </row>
    <row r="327" spans="1:31" s="326" customFormat="1" ht="12" customHeight="1" x14ac:dyDescent="0.2">
      <c r="A327" s="320"/>
      <c r="B327" s="483" t="s">
        <v>73</v>
      </c>
      <c r="C327" s="483"/>
      <c r="D327" s="483"/>
      <c r="E327" s="483"/>
      <c r="F327" s="483"/>
      <c r="G327" s="483"/>
      <c r="H327" s="483"/>
      <c r="I327" s="483"/>
      <c r="J327" s="483"/>
      <c r="K327" s="483"/>
      <c r="L327" s="483"/>
      <c r="M327" s="484"/>
      <c r="N327" s="321">
        <v>806</v>
      </c>
      <c r="O327" s="322">
        <v>7</v>
      </c>
      <c r="P327" s="322">
        <v>7</v>
      </c>
      <c r="Q327" s="323" t="s">
        <v>424</v>
      </c>
      <c r="R327" s="324">
        <v>0</v>
      </c>
      <c r="S327" s="485"/>
      <c r="T327" s="486"/>
      <c r="U327" s="413">
        <v>1230</v>
      </c>
      <c r="V327" s="413">
        <f t="shared" si="15"/>
        <v>1102.5</v>
      </c>
      <c r="W327" s="354">
        <f t="shared" si="8"/>
        <v>89.634146341463421</v>
      </c>
      <c r="X327" s="487"/>
      <c r="Y327" s="487"/>
      <c r="Z327" s="487"/>
      <c r="AA327" s="487"/>
      <c r="AB327" s="487"/>
      <c r="AC327" s="487"/>
      <c r="AD327" s="487"/>
      <c r="AE327" s="325"/>
    </row>
    <row r="328" spans="1:31" s="326" customFormat="1" ht="12" customHeight="1" x14ac:dyDescent="0.2">
      <c r="A328" s="320"/>
      <c r="B328" s="483" t="s">
        <v>74</v>
      </c>
      <c r="C328" s="483"/>
      <c r="D328" s="483"/>
      <c r="E328" s="483"/>
      <c r="F328" s="483"/>
      <c r="G328" s="483"/>
      <c r="H328" s="483"/>
      <c r="I328" s="483"/>
      <c r="J328" s="483"/>
      <c r="K328" s="483"/>
      <c r="L328" s="483"/>
      <c r="M328" s="484"/>
      <c r="N328" s="321">
        <v>806</v>
      </c>
      <c r="O328" s="322">
        <v>7</v>
      </c>
      <c r="P328" s="322">
        <v>7</v>
      </c>
      <c r="Q328" s="323" t="s">
        <v>425</v>
      </c>
      <c r="R328" s="324">
        <v>0</v>
      </c>
      <c r="S328" s="485"/>
      <c r="T328" s="486"/>
      <c r="U328" s="413">
        <v>1230</v>
      </c>
      <c r="V328" s="413">
        <f t="shared" si="15"/>
        <v>1102.5</v>
      </c>
      <c r="W328" s="354">
        <f t="shared" si="8"/>
        <v>89.634146341463421</v>
      </c>
      <c r="X328" s="487"/>
      <c r="Y328" s="487"/>
      <c r="Z328" s="487"/>
      <c r="AA328" s="487"/>
      <c r="AB328" s="487"/>
      <c r="AC328" s="487"/>
      <c r="AD328" s="487"/>
      <c r="AE328" s="325"/>
    </row>
    <row r="329" spans="1:31" s="326" customFormat="1" ht="21.75" customHeight="1" x14ac:dyDescent="0.2">
      <c r="A329" s="320"/>
      <c r="B329" s="483" t="s">
        <v>412</v>
      </c>
      <c r="C329" s="483"/>
      <c r="D329" s="483"/>
      <c r="E329" s="483"/>
      <c r="F329" s="483"/>
      <c r="G329" s="483"/>
      <c r="H329" s="483"/>
      <c r="I329" s="483"/>
      <c r="J329" s="483"/>
      <c r="K329" s="483"/>
      <c r="L329" s="483"/>
      <c r="M329" s="484"/>
      <c r="N329" s="321">
        <v>806</v>
      </c>
      <c r="O329" s="322">
        <v>7</v>
      </c>
      <c r="P329" s="322">
        <v>7</v>
      </c>
      <c r="Q329" s="323" t="s">
        <v>425</v>
      </c>
      <c r="R329" s="324" t="s">
        <v>8</v>
      </c>
      <c r="S329" s="485"/>
      <c r="T329" s="486"/>
      <c r="U329" s="413">
        <v>1230</v>
      </c>
      <c r="V329" s="413">
        <f t="shared" si="15"/>
        <v>1102.5</v>
      </c>
      <c r="W329" s="354">
        <f t="shared" ref="W329:W392" si="16">V329/U329*100</f>
        <v>89.634146341463421</v>
      </c>
      <c r="X329" s="487"/>
      <c r="Y329" s="487"/>
      <c r="Z329" s="487"/>
      <c r="AA329" s="487"/>
      <c r="AB329" s="487"/>
      <c r="AC329" s="487"/>
      <c r="AD329" s="487"/>
      <c r="AE329" s="325"/>
    </row>
    <row r="330" spans="1:31" s="326" customFormat="1" ht="12" customHeight="1" x14ac:dyDescent="0.2">
      <c r="A330" s="320"/>
      <c r="B330" s="483" t="s">
        <v>9</v>
      </c>
      <c r="C330" s="483"/>
      <c r="D330" s="483"/>
      <c r="E330" s="483"/>
      <c r="F330" s="483"/>
      <c r="G330" s="483"/>
      <c r="H330" s="483"/>
      <c r="I330" s="483"/>
      <c r="J330" s="483"/>
      <c r="K330" s="483"/>
      <c r="L330" s="483"/>
      <c r="M330" s="484"/>
      <c r="N330" s="321">
        <v>806</v>
      </c>
      <c r="O330" s="322">
        <v>7</v>
      </c>
      <c r="P330" s="322">
        <v>7</v>
      </c>
      <c r="Q330" s="323" t="s">
        <v>425</v>
      </c>
      <c r="R330" s="324" t="s">
        <v>10</v>
      </c>
      <c r="S330" s="485"/>
      <c r="T330" s="486"/>
      <c r="U330" s="413">
        <v>1230</v>
      </c>
      <c r="V330" s="413">
        <f t="shared" si="15"/>
        <v>1102.5</v>
      </c>
      <c r="W330" s="354">
        <f t="shared" si="16"/>
        <v>89.634146341463421</v>
      </c>
      <c r="X330" s="487"/>
      <c r="Y330" s="487"/>
      <c r="Z330" s="487"/>
      <c r="AA330" s="487"/>
      <c r="AB330" s="487"/>
      <c r="AC330" s="487"/>
      <c r="AD330" s="487"/>
      <c r="AE330" s="325"/>
    </row>
    <row r="331" spans="1:31" s="326" customFormat="1" ht="42.75" customHeight="1" x14ac:dyDescent="0.2">
      <c r="A331" s="320"/>
      <c r="B331" s="483" t="s">
        <v>11</v>
      </c>
      <c r="C331" s="483"/>
      <c r="D331" s="483"/>
      <c r="E331" s="483"/>
      <c r="F331" s="483"/>
      <c r="G331" s="483"/>
      <c r="H331" s="483"/>
      <c r="I331" s="483"/>
      <c r="J331" s="483"/>
      <c r="K331" s="483"/>
      <c r="L331" s="483"/>
      <c r="M331" s="484"/>
      <c r="N331" s="321">
        <v>806</v>
      </c>
      <c r="O331" s="322">
        <v>7</v>
      </c>
      <c r="P331" s="322">
        <v>7</v>
      </c>
      <c r="Q331" s="323" t="s">
        <v>425</v>
      </c>
      <c r="R331" s="324" t="s">
        <v>12</v>
      </c>
      <c r="S331" s="485"/>
      <c r="T331" s="486"/>
      <c r="U331" s="413">
        <v>1230</v>
      </c>
      <c r="V331" s="413">
        <v>1102.5</v>
      </c>
      <c r="W331" s="354">
        <f t="shared" si="16"/>
        <v>89.634146341463421</v>
      </c>
      <c r="X331" s="487"/>
      <c r="Y331" s="487"/>
      <c r="Z331" s="487"/>
      <c r="AA331" s="487"/>
      <c r="AB331" s="487"/>
      <c r="AC331" s="487"/>
      <c r="AD331" s="487"/>
      <c r="AE331" s="325"/>
    </row>
    <row r="332" spans="1:31" s="326" customFormat="1" ht="12" customHeight="1" x14ac:dyDescent="0.2">
      <c r="A332" s="320"/>
      <c r="B332" s="483" t="s">
        <v>75</v>
      </c>
      <c r="C332" s="483"/>
      <c r="D332" s="483"/>
      <c r="E332" s="483"/>
      <c r="F332" s="483"/>
      <c r="G332" s="483"/>
      <c r="H332" s="483"/>
      <c r="I332" s="483"/>
      <c r="J332" s="483"/>
      <c r="K332" s="483"/>
      <c r="L332" s="483"/>
      <c r="M332" s="484"/>
      <c r="N332" s="321">
        <v>806</v>
      </c>
      <c r="O332" s="322">
        <v>7</v>
      </c>
      <c r="P332" s="322">
        <v>9</v>
      </c>
      <c r="Q332" s="323">
        <v>0</v>
      </c>
      <c r="R332" s="324">
        <v>0</v>
      </c>
      <c r="S332" s="485"/>
      <c r="T332" s="486"/>
      <c r="U332" s="413">
        <f>+U333+U340</f>
        <v>18644.347299999998</v>
      </c>
      <c r="V332" s="413">
        <f>+V333+V340</f>
        <v>11191.392470000001</v>
      </c>
      <c r="W332" s="354">
        <f t="shared" si="16"/>
        <v>60.025659734411839</v>
      </c>
      <c r="X332" s="487"/>
      <c r="Y332" s="487"/>
      <c r="Z332" s="487"/>
      <c r="AA332" s="487"/>
      <c r="AB332" s="487"/>
      <c r="AC332" s="487"/>
      <c r="AD332" s="487"/>
      <c r="AE332" s="325"/>
    </row>
    <row r="333" spans="1:31" s="326" customFormat="1" ht="21.75" customHeight="1" x14ac:dyDescent="0.2">
      <c r="A333" s="320"/>
      <c r="B333" s="483" t="s">
        <v>407</v>
      </c>
      <c r="C333" s="483"/>
      <c r="D333" s="483"/>
      <c r="E333" s="483"/>
      <c r="F333" s="483"/>
      <c r="G333" s="483"/>
      <c r="H333" s="483"/>
      <c r="I333" s="483"/>
      <c r="J333" s="483"/>
      <c r="K333" s="483"/>
      <c r="L333" s="483"/>
      <c r="M333" s="484"/>
      <c r="N333" s="321">
        <v>806</v>
      </c>
      <c r="O333" s="322">
        <v>7</v>
      </c>
      <c r="P333" s="322">
        <v>9</v>
      </c>
      <c r="Q333" s="323" t="s">
        <v>408</v>
      </c>
      <c r="R333" s="324">
        <v>0</v>
      </c>
      <c r="S333" s="485"/>
      <c r="T333" s="486"/>
      <c r="U333" s="413">
        <f t="shared" ref="U333:V336" si="17">+U334</f>
        <v>792.54729999999995</v>
      </c>
      <c r="V333" s="413">
        <f t="shared" si="17"/>
        <v>522.23838000000001</v>
      </c>
      <c r="W333" s="354">
        <f t="shared" si="16"/>
        <v>65.893654549072352</v>
      </c>
      <c r="X333" s="487"/>
      <c r="Y333" s="487"/>
      <c r="Z333" s="487"/>
      <c r="AA333" s="487"/>
      <c r="AB333" s="487"/>
      <c r="AC333" s="487"/>
      <c r="AD333" s="487"/>
      <c r="AE333" s="325"/>
    </row>
    <row r="334" spans="1:31" s="326" customFormat="1" ht="21.75" customHeight="1" x14ac:dyDescent="0.2">
      <c r="A334" s="320"/>
      <c r="B334" s="483" t="s">
        <v>426</v>
      </c>
      <c r="C334" s="483"/>
      <c r="D334" s="483"/>
      <c r="E334" s="483"/>
      <c r="F334" s="483"/>
      <c r="G334" s="483"/>
      <c r="H334" s="483"/>
      <c r="I334" s="483"/>
      <c r="J334" s="483"/>
      <c r="K334" s="483"/>
      <c r="L334" s="483"/>
      <c r="M334" s="484"/>
      <c r="N334" s="321">
        <v>806</v>
      </c>
      <c r="O334" s="322">
        <v>7</v>
      </c>
      <c r="P334" s="322">
        <v>9</v>
      </c>
      <c r="Q334" s="323" t="s">
        <v>427</v>
      </c>
      <c r="R334" s="324">
        <v>0</v>
      </c>
      <c r="S334" s="485"/>
      <c r="T334" s="486"/>
      <c r="U334" s="413">
        <f t="shared" si="17"/>
        <v>792.54729999999995</v>
      </c>
      <c r="V334" s="413">
        <f t="shared" si="17"/>
        <v>522.23838000000001</v>
      </c>
      <c r="W334" s="354">
        <f t="shared" si="16"/>
        <v>65.893654549072352</v>
      </c>
      <c r="X334" s="487"/>
      <c r="Y334" s="487"/>
      <c r="Z334" s="487"/>
      <c r="AA334" s="487"/>
      <c r="AB334" s="487"/>
      <c r="AC334" s="487"/>
      <c r="AD334" s="487"/>
      <c r="AE334" s="325"/>
    </row>
    <row r="335" spans="1:31" s="326" customFormat="1" ht="32.25" customHeight="1" x14ac:dyDescent="0.2">
      <c r="A335" s="320"/>
      <c r="B335" s="483" t="s">
        <v>63</v>
      </c>
      <c r="C335" s="483"/>
      <c r="D335" s="483"/>
      <c r="E335" s="483"/>
      <c r="F335" s="483"/>
      <c r="G335" s="483"/>
      <c r="H335" s="483"/>
      <c r="I335" s="483"/>
      <c r="J335" s="483"/>
      <c r="K335" s="483"/>
      <c r="L335" s="483"/>
      <c r="M335" s="484"/>
      <c r="N335" s="321">
        <v>806</v>
      </c>
      <c r="O335" s="322">
        <v>7</v>
      </c>
      <c r="P335" s="322">
        <v>9</v>
      </c>
      <c r="Q335" s="323" t="s">
        <v>428</v>
      </c>
      <c r="R335" s="324">
        <v>0</v>
      </c>
      <c r="S335" s="485"/>
      <c r="T335" s="486"/>
      <c r="U335" s="413">
        <f t="shared" si="17"/>
        <v>792.54729999999995</v>
      </c>
      <c r="V335" s="413">
        <f t="shared" si="17"/>
        <v>522.23838000000001</v>
      </c>
      <c r="W335" s="354">
        <f t="shared" si="16"/>
        <v>65.893654549072352</v>
      </c>
      <c r="X335" s="487"/>
      <c r="Y335" s="487"/>
      <c r="Z335" s="487"/>
      <c r="AA335" s="487"/>
      <c r="AB335" s="487"/>
      <c r="AC335" s="487"/>
      <c r="AD335" s="487"/>
      <c r="AE335" s="325"/>
    </row>
    <row r="336" spans="1:31" s="326" customFormat="1" ht="53.25" customHeight="1" x14ac:dyDescent="0.2">
      <c r="A336" s="320"/>
      <c r="B336" s="483" t="s">
        <v>17</v>
      </c>
      <c r="C336" s="483"/>
      <c r="D336" s="483"/>
      <c r="E336" s="483"/>
      <c r="F336" s="483"/>
      <c r="G336" s="483"/>
      <c r="H336" s="483"/>
      <c r="I336" s="483"/>
      <c r="J336" s="483"/>
      <c r="K336" s="483"/>
      <c r="L336" s="483"/>
      <c r="M336" s="484"/>
      <c r="N336" s="321">
        <v>806</v>
      </c>
      <c r="O336" s="322">
        <v>7</v>
      </c>
      <c r="P336" s="322">
        <v>9</v>
      </c>
      <c r="Q336" s="323" t="s">
        <v>428</v>
      </c>
      <c r="R336" s="324" t="s">
        <v>18</v>
      </c>
      <c r="S336" s="485"/>
      <c r="T336" s="486"/>
      <c r="U336" s="413">
        <f t="shared" si="17"/>
        <v>792.54729999999995</v>
      </c>
      <c r="V336" s="413">
        <f t="shared" si="17"/>
        <v>522.23838000000001</v>
      </c>
      <c r="W336" s="354">
        <f t="shared" si="16"/>
        <v>65.893654549072352</v>
      </c>
      <c r="X336" s="487"/>
      <c r="Y336" s="487"/>
      <c r="Z336" s="487"/>
      <c r="AA336" s="487"/>
      <c r="AB336" s="487"/>
      <c r="AC336" s="487"/>
      <c r="AD336" s="487"/>
      <c r="AE336" s="325"/>
    </row>
    <row r="337" spans="1:31" s="326" customFormat="1" ht="21.75" customHeight="1" x14ac:dyDescent="0.2">
      <c r="A337" s="320"/>
      <c r="B337" s="483" t="s">
        <v>37</v>
      </c>
      <c r="C337" s="483"/>
      <c r="D337" s="483"/>
      <c r="E337" s="483"/>
      <c r="F337" s="483"/>
      <c r="G337" s="483"/>
      <c r="H337" s="483"/>
      <c r="I337" s="483"/>
      <c r="J337" s="483"/>
      <c r="K337" s="483"/>
      <c r="L337" s="483"/>
      <c r="M337" s="484"/>
      <c r="N337" s="321">
        <v>806</v>
      </c>
      <c r="O337" s="322">
        <v>7</v>
      </c>
      <c r="P337" s="322">
        <v>9</v>
      </c>
      <c r="Q337" s="323" t="s">
        <v>428</v>
      </c>
      <c r="R337" s="324" t="s">
        <v>38</v>
      </c>
      <c r="S337" s="485"/>
      <c r="T337" s="486"/>
      <c r="U337" s="413">
        <f>+U338+U339</f>
        <v>792.54729999999995</v>
      </c>
      <c r="V337" s="413">
        <f>+V338+V339</f>
        <v>522.23838000000001</v>
      </c>
      <c r="W337" s="354">
        <f t="shared" si="16"/>
        <v>65.893654549072352</v>
      </c>
      <c r="X337" s="487"/>
      <c r="Y337" s="487"/>
      <c r="Z337" s="487"/>
      <c r="AA337" s="487"/>
      <c r="AB337" s="487"/>
      <c r="AC337" s="487"/>
      <c r="AD337" s="487"/>
      <c r="AE337" s="325"/>
    </row>
    <row r="338" spans="1:31" s="326" customFormat="1" ht="21.75" customHeight="1" x14ac:dyDescent="0.2">
      <c r="A338" s="320"/>
      <c r="B338" s="483" t="s">
        <v>313</v>
      </c>
      <c r="C338" s="483"/>
      <c r="D338" s="483"/>
      <c r="E338" s="483"/>
      <c r="F338" s="483"/>
      <c r="G338" s="483"/>
      <c r="H338" s="483"/>
      <c r="I338" s="483"/>
      <c r="J338" s="483"/>
      <c r="K338" s="483"/>
      <c r="L338" s="483"/>
      <c r="M338" s="484"/>
      <c r="N338" s="321">
        <v>806</v>
      </c>
      <c r="O338" s="322">
        <v>7</v>
      </c>
      <c r="P338" s="322">
        <v>9</v>
      </c>
      <c r="Q338" s="323" t="s">
        <v>428</v>
      </c>
      <c r="R338" s="324" t="s">
        <v>39</v>
      </c>
      <c r="S338" s="485"/>
      <c r="T338" s="486"/>
      <c r="U338" s="413">
        <v>608.71528999999998</v>
      </c>
      <c r="V338" s="413">
        <v>453.49371000000002</v>
      </c>
      <c r="W338" s="354">
        <f t="shared" si="16"/>
        <v>74.500134537445248</v>
      </c>
      <c r="X338" s="487"/>
      <c r="Y338" s="487"/>
      <c r="Z338" s="487"/>
      <c r="AA338" s="487"/>
      <c r="AB338" s="487"/>
      <c r="AC338" s="487"/>
      <c r="AD338" s="487"/>
      <c r="AE338" s="325"/>
    </row>
    <row r="339" spans="1:31" s="326" customFormat="1" ht="32.25" customHeight="1" x14ac:dyDescent="0.2">
      <c r="A339" s="320"/>
      <c r="B339" s="483" t="s">
        <v>314</v>
      </c>
      <c r="C339" s="483"/>
      <c r="D339" s="483"/>
      <c r="E339" s="483"/>
      <c r="F339" s="483"/>
      <c r="G339" s="483"/>
      <c r="H339" s="483"/>
      <c r="I339" s="483"/>
      <c r="J339" s="483"/>
      <c r="K339" s="483"/>
      <c r="L339" s="483"/>
      <c r="M339" s="484"/>
      <c r="N339" s="321">
        <v>806</v>
      </c>
      <c r="O339" s="322">
        <v>7</v>
      </c>
      <c r="P339" s="322">
        <v>9</v>
      </c>
      <c r="Q339" s="323" t="s">
        <v>428</v>
      </c>
      <c r="R339" s="324" t="s">
        <v>41</v>
      </c>
      <c r="S339" s="485"/>
      <c r="T339" s="486"/>
      <c r="U339" s="413">
        <v>183.83201</v>
      </c>
      <c r="V339" s="413">
        <v>68.744669999999999</v>
      </c>
      <c r="W339" s="354">
        <f t="shared" si="16"/>
        <v>37.395375266799292</v>
      </c>
      <c r="X339" s="487"/>
      <c r="Y339" s="487"/>
      <c r="Z339" s="487"/>
      <c r="AA339" s="487"/>
      <c r="AB339" s="487"/>
      <c r="AC339" s="487"/>
      <c r="AD339" s="487"/>
      <c r="AE339" s="325"/>
    </row>
    <row r="340" spans="1:31" s="326" customFormat="1" ht="21.75" customHeight="1" x14ac:dyDescent="0.2">
      <c r="A340" s="320"/>
      <c r="B340" s="483" t="s">
        <v>407</v>
      </c>
      <c r="C340" s="483"/>
      <c r="D340" s="483"/>
      <c r="E340" s="483"/>
      <c r="F340" s="483"/>
      <c r="G340" s="483"/>
      <c r="H340" s="483"/>
      <c r="I340" s="483"/>
      <c r="J340" s="483"/>
      <c r="K340" s="483"/>
      <c r="L340" s="483"/>
      <c r="M340" s="484"/>
      <c r="N340" s="321">
        <v>806</v>
      </c>
      <c r="O340" s="322">
        <v>7</v>
      </c>
      <c r="P340" s="322">
        <v>9</v>
      </c>
      <c r="Q340" s="323" t="s">
        <v>408</v>
      </c>
      <c r="R340" s="324">
        <v>0</v>
      </c>
      <c r="S340" s="485"/>
      <c r="T340" s="486"/>
      <c r="U340" s="413">
        <v>17851.8</v>
      </c>
      <c r="V340" s="413">
        <f>+V341</f>
        <v>10669.15409</v>
      </c>
      <c r="W340" s="354">
        <f t="shared" si="16"/>
        <v>59.765144635274879</v>
      </c>
      <c r="X340" s="487"/>
      <c r="Y340" s="487"/>
      <c r="Z340" s="487"/>
      <c r="AA340" s="487"/>
      <c r="AB340" s="487"/>
      <c r="AC340" s="487"/>
      <c r="AD340" s="487"/>
      <c r="AE340" s="325"/>
    </row>
    <row r="341" spans="1:31" s="326" customFormat="1" ht="21.75" customHeight="1" x14ac:dyDescent="0.2">
      <c r="A341" s="320"/>
      <c r="B341" s="483" t="s">
        <v>426</v>
      </c>
      <c r="C341" s="483"/>
      <c r="D341" s="483"/>
      <c r="E341" s="483"/>
      <c r="F341" s="483"/>
      <c r="G341" s="483"/>
      <c r="H341" s="483"/>
      <c r="I341" s="483"/>
      <c r="J341" s="483"/>
      <c r="K341" s="483"/>
      <c r="L341" s="483"/>
      <c r="M341" s="484"/>
      <c r="N341" s="321">
        <v>806</v>
      </c>
      <c r="O341" s="322">
        <v>7</v>
      </c>
      <c r="P341" s="322">
        <v>9</v>
      </c>
      <c r="Q341" s="323" t="s">
        <v>427</v>
      </c>
      <c r="R341" s="324">
        <v>0</v>
      </c>
      <c r="S341" s="485"/>
      <c r="T341" s="486"/>
      <c r="U341" s="413">
        <v>17851.8</v>
      </c>
      <c r="V341" s="413">
        <f>+V342</f>
        <v>10669.15409</v>
      </c>
      <c r="W341" s="354">
        <f t="shared" si="16"/>
        <v>59.765144635274879</v>
      </c>
      <c r="X341" s="487"/>
      <c r="Y341" s="487"/>
      <c r="Z341" s="487"/>
      <c r="AA341" s="487"/>
      <c r="AB341" s="487"/>
      <c r="AC341" s="487"/>
      <c r="AD341" s="487"/>
      <c r="AE341" s="325"/>
    </row>
    <row r="342" spans="1:31" s="326" customFormat="1" ht="21.75" customHeight="1" x14ac:dyDescent="0.2">
      <c r="A342" s="320"/>
      <c r="B342" s="483" t="s">
        <v>59</v>
      </c>
      <c r="C342" s="483"/>
      <c r="D342" s="483"/>
      <c r="E342" s="483"/>
      <c r="F342" s="483"/>
      <c r="G342" s="483"/>
      <c r="H342" s="483"/>
      <c r="I342" s="483"/>
      <c r="J342" s="483"/>
      <c r="K342" s="483"/>
      <c r="L342" s="483"/>
      <c r="M342" s="484"/>
      <c r="N342" s="321">
        <v>806</v>
      </c>
      <c r="O342" s="322">
        <v>7</v>
      </c>
      <c r="P342" s="322">
        <v>9</v>
      </c>
      <c r="Q342" s="323" t="s">
        <v>429</v>
      </c>
      <c r="R342" s="324">
        <v>0</v>
      </c>
      <c r="S342" s="485"/>
      <c r="T342" s="486"/>
      <c r="U342" s="413">
        <f>+U343+U347+U352</f>
        <v>17851.8</v>
      </c>
      <c r="V342" s="413">
        <f>+V343+V347+V352</f>
        <v>10669.15409</v>
      </c>
      <c r="W342" s="354">
        <f t="shared" si="16"/>
        <v>59.765144635274879</v>
      </c>
      <c r="X342" s="487"/>
      <c r="Y342" s="487"/>
      <c r="Z342" s="487"/>
      <c r="AA342" s="487"/>
      <c r="AB342" s="487"/>
      <c r="AC342" s="487"/>
      <c r="AD342" s="487"/>
      <c r="AE342" s="325"/>
    </row>
    <row r="343" spans="1:31" s="326" customFormat="1" ht="53.25" customHeight="1" x14ac:dyDescent="0.2">
      <c r="A343" s="320"/>
      <c r="B343" s="483" t="s">
        <v>17</v>
      </c>
      <c r="C343" s="483"/>
      <c r="D343" s="483"/>
      <c r="E343" s="483"/>
      <c r="F343" s="483"/>
      <c r="G343" s="483"/>
      <c r="H343" s="483"/>
      <c r="I343" s="483"/>
      <c r="J343" s="483"/>
      <c r="K343" s="483"/>
      <c r="L343" s="483"/>
      <c r="M343" s="484"/>
      <c r="N343" s="321">
        <v>806</v>
      </c>
      <c r="O343" s="322">
        <v>7</v>
      </c>
      <c r="P343" s="322">
        <v>9</v>
      </c>
      <c r="Q343" s="323" t="s">
        <v>429</v>
      </c>
      <c r="R343" s="324" t="s">
        <v>18</v>
      </c>
      <c r="S343" s="485"/>
      <c r="T343" s="486"/>
      <c r="U343" s="413">
        <v>16281.6</v>
      </c>
      <c r="V343" s="413">
        <f>+V344</f>
        <v>9494.5153100000007</v>
      </c>
      <c r="W343" s="354">
        <f t="shared" si="16"/>
        <v>58.314387468062115</v>
      </c>
      <c r="X343" s="487"/>
      <c r="Y343" s="487"/>
      <c r="Z343" s="487"/>
      <c r="AA343" s="487"/>
      <c r="AB343" s="487"/>
      <c r="AC343" s="487"/>
      <c r="AD343" s="487"/>
      <c r="AE343" s="325"/>
    </row>
    <row r="344" spans="1:31" s="326" customFormat="1" ht="12" customHeight="1" x14ac:dyDescent="0.2">
      <c r="A344" s="320"/>
      <c r="B344" s="483" t="s">
        <v>19</v>
      </c>
      <c r="C344" s="483"/>
      <c r="D344" s="483"/>
      <c r="E344" s="483"/>
      <c r="F344" s="483"/>
      <c r="G344" s="483"/>
      <c r="H344" s="483"/>
      <c r="I344" s="483"/>
      <c r="J344" s="483"/>
      <c r="K344" s="483"/>
      <c r="L344" s="483"/>
      <c r="M344" s="484"/>
      <c r="N344" s="321">
        <v>806</v>
      </c>
      <c r="O344" s="322">
        <v>7</v>
      </c>
      <c r="P344" s="322">
        <v>9</v>
      </c>
      <c r="Q344" s="323" t="s">
        <v>429</v>
      </c>
      <c r="R344" s="324" t="s">
        <v>20</v>
      </c>
      <c r="S344" s="485"/>
      <c r="T344" s="486"/>
      <c r="U344" s="413">
        <v>16281.6</v>
      </c>
      <c r="V344" s="413">
        <f>+V345+V346</f>
        <v>9494.5153100000007</v>
      </c>
      <c r="W344" s="354">
        <f t="shared" si="16"/>
        <v>58.314387468062115</v>
      </c>
      <c r="X344" s="487"/>
      <c r="Y344" s="487"/>
      <c r="Z344" s="487"/>
      <c r="AA344" s="487"/>
      <c r="AB344" s="487"/>
      <c r="AC344" s="487"/>
      <c r="AD344" s="487"/>
      <c r="AE344" s="325"/>
    </row>
    <row r="345" spans="1:31" s="326" customFormat="1" ht="12" customHeight="1" x14ac:dyDescent="0.2">
      <c r="A345" s="320"/>
      <c r="B345" s="483" t="s">
        <v>380</v>
      </c>
      <c r="C345" s="483"/>
      <c r="D345" s="483"/>
      <c r="E345" s="483"/>
      <c r="F345" s="483"/>
      <c r="G345" s="483"/>
      <c r="H345" s="483"/>
      <c r="I345" s="483"/>
      <c r="J345" s="483"/>
      <c r="K345" s="483"/>
      <c r="L345" s="483"/>
      <c r="M345" s="484"/>
      <c r="N345" s="321">
        <v>806</v>
      </c>
      <c r="O345" s="322">
        <v>7</v>
      </c>
      <c r="P345" s="322">
        <v>9</v>
      </c>
      <c r="Q345" s="323" t="s">
        <v>429</v>
      </c>
      <c r="R345" s="324" t="s">
        <v>21</v>
      </c>
      <c r="S345" s="485"/>
      <c r="T345" s="486"/>
      <c r="U345" s="413">
        <v>12505.069</v>
      </c>
      <c r="V345" s="413">
        <v>7516.5964000000004</v>
      </c>
      <c r="W345" s="354">
        <f t="shared" si="16"/>
        <v>60.108396043236553</v>
      </c>
      <c r="X345" s="487"/>
      <c r="Y345" s="487"/>
      <c r="Z345" s="487"/>
      <c r="AA345" s="487"/>
      <c r="AB345" s="487"/>
      <c r="AC345" s="487"/>
      <c r="AD345" s="487"/>
      <c r="AE345" s="325"/>
    </row>
    <row r="346" spans="1:31" s="326" customFormat="1" ht="32.25" customHeight="1" x14ac:dyDescent="0.2">
      <c r="A346" s="320"/>
      <c r="B346" s="483" t="s">
        <v>382</v>
      </c>
      <c r="C346" s="483"/>
      <c r="D346" s="483"/>
      <c r="E346" s="483"/>
      <c r="F346" s="483"/>
      <c r="G346" s="483"/>
      <c r="H346" s="483"/>
      <c r="I346" s="483"/>
      <c r="J346" s="483"/>
      <c r="K346" s="483"/>
      <c r="L346" s="483"/>
      <c r="M346" s="484"/>
      <c r="N346" s="321">
        <v>806</v>
      </c>
      <c r="O346" s="322">
        <v>7</v>
      </c>
      <c r="P346" s="322">
        <v>9</v>
      </c>
      <c r="Q346" s="323" t="s">
        <v>429</v>
      </c>
      <c r="R346" s="324" t="s">
        <v>23</v>
      </c>
      <c r="S346" s="485"/>
      <c r="T346" s="486"/>
      <c r="U346" s="413">
        <v>3776.5309999999999</v>
      </c>
      <c r="V346" s="413">
        <v>1977.9189100000001</v>
      </c>
      <c r="W346" s="354">
        <f t="shared" si="16"/>
        <v>52.373961977274917</v>
      </c>
      <c r="X346" s="487"/>
      <c r="Y346" s="487"/>
      <c r="Z346" s="487"/>
      <c r="AA346" s="487"/>
      <c r="AB346" s="487"/>
      <c r="AC346" s="487"/>
      <c r="AD346" s="487"/>
      <c r="AE346" s="325"/>
    </row>
    <row r="347" spans="1:31" s="326" customFormat="1" ht="21.75" customHeight="1" x14ac:dyDescent="0.2">
      <c r="A347" s="320"/>
      <c r="B347" s="483" t="s">
        <v>325</v>
      </c>
      <c r="C347" s="483"/>
      <c r="D347" s="483"/>
      <c r="E347" s="483"/>
      <c r="F347" s="483"/>
      <c r="G347" s="483"/>
      <c r="H347" s="483"/>
      <c r="I347" s="483"/>
      <c r="J347" s="483"/>
      <c r="K347" s="483"/>
      <c r="L347" s="483"/>
      <c r="M347" s="484"/>
      <c r="N347" s="321">
        <v>806</v>
      </c>
      <c r="O347" s="322">
        <v>7</v>
      </c>
      <c r="P347" s="322">
        <v>9</v>
      </c>
      <c r="Q347" s="323" t="s">
        <v>429</v>
      </c>
      <c r="R347" s="324" t="s">
        <v>24</v>
      </c>
      <c r="S347" s="485"/>
      <c r="T347" s="486"/>
      <c r="U347" s="413">
        <v>1520.2</v>
      </c>
      <c r="V347" s="413">
        <f>+V348</f>
        <v>1160.2943700000001</v>
      </c>
      <c r="W347" s="354">
        <f t="shared" si="16"/>
        <v>76.325113143007499</v>
      </c>
      <c r="X347" s="487"/>
      <c r="Y347" s="487"/>
      <c r="Z347" s="487"/>
      <c r="AA347" s="487"/>
      <c r="AB347" s="487"/>
      <c r="AC347" s="487"/>
      <c r="AD347" s="487"/>
      <c r="AE347" s="325"/>
    </row>
    <row r="348" spans="1:31" s="326" customFormat="1" ht="21.75" customHeight="1" x14ac:dyDescent="0.2">
      <c r="A348" s="320"/>
      <c r="B348" s="483" t="s">
        <v>326</v>
      </c>
      <c r="C348" s="483"/>
      <c r="D348" s="483"/>
      <c r="E348" s="483"/>
      <c r="F348" s="483"/>
      <c r="G348" s="483"/>
      <c r="H348" s="483"/>
      <c r="I348" s="483"/>
      <c r="J348" s="483"/>
      <c r="K348" s="483"/>
      <c r="L348" s="483"/>
      <c r="M348" s="484"/>
      <c r="N348" s="321">
        <v>806</v>
      </c>
      <c r="O348" s="322">
        <v>7</v>
      </c>
      <c r="P348" s="322">
        <v>9</v>
      </c>
      <c r="Q348" s="323" t="s">
        <v>429</v>
      </c>
      <c r="R348" s="324" t="s">
        <v>26</v>
      </c>
      <c r="S348" s="485"/>
      <c r="T348" s="486"/>
      <c r="U348" s="413">
        <f>+U349+U350+U351</f>
        <v>1520.2</v>
      </c>
      <c r="V348" s="413">
        <f>+V349+V350+V351</f>
        <v>1160.2943700000001</v>
      </c>
      <c r="W348" s="354">
        <f t="shared" si="16"/>
        <v>76.325113143007499</v>
      </c>
      <c r="X348" s="487"/>
      <c r="Y348" s="487"/>
      <c r="Z348" s="487"/>
      <c r="AA348" s="487"/>
      <c r="AB348" s="487"/>
      <c r="AC348" s="487"/>
      <c r="AD348" s="487"/>
      <c r="AE348" s="325"/>
    </row>
    <row r="349" spans="1:31" s="326" customFormat="1" ht="21.75" customHeight="1" x14ac:dyDescent="0.2">
      <c r="A349" s="320"/>
      <c r="B349" s="483" t="s">
        <v>327</v>
      </c>
      <c r="C349" s="483"/>
      <c r="D349" s="483"/>
      <c r="E349" s="483"/>
      <c r="F349" s="483"/>
      <c r="G349" s="483"/>
      <c r="H349" s="483"/>
      <c r="I349" s="483"/>
      <c r="J349" s="483"/>
      <c r="K349" s="483"/>
      <c r="L349" s="483"/>
      <c r="M349" s="484"/>
      <c r="N349" s="321">
        <v>806</v>
      </c>
      <c r="O349" s="322">
        <v>7</v>
      </c>
      <c r="P349" s="322">
        <v>9</v>
      </c>
      <c r="Q349" s="323" t="s">
        <v>429</v>
      </c>
      <c r="R349" s="324" t="s">
        <v>27</v>
      </c>
      <c r="S349" s="485"/>
      <c r="T349" s="486"/>
      <c r="U349" s="413">
        <v>325.3</v>
      </c>
      <c r="V349" s="413">
        <v>238.22333</v>
      </c>
      <c r="W349" s="354">
        <f t="shared" si="16"/>
        <v>73.231887488472182</v>
      </c>
      <c r="X349" s="487"/>
      <c r="Y349" s="487"/>
      <c r="Z349" s="487"/>
      <c r="AA349" s="487"/>
      <c r="AB349" s="487"/>
      <c r="AC349" s="487"/>
      <c r="AD349" s="487"/>
      <c r="AE349" s="325"/>
    </row>
    <row r="350" spans="1:31" s="326" customFormat="1" ht="12" customHeight="1" x14ac:dyDescent="0.2">
      <c r="A350" s="320"/>
      <c r="B350" s="483" t="s">
        <v>328</v>
      </c>
      <c r="C350" s="483"/>
      <c r="D350" s="483"/>
      <c r="E350" s="483"/>
      <c r="F350" s="483"/>
      <c r="G350" s="483"/>
      <c r="H350" s="483"/>
      <c r="I350" s="483"/>
      <c r="J350" s="483"/>
      <c r="K350" s="483"/>
      <c r="L350" s="483"/>
      <c r="M350" s="484"/>
      <c r="N350" s="321">
        <v>806</v>
      </c>
      <c r="O350" s="322">
        <v>7</v>
      </c>
      <c r="P350" s="322">
        <v>9</v>
      </c>
      <c r="Q350" s="323" t="s">
        <v>429</v>
      </c>
      <c r="R350" s="324" t="s">
        <v>28</v>
      </c>
      <c r="S350" s="485"/>
      <c r="T350" s="486"/>
      <c r="U350" s="413">
        <v>1087.893</v>
      </c>
      <c r="V350" s="413">
        <v>882.50532999999996</v>
      </c>
      <c r="W350" s="354">
        <f t="shared" si="16"/>
        <v>81.120600095781469</v>
      </c>
      <c r="X350" s="487"/>
      <c r="Y350" s="487"/>
      <c r="Z350" s="487"/>
      <c r="AA350" s="487"/>
      <c r="AB350" s="487"/>
      <c r="AC350" s="487"/>
      <c r="AD350" s="487"/>
      <c r="AE350" s="325"/>
    </row>
    <row r="351" spans="1:31" s="326" customFormat="1" ht="12" customHeight="1" x14ac:dyDescent="0.2">
      <c r="A351" s="320"/>
      <c r="B351" s="483" t="s">
        <v>621</v>
      </c>
      <c r="C351" s="483"/>
      <c r="D351" s="483"/>
      <c r="E351" s="483"/>
      <c r="F351" s="483"/>
      <c r="G351" s="483"/>
      <c r="H351" s="483"/>
      <c r="I351" s="483"/>
      <c r="J351" s="483"/>
      <c r="K351" s="483"/>
      <c r="L351" s="483"/>
      <c r="M351" s="484"/>
      <c r="N351" s="321">
        <v>806</v>
      </c>
      <c r="O351" s="322">
        <v>7</v>
      </c>
      <c r="P351" s="322">
        <v>9</v>
      </c>
      <c r="Q351" s="323" t="s">
        <v>429</v>
      </c>
      <c r="R351" s="324" t="s">
        <v>622</v>
      </c>
      <c r="S351" s="485"/>
      <c r="T351" s="486"/>
      <c r="U351" s="413">
        <v>107.00700000000001</v>
      </c>
      <c r="V351" s="413">
        <v>39.565710000000003</v>
      </c>
      <c r="W351" s="354">
        <f t="shared" si="16"/>
        <v>36.974880148027701</v>
      </c>
      <c r="X351" s="487"/>
      <c r="Y351" s="487"/>
      <c r="Z351" s="487"/>
      <c r="AA351" s="487"/>
      <c r="AB351" s="487"/>
      <c r="AC351" s="487"/>
      <c r="AD351" s="487"/>
      <c r="AE351" s="325"/>
    </row>
    <row r="352" spans="1:31" s="326" customFormat="1" ht="12" customHeight="1" x14ac:dyDescent="0.2">
      <c r="A352" s="320"/>
      <c r="B352" s="483" t="s">
        <v>29</v>
      </c>
      <c r="C352" s="483"/>
      <c r="D352" s="483"/>
      <c r="E352" s="483"/>
      <c r="F352" s="483"/>
      <c r="G352" s="483"/>
      <c r="H352" s="483"/>
      <c r="I352" s="483"/>
      <c r="J352" s="483"/>
      <c r="K352" s="483"/>
      <c r="L352" s="483"/>
      <c r="M352" s="484"/>
      <c r="N352" s="321">
        <v>806</v>
      </c>
      <c r="O352" s="322">
        <v>7</v>
      </c>
      <c r="P352" s="322">
        <v>9</v>
      </c>
      <c r="Q352" s="323" t="s">
        <v>429</v>
      </c>
      <c r="R352" s="324" t="s">
        <v>30</v>
      </c>
      <c r="S352" s="485"/>
      <c r="T352" s="486"/>
      <c r="U352" s="413">
        <v>50</v>
      </c>
      <c r="V352" s="413">
        <f>+V353</f>
        <v>14.34441</v>
      </c>
      <c r="W352" s="354">
        <f t="shared" si="16"/>
        <v>28.68882</v>
      </c>
      <c r="X352" s="487"/>
      <c r="Y352" s="487"/>
      <c r="Z352" s="487"/>
      <c r="AA352" s="487"/>
      <c r="AB352" s="487"/>
      <c r="AC352" s="487"/>
      <c r="AD352" s="487"/>
      <c r="AE352" s="325"/>
    </row>
    <row r="353" spans="1:31" s="326" customFormat="1" ht="12" customHeight="1" x14ac:dyDescent="0.2">
      <c r="A353" s="320"/>
      <c r="B353" s="483" t="s">
        <v>329</v>
      </c>
      <c r="C353" s="483"/>
      <c r="D353" s="483"/>
      <c r="E353" s="483"/>
      <c r="F353" s="483"/>
      <c r="G353" s="483"/>
      <c r="H353" s="483"/>
      <c r="I353" s="483"/>
      <c r="J353" s="483"/>
      <c r="K353" s="483"/>
      <c r="L353" s="483"/>
      <c r="M353" s="484"/>
      <c r="N353" s="321">
        <v>806</v>
      </c>
      <c r="O353" s="322">
        <v>7</v>
      </c>
      <c r="P353" s="322">
        <v>9</v>
      </c>
      <c r="Q353" s="323" t="s">
        <v>429</v>
      </c>
      <c r="R353" s="324" t="s">
        <v>31</v>
      </c>
      <c r="S353" s="485"/>
      <c r="T353" s="486"/>
      <c r="U353" s="413">
        <f>+U354+U355+U356</f>
        <v>50</v>
      </c>
      <c r="V353" s="413">
        <f>+V354+V355+V356</f>
        <v>14.34441</v>
      </c>
      <c r="W353" s="354">
        <f t="shared" si="16"/>
        <v>28.68882</v>
      </c>
      <c r="X353" s="487"/>
      <c r="Y353" s="487"/>
      <c r="Z353" s="487"/>
      <c r="AA353" s="487"/>
      <c r="AB353" s="487"/>
      <c r="AC353" s="487"/>
      <c r="AD353" s="487"/>
      <c r="AE353" s="325"/>
    </row>
    <row r="354" spans="1:31" s="326" customFormat="1" ht="21.75" customHeight="1" x14ac:dyDescent="0.2">
      <c r="A354" s="320"/>
      <c r="B354" s="483" t="s">
        <v>32</v>
      </c>
      <c r="C354" s="483"/>
      <c r="D354" s="483"/>
      <c r="E354" s="483"/>
      <c r="F354" s="483"/>
      <c r="G354" s="483"/>
      <c r="H354" s="483"/>
      <c r="I354" s="483"/>
      <c r="J354" s="483"/>
      <c r="K354" s="483"/>
      <c r="L354" s="483"/>
      <c r="M354" s="484"/>
      <c r="N354" s="321">
        <v>806</v>
      </c>
      <c r="O354" s="322">
        <v>7</v>
      </c>
      <c r="P354" s="322">
        <v>9</v>
      </c>
      <c r="Q354" s="323" t="s">
        <v>429</v>
      </c>
      <c r="R354" s="324" t="s">
        <v>33</v>
      </c>
      <c r="S354" s="485"/>
      <c r="T354" s="486"/>
      <c r="U354" s="413">
        <v>37</v>
      </c>
      <c r="V354" s="413">
        <v>4.0019999999999998</v>
      </c>
      <c r="W354" s="354">
        <f t="shared" si="16"/>
        <v>10.816216216216215</v>
      </c>
      <c r="X354" s="487"/>
      <c r="Y354" s="487"/>
      <c r="Z354" s="487"/>
      <c r="AA354" s="487"/>
      <c r="AB354" s="487"/>
      <c r="AC354" s="487"/>
      <c r="AD354" s="487"/>
      <c r="AE354" s="325"/>
    </row>
    <row r="355" spans="1:31" s="326" customFormat="1" ht="12" customHeight="1" x14ac:dyDescent="0.2">
      <c r="A355" s="320"/>
      <c r="B355" s="483" t="s">
        <v>330</v>
      </c>
      <c r="C355" s="483"/>
      <c r="D355" s="483"/>
      <c r="E355" s="483"/>
      <c r="F355" s="483"/>
      <c r="G355" s="483"/>
      <c r="H355" s="483"/>
      <c r="I355" s="483"/>
      <c r="J355" s="483"/>
      <c r="K355" s="483"/>
      <c r="L355" s="483"/>
      <c r="M355" s="484"/>
      <c r="N355" s="321">
        <v>806</v>
      </c>
      <c r="O355" s="322">
        <v>7</v>
      </c>
      <c r="P355" s="322">
        <v>9</v>
      </c>
      <c r="Q355" s="323" t="s">
        <v>429</v>
      </c>
      <c r="R355" s="324" t="s">
        <v>34</v>
      </c>
      <c r="S355" s="485"/>
      <c r="T355" s="486"/>
      <c r="U355" s="413">
        <v>6</v>
      </c>
      <c r="V355" s="413">
        <v>6</v>
      </c>
      <c r="W355" s="354">
        <f t="shared" si="16"/>
        <v>100</v>
      </c>
      <c r="X355" s="487"/>
      <c r="Y355" s="487"/>
      <c r="Z355" s="487"/>
      <c r="AA355" s="487"/>
      <c r="AB355" s="487"/>
      <c r="AC355" s="487"/>
      <c r="AD355" s="487"/>
      <c r="AE355" s="325"/>
    </row>
    <row r="356" spans="1:31" s="326" customFormat="1" ht="12" customHeight="1" x14ac:dyDescent="0.2">
      <c r="A356" s="320"/>
      <c r="B356" s="483" t="s">
        <v>81</v>
      </c>
      <c r="C356" s="483"/>
      <c r="D356" s="483"/>
      <c r="E356" s="483"/>
      <c r="F356" s="483"/>
      <c r="G356" s="483"/>
      <c r="H356" s="483"/>
      <c r="I356" s="483"/>
      <c r="J356" s="483"/>
      <c r="K356" s="483"/>
      <c r="L356" s="483"/>
      <c r="M356" s="484"/>
      <c r="N356" s="321">
        <v>806</v>
      </c>
      <c r="O356" s="322">
        <v>7</v>
      </c>
      <c r="P356" s="322">
        <v>9</v>
      </c>
      <c r="Q356" s="323" t="s">
        <v>429</v>
      </c>
      <c r="R356" s="324" t="s">
        <v>82</v>
      </c>
      <c r="S356" s="485"/>
      <c r="T356" s="486"/>
      <c r="U356" s="413">
        <v>7</v>
      </c>
      <c r="V356" s="413">
        <v>4.3424100000000001</v>
      </c>
      <c r="W356" s="354">
        <f t="shared" si="16"/>
        <v>62.03442857142857</v>
      </c>
      <c r="X356" s="487"/>
      <c r="Y356" s="487"/>
      <c r="Z356" s="487"/>
      <c r="AA356" s="487"/>
      <c r="AB356" s="487"/>
      <c r="AC356" s="487"/>
      <c r="AD356" s="487"/>
      <c r="AE356" s="325"/>
    </row>
    <row r="357" spans="1:31" s="326" customFormat="1" ht="12" customHeight="1" x14ac:dyDescent="0.2">
      <c r="A357" s="320"/>
      <c r="B357" s="483" t="s">
        <v>149</v>
      </c>
      <c r="C357" s="483"/>
      <c r="D357" s="483"/>
      <c r="E357" s="483"/>
      <c r="F357" s="483"/>
      <c r="G357" s="483"/>
      <c r="H357" s="483"/>
      <c r="I357" s="483"/>
      <c r="J357" s="483"/>
      <c r="K357" s="483"/>
      <c r="L357" s="483"/>
      <c r="M357" s="484"/>
      <c r="N357" s="321">
        <v>806</v>
      </c>
      <c r="O357" s="322">
        <v>10</v>
      </c>
      <c r="P357" s="322">
        <v>0</v>
      </c>
      <c r="Q357" s="323">
        <v>0</v>
      </c>
      <c r="R357" s="324">
        <v>0</v>
      </c>
      <c r="S357" s="485"/>
      <c r="T357" s="486"/>
      <c r="U357" s="413">
        <v>4548.6000000000004</v>
      </c>
      <c r="V357" s="413">
        <f>+V358+V365</f>
        <v>2121.1120000000001</v>
      </c>
      <c r="W357" s="354">
        <f t="shared" si="16"/>
        <v>46.632194521391199</v>
      </c>
      <c r="X357" s="487"/>
      <c r="Y357" s="487"/>
      <c r="Z357" s="487"/>
      <c r="AA357" s="487"/>
      <c r="AB357" s="487"/>
      <c r="AC357" s="487"/>
      <c r="AD357" s="487"/>
      <c r="AE357" s="325"/>
    </row>
    <row r="358" spans="1:31" s="326" customFormat="1" ht="12" customHeight="1" x14ac:dyDescent="0.2">
      <c r="A358" s="320"/>
      <c r="B358" s="483" t="s">
        <v>52</v>
      </c>
      <c r="C358" s="483"/>
      <c r="D358" s="483"/>
      <c r="E358" s="483"/>
      <c r="F358" s="483"/>
      <c r="G358" s="483"/>
      <c r="H358" s="483"/>
      <c r="I358" s="483"/>
      <c r="J358" s="483"/>
      <c r="K358" s="483"/>
      <c r="L358" s="483"/>
      <c r="M358" s="484"/>
      <c r="N358" s="321">
        <v>806</v>
      </c>
      <c r="O358" s="322">
        <v>10</v>
      </c>
      <c r="P358" s="322">
        <v>3</v>
      </c>
      <c r="Q358" s="323">
        <v>0</v>
      </c>
      <c r="R358" s="324">
        <v>0</v>
      </c>
      <c r="S358" s="485"/>
      <c r="T358" s="486"/>
      <c r="U358" s="413">
        <v>847.4</v>
      </c>
      <c r="V358" s="413">
        <f t="shared" ref="V358:V363" si="18">+V359</f>
        <v>0</v>
      </c>
      <c r="W358" s="354">
        <f t="shared" si="16"/>
        <v>0</v>
      </c>
      <c r="X358" s="487"/>
      <c r="Y358" s="487"/>
      <c r="Z358" s="487"/>
      <c r="AA358" s="487"/>
      <c r="AB358" s="487"/>
      <c r="AC358" s="487"/>
      <c r="AD358" s="487"/>
      <c r="AE358" s="325"/>
    </row>
    <row r="359" spans="1:31" s="326" customFormat="1" ht="21.75" customHeight="1" x14ac:dyDescent="0.2">
      <c r="A359" s="320"/>
      <c r="B359" s="483" t="s">
        <v>407</v>
      </c>
      <c r="C359" s="483"/>
      <c r="D359" s="483"/>
      <c r="E359" s="483"/>
      <c r="F359" s="483"/>
      <c r="G359" s="483"/>
      <c r="H359" s="483"/>
      <c r="I359" s="483"/>
      <c r="J359" s="483"/>
      <c r="K359" s="483"/>
      <c r="L359" s="483"/>
      <c r="M359" s="484"/>
      <c r="N359" s="321">
        <v>806</v>
      </c>
      <c r="O359" s="322">
        <v>10</v>
      </c>
      <c r="P359" s="322">
        <v>3</v>
      </c>
      <c r="Q359" s="323" t="s">
        <v>408</v>
      </c>
      <c r="R359" s="324">
        <v>0</v>
      </c>
      <c r="S359" s="485"/>
      <c r="T359" s="486"/>
      <c r="U359" s="413">
        <v>847.4</v>
      </c>
      <c r="V359" s="413">
        <f t="shared" si="18"/>
        <v>0</v>
      </c>
      <c r="W359" s="354">
        <f t="shared" si="16"/>
        <v>0</v>
      </c>
      <c r="X359" s="487"/>
      <c r="Y359" s="487"/>
      <c r="Z359" s="487"/>
      <c r="AA359" s="487"/>
      <c r="AB359" s="487"/>
      <c r="AC359" s="487"/>
      <c r="AD359" s="487"/>
      <c r="AE359" s="325"/>
    </row>
    <row r="360" spans="1:31" s="326" customFormat="1" ht="32.25" customHeight="1" x14ac:dyDescent="0.2">
      <c r="A360" s="320"/>
      <c r="B360" s="483" t="s">
        <v>474</v>
      </c>
      <c r="C360" s="483"/>
      <c r="D360" s="483"/>
      <c r="E360" s="483"/>
      <c r="F360" s="483"/>
      <c r="G360" s="483"/>
      <c r="H360" s="483"/>
      <c r="I360" s="483"/>
      <c r="J360" s="483"/>
      <c r="K360" s="483"/>
      <c r="L360" s="483"/>
      <c r="M360" s="484"/>
      <c r="N360" s="321">
        <v>806</v>
      </c>
      <c r="O360" s="322">
        <v>10</v>
      </c>
      <c r="P360" s="322">
        <v>3</v>
      </c>
      <c r="Q360" s="323" t="s">
        <v>475</v>
      </c>
      <c r="R360" s="324">
        <v>0</v>
      </c>
      <c r="S360" s="485"/>
      <c r="T360" s="486"/>
      <c r="U360" s="413">
        <v>847.4</v>
      </c>
      <c r="V360" s="413">
        <f t="shared" si="18"/>
        <v>0</v>
      </c>
      <c r="W360" s="354">
        <f t="shared" si="16"/>
        <v>0</v>
      </c>
      <c r="X360" s="487"/>
      <c r="Y360" s="487"/>
      <c r="Z360" s="487"/>
      <c r="AA360" s="487"/>
      <c r="AB360" s="487"/>
      <c r="AC360" s="487"/>
      <c r="AD360" s="487"/>
      <c r="AE360" s="325"/>
    </row>
    <row r="361" spans="1:31" s="326" customFormat="1" ht="32.25" customHeight="1" x14ac:dyDescent="0.2">
      <c r="A361" s="320"/>
      <c r="B361" s="483" t="s">
        <v>7</v>
      </c>
      <c r="C361" s="483"/>
      <c r="D361" s="483"/>
      <c r="E361" s="483"/>
      <c r="F361" s="483"/>
      <c r="G361" s="483"/>
      <c r="H361" s="483"/>
      <c r="I361" s="483"/>
      <c r="J361" s="483"/>
      <c r="K361" s="483"/>
      <c r="L361" s="483"/>
      <c r="M361" s="484"/>
      <c r="N361" s="321">
        <v>806</v>
      </c>
      <c r="O361" s="322">
        <v>10</v>
      </c>
      <c r="P361" s="322">
        <v>3</v>
      </c>
      <c r="Q361" s="323" t="s">
        <v>476</v>
      </c>
      <c r="R361" s="324">
        <v>0</v>
      </c>
      <c r="S361" s="485"/>
      <c r="T361" s="486"/>
      <c r="U361" s="413">
        <v>847.4</v>
      </c>
      <c r="V361" s="413">
        <f t="shared" si="18"/>
        <v>0</v>
      </c>
      <c r="W361" s="354">
        <f t="shared" si="16"/>
        <v>0</v>
      </c>
      <c r="X361" s="487"/>
      <c r="Y361" s="487"/>
      <c r="Z361" s="487"/>
      <c r="AA361" s="487"/>
      <c r="AB361" s="487"/>
      <c r="AC361" s="487"/>
      <c r="AD361" s="487"/>
      <c r="AE361" s="325"/>
    </row>
    <row r="362" spans="1:31" s="326" customFormat="1" ht="21.75" customHeight="1" x14ac:dyDescent="0.2">
      <c r="A362" s="320"/>
      <c r="B362" s="483" t="s">
        <v>412</v>
      </c>
      <c r="C362" s="483"/>
      <c r="D362" s="483"/>
      <c r="E362" s="483"/>
      <c r="F362" s="483"/>
      <c r="G362" s="483"/>
      <c r="H362" s="483"/>
      <c r="I362" s="483"/>
      <c r="J362" s="483"/>
      <c r="K362" s="483"/>
      <c r="L362" s="483"/>
      <c r="M362" s="484"/>
      <c r="N362" s="321">
        <v>806</v>
      </c>
      <c r="O362" s="322">
        <v>10</v>
      </c>
      <c r="P362" s="322">
        <v>3</v>
      </c>
      <c r="Q362" s="323" t="s">
        <v>476</v>
      </c>
      <c r="R362" s="324" t="s">
        <v>8</v>
      </c>
      <c r="S362" s="485"/>
      <c r="T362" s="486"/>
      <c r="U362" s="413">
        <v>847.4</v>
      </c>
      <c r="V362" s="413">
        <f t="shared" si="18"/>
        <v>0</v>
      </c>
      <c r="W362" s="354">
        <f t="shared" si="16"/>
        <v>0</v>
      </c>
      <c r="X362" s="487"/>
      <c r="Y362" s="487"/>
      <c r="Z362" s="487"/>
      <c r="AA362" s="487"/>
      <c r="AB362" s="487"/>
      <c r="AC362" s="487"/>
      <c r="AD362" s="487"/>
      <c r="AE362" s="325"/>
    </row>
    <row r="363" spans="1:31" s="326" customFormat="1" ht="12" customHeight="1" x14ac:dyDescent="0.2">
      <c r="A363" s="320"/>
      <c r="B363" s="483" t="s">
        <v>9</v>
      </c>
      <c r="C363" s="483"/>
      <c r="D363" s="483"/>
      <c r="E363" s="483"/>
      <c r="F363" s="483"/>
      <c r="G363" s="483"/>
      <c r="H363" s="483"/>
      <c r="I363" s="483"/>
      <c r="J363" s="483"/>
      <c r="K363" s="483"/>
      <c r="L363" s="483"/>
      <c r="M363" s="484"/>
      <c r="N363" s="321">
        <v>806</v>
      </c>
      <c r="O363" s="322">
        <v>10</v>
      </c>
      <c r="P363" s="322">
        <v>3</v>
      </c>
      <c r="Q363" s="323" t="s">
        <v>476</v>
      </c>
      <c r="R363" s="324" t="s">
        <v>10</v>
      </c>
      <c r="S363" s="485"/>
      <c r="T363" s="486"/>
      <c r="U363" s="413">
        <v>847.4</v>
      </c>
      <c r="V363" s="413">
        <f t="shared" si="18"/>
        <v>0</v>
      </c>
      <c r="W363" s="354">
        <f t="shared" si="16"/>
        <v>0</v>
      </c>
      <c r="X363" s="487"/>
      <c r="Y363" s="487"/>
      <c r="Z363" s="487"/>
      <c r="AA363" s="487"/>
      <c r="AB363" s="487"/>
      <c r="AC363" s="487"/>
      <c r="AD363" s="487"/>
      <c r="AE363" s="325"/>
    </row>
    <row r="364" spans="1:31" s="326" customFormat="1" ht="42.75" customHeight="1" x14ac:dyDescent="0.2">
      <c r="A364" s="320"/>
      <c r="B364" s="483" t="s">
        <v>11</v>
      </c>
      <c r="C364" s="483"/>
      <c r="D364" s="483"/>
      <c r="E364" s="483"/>
      <c r="F364" s="483"/>
      <c r="G364" s="483"/>
      <c r="H364" s="483"/>
      <c r="I364" s="483"/>
      <c r="J364" s="483"/>
      <c r="K364" s="483"/>
      <c r="L364" s="483"/>
      <c r="M364" s="484"/>
      <c r="N364" s="321">
        <v>806</v>
      </c>
      <c r="O364" s="322">
        <v>10</v>
      </c>
      <c r="P364" s="322">
        <v>3</v>
      </c>
      <c r="Q364" s="323" t="s">
        <v>476</v>
      </c>
      <c r="R364" s="324" t="s">
        <v>12</v>
      </c>
      <c r="S364" s="485"/>
      <c r="T364" s="486"/>
      <c r="U364" s="413">
        <v>847.4</v>
      </c>
      <c r="V364" s="413">
        <v>0</v>
      </c>
      <c r="W364" s="354">
        <f t="shared" si="16"/>
        <v>0</v>
      </c>
      <c r="X364" s="487"/>
      <c r="Y364" s="487"/>
      <c r="Z364" s="487"/>
      <c r="AA364" s="487"/>
      <c r="AB364" s="487"/>
      <c r="AC364" s="487"/>
      <c r="AD364" s="487"/>
      <c r="AE364" s="325"/>
    </row>
    <row r="365" spans="1:31" s="326" customFormat="1" ht="12" customHeight="1" x14ac:dyDescent="0.2">
      <c r="A365" s="320"/>
      <c r="B365" s="483" t="s">
        <v>477</v>
      </c>
      <c r="C365" s="483"/>
      <c r="D365" s="483"/>
      <c r="E365" s="483"/>
      <c r="F365" s="483"/>
      <c r="G365" s="483"/>
      <c r="H365" s="483"/>
      <c r="I365" s="483"/>
      <c r="J365" s="483"/>
      <c r="K365" s="483"/>
      <c r="L365" s="483"/>
      <c r="M365" s="484"/>
      <c r="N365" s="321">
        <v>806</v>
      </c>
      <c r="O365" s="322">
        <v>10</v>
      </c>
      <c r="P365" s="322">
        <v>4</v>
      </c>
      <c r="Q365" s="323">
        <v>0</v>
      </c>
      <c r="R365" s="324">
        <v>0</v>
      </c>
      <c r="S365" s="485"/>
      <c r="T365" s="486"/>
      <c r="U365" s="413">
        <v>3701.2</v>
      </c>
      <c r="V365" s="413">
        <f t="shared" ref="V365:V370" si="19">+V366</f>
        <v>2121.1120000000001</v>
      </c>
      <c r="W365" s="354">
        <f t="shared" si="16"/>
        <v>57.308764724954074</v>
      </c>
      <c r="X365" s="487"/>
      <c r="Y365" s="487"/>
      <c r="Z365" s="487"/>
      <c r="AA365" s="487"/>
      <c r="AB365" s="487"/>
      <c r="AC365" s="487"/>
      <c r="AD365" s="487"/>
      <c r="AE365" s="325"/>
    </row>
    <row r="366" spans="1:31" s="326" customFormat="1" ht="21.75" customHeight="1" x14ac:dyDescent="0.2">
      <c r="A366" s="320"/>
      <c r="B366" s="483" t="s">
        <v>407</v>
      </c>
      <c r="C366" s="483"/>
      <c r="D366" s="483"/>
      <c r="E366" s="483"/>
      <c r="F366" s="483"/>
      <c r="G366" s="483"/>
      <c r="H366" s="483"/>
      <c r="I366" s="483"/>
      <c r="J366" s="483"/>
      <c r="K366" s="483"/>
      <c r="L366" s="483"/>
      <c r="M366" s="484"/>
      <c r="N366" s="321">
        <v>806</v>
      </c>
      <c r="O366" s="322">
        <v>10</v>
      </c>
      <c r="P366" s="322">
        <v>4</v>
      </c>
      <c r="Q366" s="323" t="s">
        <v>408</v>
      </c>
      <c r="R366" s="324">
        <v>0</v>
      </c>
      <c r="S366" s="485"/>
      <c r="T366" s="486"/>
      <c r="U366" s="413">
        <v>3701.2</v>
      </c>
      <c r="V366" s="413">
        <f t="shared" si="19"/>
        <v>2121.1120000000001</v>
      </c>
      <c r="W366" s="354">
        <f t="shared" si="16"/>
        <v>57.308764724954074</v>
      </c>
      <c r="X366" s="487"/>
      <c r="Y366" s="487"/>
      <c r="Z366" s="487"/>
      <c r="AA366" s="487"/>
      <c r="AB366" s="487"/>
      <c r="AC366" s="487"/>
      <c r="AD366" s="487"/>
      <c r="AE366" s="325"/>
    </row>
    <row r="367" spans="1:31" s="326" customFormat="1" ht="12" customHeight="1" x14ac:dyDescent="0.2">
      <c r="A367" s="320"/>
      <c r="B367" s="483" t="s">
        <v>409</v>
      </c>
      <c r="C367" s="483"/>
      <c r="D367" s="483"/>
      <c r="E367" s="483"/>
      <c r="F367" s="483"/>
      <c r="G367" s="483"/>
      <c r="H367" s="483"/>
      <c r="I367" s="483"/>
      <c r="J367" s="483"/>
      <c r="K367" s="483"/>
      <c r="L367" s="483"/>
      <c r="M367" s="484"/>
      <c r="N367" s="321">
        <v>806</v>
      </c>
      <c r="O367" s="322">
        <v>10</v>
      </c>
      <c r="P367" s="322">
        <v>4</v>
      </c>
      <c r="Q367" s="323" t="s">
        <v>410</v>
      </c>
      <c r="R367" s="324">
        <v>0</v>
      </c>
      <c r="S367" s="485"/>
      <c r="T367" s="486"/>
      <c r="U367" s="413">
        <v>3701.2</v>
      </c>
      <c r="V367" s="413">
        <f t="shared" si="19"/>
        <v>2121.1120000000001</v>
      </c>
      <c r="W367" s="354">
        <f t="shared" si="16"/>
        <v>57.308764724954074</v>
      </c>
      <c r="X367" s="487"/>
      <c r="Y367" s="487"/>
      <c r="Z367" s="487"/>
      <c r="AA367" s="487"/>
      <c r="AB367" s="487"/>
      <c r="AC367" s="487"/>
      <c r="AD367" s="487"/>
      <c r="AE367" s="325"/>
    </row>
    <row r="368" spans="1:31" s="326" customFormat="1" ht="53.25" customHeight="1" x14ac:dyDescent="0.2">
      <c r="A368" s="320"/>
      <c r="B368" s="483" t="s">
        <v>76</v>
      </c>
      <c r="C368" s="483"/>
      <c r="D368" s="483"/>
      <c r="E368" s="483"/>
      <c r="F368" s="483"/>
      <c r="G368" s="483"/>
      <c r="H368" s="483"/>
      <c r="I368" s="483"/>
      <c r="J368" s="483"/>
      <c r="K368" s="483"/>
      <c r="L368" s="483"/>
      <c r="M368" s="484"/>
      <c r="N368" s="321">
        <v>806</v>
      </c>
      <c r="O368" s="322">
        <v>10</v>
      </c>
      <c r="P368" s="322">
        <v>4</v>
      </c>
      <c r="Q368" s="323" t="s">
        <v>478</v>
      </c>
      <c r="R368" s="324">
        <v>0</v>
      </c>
      <c r="S368" s="485"/>
      <c r="T368" s="486"/>
      <c r="U368" s="413">
        <v>3701.2</v>
      </c>
      <c r="V368" s="413">
        <f t="shared" si="19"/>
        <v>2121.1120000000001</v>
      </c>
      <c r="W368" s="354">
        <f t="shared" si="16"/>
        <v>57.308764724954074</v>
      </c>
      <c r="X368" s="487"/>
      <c r="Y368" s="487"/>
      <c r="Z368" s="487"/>
      <c r="AA368" s="487"/>
      <c r="AB368" s="487"/>
      <c r="AC368" s="487"/>
      <c r="AD368" s="487"/>
      <c r="AE368" s="325"/>
    </row>
    <row r="369" spans="1:32" s="326" customFormat="1" ht="12" customHeight="1" x14ac:dyDescent="0.2">
      <c r="A369" s="320"/>
      <c r="B369" s="483" t="s">
        <v>46</v>
      </c>
      <c r="C369" s="483"/>
      <c r="D369" s="483"/>
      <c r="E369" s="483"/>
      <c r="F369" s="483"/>
      <c r="G369" s="483"/>
      <c r="H369" s="483"/>
      <c r="I369" s="483"/>
      <c r="J369" s="483"/>
      <c r="K369" s="483"/>
      <c r="L369" s="483"/>
      <c r="M369" s="484"/>
      <c r="N369" s="321">
        <v>806</v>
      </c>
      <c r="O369" s="322">
        <v>10</v>
      </c>
      <c r="P369" s="322">
        <v>4</v>
      </c>
      <c r="Q369" s="323" t="s">
        <v>478</v>
      </c>
      <c r="R369" s="324" t="s">
        <v>43</v>
      </c>
      <c r="S369" s="485"/>
      <c r="T369" s="486"/>
      <c r="U369" s="413">
        <v>3701.2</v>
      </c>
      <c r="V369" s="413">
        <f t="shared" si="19"/>
        <v>2121.1120000000001</v>
      </c>
      <c r="W369" s="354">
        <f t="shared" si="16"/>
        <v>57.308764724954074</v>
      </c>
      <c r="X369" s="487"/>
      <c r="Y369" s="487"/>
      <c r="Z369" s="487"/>
      <c r="AA369" s="487"/>
      <c r="AB369" s="487"/>
      <c r="AC369" s="487"/>
      <c r="AD369" s="487"/>
      <c r="AE369" s="325"/>
    </row>
    <row r="370" spans="1:32" s="326" customFormat="1" ht="12" customHeight="1" x14ac:dyDescent="0.2">
      <c r="A370" s="320"/>
      <c r="B370" s="483" t="s">
        <v>47</v>
      </c>
      <c r="C370" s="483"/>
      <c r="D370" s="483"/>
      <c r="E370" s="483"/>
      <c r="F370" s="483"/>
      <c r="G370" s="483"/>
      <c r="H370" s="483"/>
      <c r="I370" s="483"/>
      <c r="J370" s="483"/>
      <c r="K370" s="483"/>
      <c r="L370" s="483"/>
      <c r="M370" s="484"/>
      <c r="N370" s="321">
        <v>806</v>
      </c>
      <c r="O370" s="322">
        <v>10</v>
      </c>
      <c r="P370" s="322">
        <v>4</v>
      </c>
      <c r="Q370" s="323" t="s">
        <v>478</v>
      </c>
      <c r="R370" s="324" t="s">
        <v>44</v>
      </c>
      <c r="S370" s="485"/>
      <c r="T370" s="486"/>
      <c r="U370" s="413">
        <v>3701.2</v>
      </c>
      <c r="V370" s="413">
        <f t="shared" si="19"/>
        <v>2121.1120000000001</v>
      </c>
      <c r="W370" s="354">
        <f t="shared" si="16"/>
        <v>57.308764724954074</v>
      </c>
      <c r="X370" s="487"/>
      <c r="Y370" s="487"/>
      <c r="Z370" s="487"/>
      <c r="AA370" s="487"/>
      <c r="AB370" s="487"/>
      <c r="AC370" s="487"/>
      <c r="AD370" s="487"/>
      <c r="AE370" s="325"/>
    </row>
    <row r="371" spans="1:32" s="326" customFormat="1" ht="21.75" customHeight="1" x14ac:dyDescent="0.2">
      <c r="A371" s="320"/>
      <c r="B371" s="483" t="s">
        <v>451</v>
      </c>
      <c r="C371" s="483"/>
      <c r="D371" s="483"/>
      <c r="E371" s="483"/>
      <c r="F371" s="483"/>
      <c r="G371" s="483"/>
      <c r="H371" s="483"/>
      <c r="I371" s="483"/>
      <c r="J371" s="483"/>
      <c r="K371" s="483"/>
      <c r="L371" s="483"/>
      <c r="M371" s="484"/>
      <c r="N371" s="321">
        <v>806</v>
      </c>
      <c r="O371" s="322">
        <v>10</v>
      </c>
      <c r="P371" s="322">
        <v>4</v>
      </c>
      <c r="Q371" s="323" t="s">
        <v>478</v>
      </c>
      <c r="R371" s="324" t="s">
        <v>48</v>
      </c>
      <c r="S371" s="485"/>
      <c r="T371" s="486"/>
      <c r="U371" s="413">
        <v>3701.2</v>
      </c>
      <c r="V371" s="413">
        <v>2121.1120000000001</v>
      </c>
      <c r="W371" s="354">
        <f t="shared" si="16"/>
        <v>57.308764724954074</v>
      </c>
      <c r="X371" s="487"/>
      <c r="Y371" s="487"/>
      <c r="Z371" s="487"/>
      <c r="AA371" s="487"/>
      <c r="AB371" s="487"/>
      <c r="AC371" s="487"/>
      <c r="AD371" s="487"/>
      <c r="AE371" s="325"/>
    </row>
    <row r="372" spans="1:32" s="326" customFormat="1" ht="21.75" customHeight="1" x14ac:dyDescent="0.2">
      <c r="A372" s="320"/>
      <c r="B372" s="483" t="s">
        <v>502</v>
      </c>
      <c r="C372" s="483"/>
      <c r="D372" s="483"/>
      <c r="E372" s="483"/>
      <c r="F372" s="483"/>
      <c r="G372" s="483"/>
      <c r="H372" s="483"/>
      <c r="I372" s="483"/>
      <c r="J372" s="483"/>
      <c r="K372" s="483"/>
      <c r="L372" s="483"/>
      <c r="M372" s="484"/>
      <c r="N372" s="321">
        <v>808</v>
      </c>
      <c r="O372" s="322">
        <v>0</v>
      </c>
      <c r="P372" s="322">
        <v>0</v>
      </c>
      <c r="Q372" s="323">
        <v>0</v>
      </c>
      <c r="R372" s="324">
        <v>0</v>
      </c>
      <c r="S372" s="485"/>
      <c r="T372" s="486"/>
      <c r="U372" s="413">
        <f>+U373</f>
        <v>5490.5667199999998</v>
      </c>
      <c r="V372" s="413">
        <f>+V373</f>
        <v>3092.01863</v>
      </c>
      <c r="W372" s="354">
        <f t="shared" si="16"/>
        <v>56.315108943799515</v>
      </c>
      <c r="X372" s="487"/>
      <c r="Y372" s="487"/>
      <c r="Z372" s="487"/>
      <c r="AA372" s="487"/>
      <c r="AB372" s="487"/>
      <c r="AC372" s="487"/>
      <c r="AD372" s="487"/>
      <c r="AE372" s="325"/>
      <c r="AF372" s="360">
        <v>3092.01863</v>
      </c>
    </row>
    <row r="373" spans="1:32" s="326" customFormat="1" ht="12" customHeight="1" x14ac:dyDescent="0.2">
      <c r="A373" s="320"/>
      <c r="B373" s="483" t="s">
        <v>308</v>
      </c>
      <c r="C373" s="483"/>
      <c r="D373" s="483"/>
      <c r="E373" s="483"/>
      <c r="F373" s="483"/>
      <c r="G373" s="483"/>
      <c r="H373" s="483"/>
      <c r="I373" s="483"/>
      <c r="J373" s="483"/>
      <c r="K373" s="483"/>
      <c r="L373" s="483"/>
      <c r="M373" s="484"/>
      <c r="N373" s="321">
        <v>808</v>
      </c>
      <c r="O373" s="322">
        <v>1</v>
      </c>
      <c r="P373" s="322">
        <v>0</v>
      </c>
      <c r="Q373" s="323">
        <v>0</v>
      </c>
      <c r="R373" s="324">
        <v>0</v>
      </c>
      <c r="S373" s="485"/>
      <c r="T373" s="486"/>
      <c r="U373" s="413">
        <f>+U374+U405</f>
        <v>5490.5667199999998</v>
      </c>
      <c r="V373" s="413">
        <f>+V374+V405</f>
        <v>3092.01863</v>
      </c>
      <c r="W373" s="354">
        <f t="shared" si="16"/>
        <v>56.315108943799515</v>
      </c>
      <c r="X373" s="487"/>
      <c r="Y373" s="487"/>
      <c r="Z373" s="487"/>
      <c r="AA373" s="487"/>
      <c r="AB373" s="487"/>
      <c r="AC373" s="487"/>
      <c r="AD373" s="487"/>
      <c r="AE373" s="325"/>
      <c r="AF373" s="360">
        <f>AF372-V372</f>
        <v>0</v>
      </c>
    </row>
    <row r="374" spans="1:32" s="326" customFormat="1" ht="32.25" customHeight="1" x14ac:dyDescent="0.2">
      <c r="A374" s="320"/>
      <c r="B374" s="483" t="s">
        <v>77</v>
      </c>
      <c r="C374" s="483"/>
      <c r="D374" s="483"/>
      <c r="E374" s="483"/>
      <c r="F374" s="483"/>
      <c r="G374" s="483"/>
      <c r="H374" s="483"/>
      <c r="I374" s="483"/>
      <c r="J374" s="483"/>
      <c r="K374" s="483"/>
      <c r="L374" s="483"/>
      <c r="M374" s="484"/>
      <c r="N374" s="321">
        <v>808</v>
      </c>
      <c r="O374" s="322">
        <v>1</v>
      </c>
      <c r="P374" s="322">
        <v>3</v>
      </c>
      <c r="Q374" s="323">
        <v>0</v>
      </c>
      <c r="R374" s="324">
        <v>0</v>
      </c>
      <c r="S374" s="485"/>
      <c r="T374" s="486"/>
      <c r="U374" s="413">
        <f>+U375</f>
        <v>3872.7172700000001</v>
      </c>
      <c r="V374" s="413">
        <f>+V375</f>
        <v>2275.5521699999999</v>
      </c>
      <c r="W374" s="354">
        <f t="shared" si="16"/>
        <v>58.758541131508935</v>
      </c>
      <c r="X374" s="487"/>
      <c r="Y374" s="487"/>
      <c r="Z374" s="487"/>
      <c r="AA374" s="487"/>
      <c r="AB374" s="487"/>
      <c r="AC374" s="487"/>
      <c r="AD374" s="487"/>
      <c r="AE374" s="325"/>
    </row>
    <row r="375" spans="1:32" s="326" customFormat="1" ht="21.75" customHeight="1" x14ac:dyDescent="0.2">
      <c r="A375" s="320"/>
      <c r="B375" s="483" t="s">
        <v>315</v>
      </c>
      <c r="C375" s="483"/>
      <c r="D375" s="483"/>
      <c r="E375" s="483"/>
      <c r="F375" s="483"/>
      <c r="G375" s="483"/>
      <c r="H375" s="483"/>
      <c r="I375" s="483"/>
      <c r="J375" s="483"/>
      <c r="K375" s="483"/>
      <c r="L375" s="483"/>
      <c r="M375" s="484"/>
      <c r="N375" s="321">
        <v>808</v>
      </c>
      <c r="O375" s="322">
        <v>1</v>
      </c>
      <c r="P375" s="322">
        <v>3</v>
      </c>
      <c r="Q375" s="323" t="s">
        <v>316</v>
      </c>
      <c r="R375" s="324">
        <v>0</v>
      </c>
      <c r="S375" s="485"/>
      <c r="T375" s="486"/>
      <c r="U375" s="413">
        <f>+U376+U381+U386+U391+U401</f>
        <v>3872.7172700000001</v>
      </c>
      <c r="V375" s="413">
        <f>+V376+V381+V386+V391+V401</f>
        <v>2275.5521699999999</v>
      </c>
      <c r="W375" s="354">
        <f t="shared" si="16"/>
        <v>58.758541131508935</v>
      </c>
      <c r="X375" s="487"/>
      <c r="Y375" s="487"/>
      <c r="Z375" s="487"/>
      <c r="AA375" s="487"/>
      <c r="AB375" s="487"/>
      <c r="AC375" s="487"/>
      <c r="AD375" s="487"/>
      <c r="AE375" s="325"/>
    </row>
    <row r="376" spans="1:32" s="326" customFormat="1" ht="21.75" customHeight="1" x14ac:dyDescent="0.2">
      <c r="A376" s="320"/>
      <c r="B376" s="483" t="s">
        <v>317</v>
      </c>
      <c r="C376" s="483"/>
      <c r="D376" s="483"/>
      <c r="E376" s="483"/>
      <c r="F376" s="483"/>
      <c r="G376" s="483"/>
      <c r="H376" s="483"/>
      <c r="I376" s="483"/>
      <c r="J376" s="483"/>
      <c r="K376" s="483"/>
      <c r="L376" s="483"/>
      <c r="M376" s="484"/>
      <c r="N376" s="321">
        <v>808</v>
      </c>
      <c r="O376" s="322">
        <v>1</v>
      </c>
      <c r="P376" s="322">
        <v>3</v>
      </c>
      <c r="Q376" s="323" t="s">
        <v>318</v>
      </c>
      <c r="R376" s="324">
        <v>0</v>
      </c>
      <c r="S376" s="485"/>
      <c r="T376" s="486"/>
      <c r="U376" s="413">
        <f>+U377</f>
        <v>1173.1795200000001</v>
      </c>
      <c r="V376" s="413">
        <f>+V377</f>
        <v>769.32033999999999</v>
      </c>
      <c r="W376" s="354">
        <f t="shared" si="16"/>
        <v>65.575670806118396</v>
      </c>
      <c r="X376" s="487"/>
      <c r="Y376" s="487"/>
      <c r="Z376" s="487"/>
      <c r="AA376" s="487"/>
      <c r="AB376" s="487"/>
      <c r="AC376" s="487"/>
      <c r="AD376" s="487"/>
      <c r="AE376" s="325"/>
    </row>
    <row r="377" spans="1:32" s="326" customFormat="1" ht="53.25" customHeight="1" x14ac:dyDescent="0.2">
      <c r="A377" s="320"/>
      <c r="B377" s="483" t="s">
        <v>17</v>
      </c>
      <c r="C377" s="483"/>
      <c r="D377" s="483"/>
      <c r="E377" s="483"/>
      <c r="F377" s="483"/>
      <c r="G377" s="483"/>
      <c r="H377" s="483"/>
      <c r="I377" s="483"/>
      <c r="J377" s="483"/>
      <c r="K377" s="483"/>
      <c r="L377" s="483"/>
      <c r="M377" s="484"/>
      <c r="N377" s="321">
        <v>808</v>
      </c>
      <c r="O377" s="322">
        <v>1</v>
      </c>
      <c r="P377" s="322">
        <v>3</v>
      </c>
      <c r="Q377" s="323" t="s">
        <v>318</v>
      </c>
      <c r="R377" s="324" t="s">
        <v>18</v>
      </c>
      <c r="S377" s="485"/>
      <c r="T377" s="486"/>
      <c r="U377" s="413">
        <f>+U378</f>
        <v>1173.1795200000001</v>
      </c>
      <c r="V377" s="413">
        <f>+V378</f>
        <v>769.32033999999999</v>
      </c>
      <c r="W377" s="354">
        <f t="shared" si="16"/>
        <v>65.575670806118396</v>
      </c>
      <c r="X377" s="487"/>
      <c r="Y377" s="487"/>
      <c r="Z377" s="487"/>
      <c r="AA377" s="487"/>
      <c r="AB377" s="487"/>
      <c r="AC377" s="487"/>
      <c r="AD377" s="487"/>
      <c r="AE377" s="325"/>
    </row>
    <row r="378" spans="1:32" s="326" customFormat="1" ht="21.75" customHeight="1" x14ac:dyDescent="0.2">
      <c r="A378" s="320"/>
      <c r="B378" s="483" t="s">
        <v>37</v>
      </c>
      <c r="C378" s="483"/>
      <c r="D378" s="483"/>
      <c r="E378" s="483"/>
      <c r="F378" s="483"/>
      <c r="G378" s="483"/>
      <c r="H378" s="483"/>
      <c r="I378" s="483"/>
      <c r="J378" s="483"/>
      <c r="K378" s="483"/>
      <c r="L378" s="483"/>
      <c r="M378" s="484"/>
      <c r="N378" s="321">
        <v>808</v>
      </c>
      <c r="O378" s="322">
        <v>1</v>
      </c>
      <c r="P378" s="322">
        <v>3</v>
      </c>
      <c r="Q378" s="323" t="s">
        <v>318</v>
      </c>
      <c r="R378" s="324" t="s">
        <v>38</v>
      </c>
      <c r="S378" s="485"/>
      <c r="T378" s="486"/>
      <c r="U378" s="413">
        <f>+U379+U380</f>
        <v>1173.1795200000001</v>
      </c>
      <c r="V378" s="413">
        <f>+V379+V380</f>
        <v>769.32033999999999</v>
      </c>
      <c r="W378" s="354">
        <f t="shared" si="16"/>
        <v>65.575670806118396</v>
      </c>
      <c r="X378" s="487"/>
      <c r="Y378" s="487"/>
      <c r="Z378" s="487"/>
      <c r="AA378" s="487"/>
      <c r="AB378" s="487"/>
      <c r="AC378" s="487"/>
      <c r="AD378" s="487"/>
      <c r="AE378" s="325"/>
    </row>
    <row r="379" spans="1:32" s="326" customFormat="1" ht="21.75" customHeight="1" x14ac:dyDescent="0.2">
      <c r="A379" s="320"/>
      <c r="B379" s="483" t="s">
        <v>313</v>
      </c>
      <c r="C379" s="483"/>
      <c r="D379" s="483"/>
      <c r="E379" s="483"/>
      <c r="F379" s="483"/>
      <c r="G379" s="483"/>
      <c r="H379" s="483"/>
      <c r="I379" s="483"/>
      <c r="J379" s="483"/>
      <c r="K379" s="483"/>
      <c r="L379" s="483"/>
      <c r="M379" s="484"/>
      <c r="N379" s="321">
        <v>808</v>
      </c>
      <c r="O379" s="322">
        <v>1</v>
      </c>
      <c r="P379" s="322">
        <v>3</v>
      </c>
      <c r="Q379" s="323" t="s">
        <v>318</v>
      </c>
      <c r="R379" s="324" t="s">
        <v>39</v>
      </c>
      <c r="S379" s="485"/>
      <c r="T379" s="486"/>
      <c r="U379" s="416">
        <v>901.05954000000008</v>
      </c>
      <c r="V379" s="413">
        <v>591.79750000000001</v>
      </c>
      <c r="W379" s="354">
        <f t="shared" si="16"/>
        <v>65.677957307904421</v>
      </c>
      <c r="X379" s="487"/>
      <c r="Y379" s="487"/>
      <c r="Z379" s="487"/>
      <c r="AA379" s="487"/>
      <c r="AB379" s="487"/>
      <c r="AC379" s="487"/>
      <c r="AD379" s="487"/>
      <c r="AE379" s="325"/>
    </row>
    <row r="380" spans="1:32" s="326" customFormat="1" ht="32.25" customHeight="1" x14ac:dyDescent="0.2">
      <c r="A380" s="320"/>
      <c r="B380" s="483" t="s">
        <v>314</v>
      </c>
      <c r="C380" s="483"/>
      <c r="D380" s="483"/>
      <c r="E380" s="483"/>
      <c r="F380" s="483"/>
      <c r="G380" s="483"/>
      <c r="H380" s="483"/>
      <c r="I380" s="483"/>
      <c r="J380" s="483"/>
      <c r="K380" s="483"/>
      <c r="L380" s="483"/>
      <c r="M380" s="484"/>
      <c r="N380" s="321">
        <v>808</v>
      </c>
      <c r="O380" s="322">
        <v>1</v>
      </c>
      <c r="P380" s="322">
        <v>3</v>
      </c>
      <c r="Q380" s="323" t="s">
        <v>318</v>
      </c>
      <c r="R380" s="324" t="s">
        <v>41</v>
      </c>
      <c r="S380" s="485"/>
      <c r="T380" s="486"/>
      <c r="U380" s="416">
        <v>272.11998</v>
      </c>
      <c r="V380" s="413">
        <v>177.52284</v>
      </c>
      <c r="W380" s="354">
        <f t="shared" si="16"/>
        <v>65.236973778992635</v>
      </c>
      <c r="X380" s="487"/>
      <c r="Y380" s="487"/>
      <c r="Z380" s="487"/>
      <c r="AA380" s="487"/>
      <c r="AB380" s="487"/>
      <c r="AC380" s="487"/>
      <c r="AD380" s="487"/>
      <c r="AE380" s="325"/>
      <c r="AF380" s="326">
        <v>1000</v>
      </c>
    </row>
    <row r="381" spans="1:32" s="326" customFormat="1" ht="21.75" customHeight="1" x14ac:dyDescent="0.2">
      <c r="A381" s="320"/>
      <c r="B381" s="483" t="s">
        <v>319</v>
      </c>
      <c r="C381" s="483"/>
      <c r="D381" s="483"/>
      <c r="E381" s="483"/>
      <c r="F381" s="483"/>
      <c r="G381" s="483"/>
      <c r="H381" s="483"/>
      <c r="I381" s="483"/>
      <c r="J381" s="483"/>
      <c r="K381" s="483"/>
      <c r="L381" s="483"/>
      <c r="M381" s="484"/>
      <c r="N381" s="321">
        <v>808</v>
      </c>
      <c r="O381" s="322">
        <v>1</v>
      </c>
      <c r="P381" s="322">
        <v>3</v>
      </c>
      <c r="Q381" s="323" t="s">
        <v>320</v>
      </c>
      <c r="R381" s="324">
        <v>0</v>
      </c>
      <c r="S381" s="485"/>
      <c r="T381" s="486"/>
      <c r="U381" s="413">
        <f>+U382</f>
        <v>999.70274999999992</v>
      </c>
      <c r="V381" s="413">
        <f>+V382</f>
        <v>639.91715999999997</v>
      </c>
      <c r="W381" s="354">
        <f t="shared" si="16"/>
        <v>64.010743193414243</v>
      </c>
      <c r="X381" s="487"/>
      <c r="Y381" s="487"/>
      <c r="Z381" s="487"/>
      <c r="AA381" s="487"/>
      <c r="AB381" s="487"/>
      <c r="AC381" s="487"/>
      <c r="AD381" s="487"/>
      <c r="AE381" s="325"/>
    </row>
    <row r="382" spans="1:32" s="326" customFormat="1" ht="53.25" customHeight="1" x14ac:dyDescent="0.2">
      <c r="A382" s="320"/>
      <c r="B382" s="483" t="s">
        <v>17</v>
      </c>
      <c r="C382" s="483"/>
      <c r="D382" s="483"/>
      <c r="E382" s="483"/>
      <c r="F382" s="483"/>
      <c r="G382" s="483"/>
      <c r="H382" s="483"/>
      <c r="I382" s="483"/>
      <c r="J382" s="483"/>
      <c r="K382" s="483"/>
      <c r="L382" s="483"/>
      <c r="M382" s="484"/>
      <c r="N382" s="321">
        <v>808</v>
      </c>
      <c r="O382" s="322">
        <v>1</v>
      </c>
      <c r="P382" s="322">
        <v>3</v>
      </c>
      <c r="Q382" s="323" t="s">
        <v>320</v>
      </c>
      <c r="R382" s="324" t="s">
        <v>18</v>
      </c>
      <c r="S382" s="485"/>
      <c r="T382" s="486"/>
      <c r="U382" s="413">
        <f>+U383</f>
        <v>999.70274999999992</v>
      </c>
      <c r="V382" s="413">
        <f>+V383</f>
        <v>639.91715999999997</v>
      </c>
      <c r="W382" s="354">
        <f t="shared" si="16"/>
        <v>64.010743193414243</v>
      </c>
      <c r="X382" s="487"/>
      <c r="Y382" s="487"/>
      <c r="Z382" s="487"/>
      <c r="AA382" s="487"/>
      <c r="AB382" s="487"/>
      <c r="AC382" s="487"/>
      <c r="AD382" s="487"/>
      <c r="AE382" s="325"/>
    </row>
    <row r="383" spans="1:32" s="326" customFormat="1" ht="21.75" customHeight="1" x14ac:dyDescent="0.2">
      <c r="A383" s="320"/>
      <c r="B383" s="483" t="s">
        <v>37</v>
      </c>
      <c r="C383" s="483"/>
      <c r="D383" s="483"/>
      <c r="E383" s="483"/>
      <c r="F383" s="483"/>
      <c r="G383" s="483"/>
      <c r="H383" s="483"/>
      <c r="I383" s="483"/>
      <c r="J383" s="483"/>
      <c r="K383" s="483"/>
      <c r="L383" s="483"/>
      <c r="M383" s="484"/>
      <c r="N383" s="321">
        <v>808</v>
      </c>
      <c r="O383" s="322">
        <v>1</v>
      </c>
      <c r="P383" s="322">
        <v>3</v>
      </c>
      <c r="Q383" s="323" t="s">
        <v>320</v>
      </c>
      <c r="R383" s="324" t="s">
        <v>38</v>
      </c>
      <c r="S383" s="485"/>
      <c r="T383" s="486"/>
      <c r="U383" s="413">
        <f>+U384+U385</f>
        <v>999.70274999999992</v>
      </c>
      <c r="V383" s="413">
        <f>+V384+V385</f>
        <v>639.91715999999997</v>
      </c>
      <c r="W383" s="354">
        <f t="shared" si="16"/>
        <v>64.010743193414243</v>
      </c>
      <c r="X383" s="487"/>
      <c r="Y383" s="487"/>
      <c r="Z383" s="487"/>
      <c r="AA383" s="487"/>
      <c r="AB383" s="487"/>
      <c r="AC383" s="487"/>
      <c r="AD383" s="487"/>
      <c r="AE383" s="325"/>
    </row>
    <row r="384" spans="1:32" s="326" customFormat="1" ht="21.75" customHeight="1" x14ac:dyDescent="0.2">
      <c r="A384" s="320"/>
      <c r="B384" s="483" t="s">
        <v>313</v>
      </c>
      <c r="C384" s="483"/>
      <c r="D384" s="483"/>
      <c r="E384" s="483"/>
      <c r="F384" s="483"/>
      <c r="G384" s="483"/>
      <c r="H384" s="483"/>
      <c r="I384" s="483"/>
      <c r="J384" s="483"/>
      <c r="K384" s="483"/>
      <c r="L384" s="483"/>
      <c r="M384" s="484"/>
      <c r="N384" s="321">
        <v>808</v>
      </c>
      <c r="O384" s="322">
        <v>1</v>
      </c>
      <c r="P384" s="322">
        <v>3</v>
      </c>
      <c r="Q384" s="323" t="s">
        <v>320</v>
      </c>
      <c r="R384" s="324" t="s">
        <v>39</v>
      </c>
      <c r="S384" s="485"/>
      <c r="T384" s="486"/>
      <c r="U384" s="416">
        <v>767.82084999999995</v>
      </c>
      <c r="V384" s="413">
        <v>492.40949999999998</v>
      </c>
      <c r="W384" s="354">
        <f t="shared" si="16"/>
        <v>64.130779985982414</v>
      </c>
      <c r="X384" s="487"/>
      <c r="Y384" s="487"/>
      <c r="Z384" s="487"/>
      <c r="AA384" s="487"/>
      <c r="AB384" s="487"/>
      <c r="AC384" s="487"/>
      <c r="AD384" s="487"/>
      <c r="AE384" s="325"/>
    </row>
    <row r="385" spans="1:31" s="326" customFormat="1" ht="32.25" customHeight="1" x14ac:dyDescent="0.2">
      <c r="A385" s="320"/>
      <c r="B385" s="483" t="s">
        <v>314</v>
      </c>
      <c r="C385" s="483"/>
      <c r="D385" s="483"/>
      <c r="E385" s="483"/>
      <c r="F385" s="483"/>
      <c r="G385" s="483"/>
      <c r="H385" s="483"/>
      <c r="I385" s="483"/>
      <c r="J385" s="483"/>
      <c r="K385" s="483"/>
      <c r="L385" s="483"/>
      <c r="M385" s="484"/>
      <c r="N385" s="321">
        <v>808</v>
      </c>
      <c r="O385" s="322">
        <v>1</v>
      </c>
      <c r="P385" s="322">
        <v>3</v>
      </c>
      <c r="Q385" s="323" t="s">
        <v>320</v>
      </c>
      <c r="R385" s="324" t="s">
        <v>41</v>
      </c>
      <c r="S385" s="485"/>
      <c r="T385" s="486"/>
      <c r="U385" s="416">
        <v>231.8819</v>
      </c>
      <c r="V385" s="413">
        <v>147.50765999999999</v>
      </c>
      <c r="W385" s="354">
        <f t="shared" si="16"/>
        <v>63.613270375997431</v>
      </c>
      <c r="X385" s="487"/>
      <c r="Y385" s="487"/>
      <c r="Z385" s="487"/>
      <c r="AA385" s="487"/>
      <c r="AB385" s="487"/>
      <c r="AC385" s="487"/>
      <c r="AD385" s="487"/>
      <c r="AE385" s="325"/>
    </row>
    <row r="386" spans="1:31" s="326" customFormat="1" ht="42.75" customHeight="1" x14ac:dyDescent="0.2">
      <c r="A386" s="320"/>
      <c r="B386" s="483" t="s">
        <v>321</v>
      </c>
      <c r="C386" s="483"/>
      <c r="D386" s="483"/>
      <c r="E386" s="483"/>
      <c r="F386" s="483"/>
      <c r="G386" s="483"/>
      <c r="H386" s="483"/>
      <c r="I386" s="483"/>
      <c r="J386" s="483"/>
      <c r="K386" s="483"/>
      <c r="L386" s="483"/>
      <c r="M386" s="484"/>
      <c r="N386" s="321">
        <v>808</v>
      </c>
      <c r="O386" s="322">
        <v>1</v>
      </c>
      <c r="P386" s="322">
        <v>3</v>
      </c>
      <c r="Q386" s="323" t="s">
        <v>322</v>
      </c>
      <c r="R386" s="324">
        <v>0</v>
      </c>
      <c r="S386" s="485"/>
      <c r="T386" s="486"/>
      <c r="U386" s="413">
        <v>841.53499999999997</v>
      </c>
      <c r="V386" s="413">
        <f>+V387</f>
        <v>404.79214999999999</v>
      </c>
      <c r="W386" s="354">
        <f t="shared" si="16"/>
        <v>48.101641642950085</v>
      </c>
      <c r="X386" s="487"/>
      <c r="Y386" s="487"/>
      <c r="Z386" s="487"/>
      <c r="AA386" s="487"/>
      <c r="AB386" s="487"/>
      <c r="AC386" s="487"/>
      <c r="AD386" s="487"/>
      <c r="AE386" s="325"/>
    </row>
    <row r="387" spans="1:31" s="326" customFormat="1" ht="53.25" customHeight="1" x14ac:dyDescent="0.2">
      <c r="A387" s="320"/>
      <c r="B387" s="483" t="s">
        <v>17</v>
      </c>
      <c r="C387" s="483"/>
      <c r="D387" s="483"/>
      <c r="E387" s="483"/>
      <c r="F387" s="483"/>
      <c r="G387" s="483"/>
      <c r="H387" s="483"/>
      <c r="I387" s="483"/>
      <c r="J387" s="483"/>
      <c r="K387" s="483"/>
      <c r="L387" s="483"/>
      <c r="M387" s="484"/>
      <c r="N387" s="321">
        <v>808</v>
      </c>
      <c r="O387" s="322">
        <v>1</v>
      </c>
      <c r="P387" s="322">
        <v>3</v>
      </c>
      <c r="Q387" s="323" t="s">
        <v>322</v>
      </c>
      <c r="R387" s="324" t="s">
        <v>18</v>
      </c>
      <c r="S387" s="485"/>
      <c r="T387" s="486"/>
      <c r="U387" s="413">
        <v>841.53499999999997</v>
      </c>
      <c r="V387" s="413">
        <f>+V388</f>
        <v>404.79214999999999</v>
      </c>
      <c r="W387" s="354">
        <f t="shared" si="16"/>
        <v>48.101641642950085</v>
      </c>
      <c r="X387" s="487"/>
      <c r="Y387" s="487"/>
      <c r="Z387" s="487"/>
      <c r="AA387" s="487"/>
      <c r="AB387" s="487"/>
      <c r="AC387" s="487"/>
      <c r="AD387" s="487"/>
      <c r="AE387" s="325"/>
    </row>
    <row r="388" spans="1:31" s="326" customFormat="1" ht="21.75" customHeight="1" x14ac:dyDescent="0.2">
      <c r="A388" s="320"/>
      <c r="B388" s="483" t="s">
        <v>37</v>
      </c>
      <c r="C388" s="483"/>
      <c r="D388" s="483"/>
      <c r="E388" s="483"/>
      <c r="F388" s="483"/>
      <c r="G388" s="483"/>
      <c r="H388" s="483"/>
      <c r="I388" s="483"/>
      <c r="J388" s="483"/>
      <c r="K388" s="483"/>
      <c r="L388" s="483"/>
      <c r="M388" s="484"/>
      <c r="N388" s="321">
        <v>808</v>
      </c>
      <c r="O388" s="322">
        <v>1</v>
      </c>
      <c r="P388" s="322">
        <v>3</v>
      </c>
      <c r="Q388" s="323" t="s">
        <v>322</v>
      </c>
      <c r="R388" s="324" t="s">
        <v>38</v>
      </c>
      <c r="S388" s="485"/>
      <c r="T388" s="486"/>
      <c r="U388" s="413">
        <v>841.53499999999997</v>
      </c>
      <c r="V388" s="413">
        <f>+V389+V390</f>
        <v>404.79214999999999</v>
      </c>
      <c r="W388" s="354">
        <f t="shared" si="16"/>
        <v>48.101641642950085</v>
      </c>
      <c r="X388" s="487"/>
      <c r="Y388" s="487"/>
      <c r="Z388" s="487"/>
      <c r="AA388" s="487"/>
      <c r="AB388" s="487"/>
      <c r="AC388" s="487"/>
      <c r="AD388" s="487"/>
      <c r="AE388" s="325"/>
    </row>
    <row r="389" spans="1:31" s="326" customFormat="1" ht="21.75" customHeight="1" x14ac:dyDescent="0.2">
      <c r="A389" s="320"/>
      <c r="B389" s="483" t="s">
        <v>313</v>
      </c>
      <c r="C389" s="483"/>
      <c r="D389" s="483"/>
      <c r="E389" s="483"/>
      <c r="F389" s="483"/>
      <c r="G389" s="483"/>
      <c r="H389" s="483"/>
      <c r="I389" s="483"/>
      <c r="J389" s="483"/>
      <c r="K389" s="483"/>
      <c r="L389" s="483"/>
      <c r="M389" s="484"/>
      <c r="N389" s="321">
        <v>808</v>
      </c>
      <c r="O389" s="322">
        <v>1</v>
      </c>
      <c r="P389" s="322">
        <v>3</v>
      </c>
      <c r="Q389" s="323" t="s">
        <v>322</v>
      </c>
      <c r="R389" s="324" t="s">
        <v>39</v>
      </c>
      <c r="S389" s="485"/>
      <c r="T389" s="486"/>
      <c r="U389" s="413">
        <v>646.34</v>
      </c>
      <c r="V389" s="413">
        <v>310.90102999999999</v>
      </c>
      <c r="W389" s="354">
        <f t="shared" si="16"/>
        <v>48.101777702138186</v>
      </c>
      <c r="X389" s="487"/>
      <c r="Y389" s="487"/>
      <c r="Z389" s="487"/>
      <c r="AA389" s="487"/>
      <c r="AB389" s="487"/>
      <c r="AC389" s="487"/>
      <c r="AD389" s="487"/>
      <c r="AE389" s="325"/>
    </row>
    <row r="390" spans="1:31" s="326" customFormat="1" ht="32.25" customHeight="1" x14ac:dyDescent="0.2">
      <c r="A390" s="320"/>
      <c r="B390" s="483" t="s">
        <v>314</v>
      </c>
      <c r="C390" s="483"/>
      <c r="D390" s="483"/>
      <c r="E390" s="483"/>
      <c r="F390" s="483"/>
      <c r="G390" s="483"/>
      <c r="H390" s="483"/>
      <c r="I390" s="483"/>
      <c r="J390" s="483"/>
      <c r="K390" s="483"/>
      <c r="L390" s="483"/>
      <c r="M390" s="484"/>
      <c r="N390" s="321">
        <v>808</v>
      </c>
      <c r="O390" s="322">
        <v>1</v>
      </c>
      <c r="P390" s="322">
        <v>3</v>
      </c>
      <c r="Q390" s="323" t="s">
        <v>322</v>
      </c>
      <c r="R390" s="324" t="s">
        <v>41</v>
      </c>
      <c r="S390" s="485"/>
      <c r="T390" s="486"/>
      <c r="U390" s="413">
        <v>195.19499999999999</v>
      </c>
      <c r="V390" s="413">
        <v>93.891120000000001</v>
      </c>
      <c r="W390" s="354">
        <f t="shared" si="16"/>
        <v>48.101191116575734</v>
      </c>
      <c r="X390" s="487"/>
      <c r="Y390" s="487"/>
      <c r="Z390" s="487"/>
      <c r="AA390" s="487"/>
      <c r="AB390" s="487"/>
      <c r="AC390" s="487"/>
      <c r="AD390" s="487"/>
      <c r="AE390" s="325"/>
    </row>
    <row r="391" spans="1:31" s="326" customFormat="1" ht="32.25" customHeight="1" x14ac:dyDescent="0.2">
      <c r="A391" s="320"/>
      <c r="B391" s="483" t="s">
        <v>323</v>
      </c>
      <c r="C391" s="483"/>
      <c r="D391" s="483"/>
      <c r="E391" s="483"/>
      <c r="F391" s="483"/>
      <c r="G391" s="483"/>
      <c r="H391" s="483"/>
      <c r="I391" s="483"/>
      <c r="J391" s="483"/>
      <c r="K391" s="483"/>
      <c r="L391" s="483"/>
      <c r="M391" s="484"/>
      <c r="N391" s="321">
        <v>808</v>
      </c>
      <c r="O391" s="322">
        <v>1</v>
      </c>
      <c r="P391" s="322">
        <v>3</v>
      </c>
      <c r="Q391" s="323" t="s">
        <v>324</v>
      </c>
      <c r="R391" s="324">
        <v>0</v>
      </c>
      <c r="S391" s="485"/>
      <c r="T391" s="486"/>
      <c r="U391" s="413">
        <v>836.3</v>
      </c>
      <c r="V391" s="413">
        <f>+V392+V396</f>
        <v>461.52251999999999</v>
      </c>
      <c r="W391" s="354">
        <f t="shared" si="16"/>
        <v>55.186239387779501</v>
      </c>
      <c r="X391" s="487"/>
      <c r="Y391" s="487"/>
      <c r="Z391" s="487"/>
      <c r="AA391" s="487"/>
      <c r="AB391" s="487"/>
      <c r="AC391" s="487"/>
      <c r="AD391" s="487"/>
      <c r="AE391" s="325"/>
    </row>
    <row r="392" spans="1:31" s="326" customFormat="1" ht="21.75" customHeight="1" x14ac:dyDescent="0.2">
      <c r="A392" s="320"/>
      <c r="B392" s="483" t="s">
        <v>325</v>
      </c>
      <c r="C392" s="483"/>
      <c r="D392" s="483"/>
      <c r="E392" s="483"/>
      <c r="F392" s="483"/>
      <c r="G392" s="483"/>
      <c r="H392" s="483"/>
      <c r="I392" s="483"/>
      <c r="J392" s="483"/>
      <c r="K392" s="483"/>
      <c r="L392" s="483"/>
      <c r="M392" s="484"/>
      <c r="N392" s="321">
        <v>808</v>
      </c>
      <c r="O392" s="322">
        <v>1</v>
      </c>
      <c r="P392" s="322">
        <v>3</v>
      </c>
      <c r="Q392" s="323" t="s">
        <v>324</v>
      </c>
      <c r="R392" s="324" t="s">
        <v>24</v>
      </c>
      <c r="S392" s="485"/>
      <c r="T392" s="486"/>
      <c r="U392" s="413">
        <v>826.3</v>
      </c>
      <c r="V392" s="413">
        <f>+V393</f>
        <v>461.15179000000001</v>
      </c>
      <c r="W392" s="354">
        <f t="shared" si="16"/>
        <v>55.809244826334272</v>
      </c>
      <c r="X392" s="487"/>
      <c r="Y392" s="487"/>
      <c r="Z392" s="487"/>
      <c r="AA392" s="487"/>
      <c r="AB392" s="487"/>
      <c r="AC392" s="487"/>
      <c r="AD392" s="487"/>
      <c r="AE392" s="325"/>
    </row>
    <row r="393" spans="1:31" s="326" customFormat="1" ht="21.75" customHeight="1" x14ac:dyDescent="0.2">
      <c r="A393" s="320"/>
      <c r="B393" s="483" t="s">
        <v>326</v>
      </c>
      <c r="C393" s="483"/>
      <c r="D393" s="483"/>
      <c r="E393" s="483"/>
      <c r="F393" s="483"/>
      <c r="G393" s="483"/>
      <c r="H393" s="483"/>
      <c r="I393" s="483"/>
      <c r="J393" s="483"/>
      <c r="K393" s="483"/>
      <c r="L393" s="483"/>
      <c r="M393" s="484"/>
      <c r="N393" s="321">
        <v>808</v>
      </c>
      <c r="O393" s="322">
        <v>1</v>
      </c>
      <c r="P393" s="322">
        <v>3</v>
      </c>
      <c r="Q393" s="323" t="s">
        <v>324</v>
      </c>
      <c r="R393" s="324" t="s">
        <v>26</v>
      </c>
      <c r="S393" s="485"/>
      <c r="T393" s="486"/>
      <c r="U393" s="413">
        <v>826.3</v>
      </c>
      <c r="V393" s="413">
        <f>+V394+V395</f>
        <v>461.15179000000001</v>
      </c>
      <c r="W393" s="354">
        <f t="shared" ref="W393:W456" si="20">V393/U393*100</f>
        <v>55.809244826334272</v>
      </c>
      <c r="X393" s="487"/>
      <c r="Y393" s="487"/>
      <c r="Z393" s="487"/>
      <c r="AA393" s="487"/>
      <c r="AB393" s="487"/>
      <c r="AC393" s="487"/>
      <c r="AD393" s="487"/>
      <c r="AE393" s="325"/>
    </row>
    <row r="394" spans="1:31" s="326" customFormat="1" ht="21.75" customHeight="1" x14ac:dyDescent="0.2">
      <c r="A394" s="320"/>
      <c r="B394" s="483" t="s">
        <v>327</v>
      </c>
      <c r="C394" s="483"/>
      <c r="D394" s="483"/>
      <c r="E394" s="483"/>
      <c r="F394" s="483"/>
      <c r="G394" s="483"/>
      <c r="H394" s="483"/>
      <c r="I394" s="483"/>
      <c r="J394" s="483"/>
      <c r="K394" s="483"/>
      <c r="L394" s="483"/>
      <c r="M394" s="484"/>
      <c r="N394" s="321">
        <v>808</v>
      </c>
      <c r="O394" s="322">
        <v>1</v>
      </c>
      <c r="P394" s="322">
        <v>3</v>
      </c>
      <c r="Q394" s="323" t="s">
        <v>324</v>
      </c>
      <c r="R394" s="324" t="s">
        <v>27</v>
      </c>
      <c r="S394" s="485"/>
      <c r="T394" s="486"/>
      <c r="U394" s="413">
        <v>172.8</v>
      </c>
      <c r="V394" s="413">
        <v>107.73079</v>
      </c>
      <c r="W394" s="354">
        <f t="shared" si="20"/>
        <v>62.344207175925924</v>
      </c>
      <c r="X394" s="487"/>
      <c r="Y394" s="487"/>
      <c r="Z394" s="487"/>
      <c r="AA394" s="487"/>
      <c r="AB394" s="487"/>
      <c r="AC394" s="487"/>
      <c r="AD394" s="487"/>
      <c r="AE394" s="325"/>
    </row>
    <row r="395" spans="1:31" s="326" customFormat="1" ht="12" customHeight="1" x14ac:dyDescent="0.2">
      <c r="A395" s="320"/>
      <c r="B395" s="483" t="s">
        <v>328</v>
      </c>
      <c r="C395" s="483"/>
      <c r="D395" s="483"/>
      <c r="E395" s="483"/>
      <c r="F395" s="483"/>
      <c r="G395" s="483"/>
      <c r="H395" s="483"/>
      <c r="I395" s="483"/>
      <c r="J395" s="483"/>
      <c r="K395" s="483"/>
      <c r="L395" s="483"/>
      <c r="M395" s="484"/>
      <c r="N395" s="321">
        <v>808</v>
      </c>
      <c r="O395" s="322">
        <v>1</v>
      </c>
      <c r="P395" s="322">
        <v>3</v>
      </c>
      <c r="Q395" s="323" t="s">
        <v>324</v>
      </c>
      <c r="R395" s="324" t="s">
        <v>28</v>
      </c>
      <c r="S395" s="485"/>
      <c r="T395" s="486"/>
      <c r="U395" s="413">
        <v>653.5</v>
      </c>
      <c r="V395" s="413">
        <v>353.42099999999999</v>
      </c>
      <c r="W395" s="354">
        <f t="shared" si="20"/>
        <v>54.081254781943379</v>
      </c>
      <c r="X395" s="487"/>
      <c r="Y395" s="487"/>
      <c r="Z395" s="487"/>
      <c r="AA395" s="487"/>
      <c r="AB395" s="487"/>
      <c r="AC395" s="487"/>
      <c r="AD395" s="487"/>
      <c r="AE395" s="325"/>
    </row>
    <row r="396" spans="1:31" s="326" customFormat="1" ht="12" customHeight="1" x14ac:dyDescent="0.2">
      <c r="A396" s="320"/>
      <c r="B396" s="483" t="s">
        <v>29</v>
      </c>
      <c r="C396" s="483"/>
      <c r="D396" s="483"/>
      <c r="E396" s="483"/>
      <c r="F396" s="483"/>
      <c r="G396" s="483"/>
      <c r="H396" s="483"/>
      <c r="I396" s="483"/>
      <c r="J396" s="483"/>
      <c r="K396" s="483"/>
      <c r="L396" s="483"/>
      <c r="M396" s="484"/>
      <c r="N396" s="321">
        <v>808</v>
      </c>
      <c r="O396" s="322">
        <v>1</v>
      </c>
      <c r="P396" s="322">
        <v>3</v>
      </c>
      <c r="Q396" s="323" t="s">
        <v>324</v>
      </c>
      <c r="R396" s="324" t="s">
        <v>30</v>
      </c>
      <c r="S396" s="485"/>
      <c r="T396" s="486"/>
      <c r="U396" s="413">
        <v>10</v>
      </c>
      <c r="V396" s="413">
        <f>+V397</f>
        <v>0.37073</v>
      </c>
      <c r="W396" s="354">
        <f t="shared" si="20"/>
        <v>3.7073</v>
      </c>
      <c r="X396" s="487"/>
      <c r="Y396" s="487"/>
      <c r="Z396" s="487"/>
      <c r="AA396" s="487"/>
      <c r="AB396" s="487"/>
      <c r="AC396" s="487"/>
      <c r="AD396" s="487"/>
      <c r="AE396" s="325"/>
    </row>
    <row r="397" spans="1:31" s="326" customFormat="1" ht="12" customHeight="1" x14ac:dyDescent="0.2">
      <c r="A397" s="320"/>
      <c r="B397" s="483" t="s">
        <v>329</v>
      </c>
      <c r="C397" s="483"/>
      <c r="D397" s="483"/>
      <c r="E397" s="483"/>
      <c r="F397" s="483"/>
      <c r="G397" s="483"/>
      <c r="H397" s="483"/>
      <c r="I397" s="483"/>
      <c r="J397" s="483"/>
      <c r="K397" s="483"/>
      <c r="L397" s="483"/>
      <c r="M397" s="484"/>
      <c r="N397" s="321">
        <v>808</v>
      </c>
      <c r="O397" s="322">
        <v>1</v>
      </c>
      <c r="P397" s="322">
        <v>3</v>
      </c>
      <c r="Q397" s="323" t="s">
        <v>324</v>
      </c>
      <c r="R397" s="324" t="s">
        <v>31</v>
      </c>
      <c r="S397" s="485"/>
      <c r="T397" s="486"/>
      <c r="U397" s="413">
        <v>10</v>
      </c>
      <c r="V397" s="413">
        <f>+V398+V399+V400</f>
        <v>0.37073</v>
      </c>
      <c r="W397" s="354">
        <f t="shared" si="20"/>
        <v>3.7073</v>
      </c>
      <c r="X397" s="487"/>
      <c r="Y397" s="487"/>
      <c r="Z397" s="487"/>
      <c r="AA397" s="487"/>
      <c r="AB397" s="487"/>
      <c r="AC397" s="487"/>
      <c r="AD397" s="487"/>
      <c r="AE397" s="325"/>
    </row>
    <row r="398" spans="1:31" s="326" customFormat="1" ht="21.75" customHeight="1" x14ac:dyDescent="0.2">
      <c r="A398" s="320"/>
      <c r="B398" s="483" t="s">
        <v>32</v>
      </c>
      <c r="C398" s="483"/>
      <c r="D398" s="483"/>
      <c r="E398" s="483"/>
      <c r="F398" s="483"/>
      <c r="G398" s="483"/>
      <c r="H398" s="483"/>
      <c r="I398" s="483"/>
      <c r="J398" s="483"/>
      <c r="K398" s="483"/>
      <c r="L398" s="483"/>
      <c r="M398" s="484"/>
      <c r="N398" s="321">
        <v>808</v>
      </c>
      <c r="O398" s="322">
        <v>1</v>
      </c>
      <c r="P398" s="322">
        <v>3</v>
      </c>
      <c r="Q398" s="323" t="s">
        <v>324</v>
      </c>
      <c r="R398" s="324" t="s">
        <v>33</v>
      </c>
      <c r="S398" s="485"/>
      <c r="T398" s="486"/>
      <c r="U398" s="413">
        <v>6.5</v>
      </c>
      <c r="V398" s="413">
        <v>0.35199999999999998</v>
      </c>
      <c r="W398" s="354">
        <f t="shared" si="20"/>
        <v>5.4153846153846148</v>
      </c>
      <c r="X398" s="487"/>
      <c r="Y398" s="487"/>
      <c r="Z398" s="487"/>
      <c r="AA398" s="487"/>
      <c r="AB398" s="487"/>
      <c r="AC398" s="487"/>
      <c r="AD398" s="487"/>
      <c r="AE398" s="325"/>
    </row>
    <row r="399" spans="1:31" s="326" customFormat="1" ht="12" customHeight="1" x14ac:dyDescent="0.2">
      <c r="A399" s="320"/>
      <c r="B399" s="483" t="s">
        <v>330</v>
      </c>
      <c r="C399" s="483"/>
      <c r="D399" s="483"/>
      <c r="E399" s="483"/>
      <c r="F399" s="483"/>
      <c r="G399" s="483"/>
      <c r="H399" s="483"/>
      <c r="I399" s="483"/>
      <c r="J399" s="483"/>
      <c r="K399" s="483"/>
      <c r="L399" s="483"/>
      <c r="M399" s="484"/>
      <c r="N399" s="321">
        <v>808</v>
      </c>
      <c r="O399" s="322">
        <v>1</v>
      </c>
      <c r="P399" s="322">
        <v>3</v>
      </c>
      <c r="Q399" s="323" t="s">
        <v>324</v>
      </c>
      <c r="R399" s="324" t="s">
        <v>34</v>
      </c>
      <c r="S399" s="485"/>
      <c r="T399" s="486"/>
      <c r="U399" s="413">
        <v>2</v>
      </c>
      <c r="V399" s="413">
        <v>0</v>
      </c>
      <c r="W399" s="354">
        <f t="shared" si="20"/>
        <v>0</v>
      </c>
      <c r="X399" s="487"/>
      <c r="Y399" s="487"/>
      <c r="Z399" s="487"/>
      <c r="AA399" s="487"/>
      <c r="AB399" s="487"/>
      <c r="AC399" s="487"/>
      <c r="AD399" s="487"/>
      <c r="AE399" s="325"/>
    </row>
    <row r="400" spans="1:31" s="326" customFormat="1" ht="12" customHeight="1" x14ac:dyDescent="0.2">
      <c r="A400" s="320"/>
      <c r="B400" s="483" t="s">
        <v>81</v>
      </c>
      <c r="C400" s="483"/>
      <c r="D400" s="483"/>
      <c r="E400" s="483"/>
      <c r="F400" s="483"/>
      <c r="G400" s="483"/>
      <c r="H400" s="483"/>
      <c r="I400" s="483"/>
      <c r="J400" s="483"/>
      <c r="K400" s="483"/>
      <c r="L400" s="483"/>
      <c r="M400" s="484"/>
      <c r="N400" s="321">
        <v>808</v>
      </c>
      <c r="O400" s="322">
        <v>1</v>
      </c>
      <c r="P400" s="322">
        <v>3</v>
      </c>
      <c r="Q400" s="323" t="s">
        <v>324</v>
      </c>
      <c r="R400" s="324" t="s">
        <v>82</v>
      </c>
      <c r="S400" s="485"/>
      <c r="T400" s="486"/>
      <c r="U400" s="413">
        <v>1.5</v>
      </c>
      <c r="V400" s="413">
        <v>1.873E-2</v>
      </c>
      <c r="W400" s="354">
        <f t="shared" si="20"/>
        <v>1.2486666666666666</v>
      </c>
      <c r="X400" s="487"/>
      <c r="Y400" s="487"/>
      <c r="Z400" s="487"/>
      <c r="AA400" s="487"/>
      <c r="AB400" s="487"/>
      <c r="AC400" s="487"/>
      <c r="AD400" s="487"/>
      <c r="AE400" s="325"/>
    </row>
    <row r="401" spans="1:31" s="326" customFormat="1" ht="42.75" customHeight="1" x14ac:dyDescent="0.2">
      <c r="A401" s="320"/>
      <c r="B401" s="483" t="s">
        <v>574</v>
      </c>
      <c r="C401" s="483"/>
      <c r="D401" s="483"/>
      <c r="E401" s="483"/>
      <c r="F401" s="483"/>
      <c r="G401" s="483"/>
      <c r="H401" s="483"/>
      <c r="I401" s="483"/>
      <c r="J401" s="483"/>
      <c r="K401" s="483"/>
      <c r="L401" s="483"/>
      <c r="M401" s="484"/>
      <c r="N401" s="321">
        <v>808</v>
      </c>
      <c r="O401" s="322">
        <v>1</v>
      </c>
      <c r="P401" s="322">
        <v>3</v>
      </c>
      <c r="Q401" s="323" t="s">
        <v>575</v>
      </c>
      <c r="R401" s="324">
        <v>0</v>
      </c>
      <c r="S401" s="485"/>
      <c r="T401" s="486"/>
      <c r="U401" s="413">
        <v>22</v>
      </c>
      <c r="V401" s="413">
        <f>+V402</f>
        <v>0</v>
      </c>
      <c r="W401" s="354">
        <f t="shared" si="20"/>
        <v>0</v>
      </c>
      <c r="X401" s="487"/>
      <c r="Y401" s="487"/>
      <c r="Z401" s="487"/>
      <c r="AA401" s="487"/>
      <c r="AB401" s="487"/>
      <c r="AC401" s="487"/>
      <c r="AD401" s="487"/>
      <c r="AE401" s="325"/>
    </row>
    <row r="402" spans="1:31" s="326" customFormat="1" ht="53.25" customHeight="1" x14ac:dyDescent="0.2">
      <c r="A402" s="320"/>
      <c r="B402" s="483" t="s">
        <v>17</v>
      </c>
      <c r="C402" s="483"/>
      <c r="D402" s="483"/>
      <c r="E402" s="483"/>
      <c r="F402" s="483"/>
      <c r="G402" s="483"/>
      <c r="H402" s="483"/>
      <c r="I402" s="483"/>
      <c r="J402" s="483"/>
      <c r="K402" s="483"/>
      <c r="L402" s="483"/>
      <c r="M402" s="484"/>
      <c r="N402" s="321">
        <v>808</v>
      </c>
      <c r="O402" s="322">
        <v>1</v>
      </c>
      <c r="P402" s="322">
        <v>3</v>
      </c>
      <c r="Q402" s="323" t="s">
        <v>575</v>
      </c>
      <c r="R402" s="324" t="s">
        <v>18</v>
      </c>
      <c r="S402" s="485"/>
      <c r="T402" s="486"/>
      <c r="U402" s="413">
        <v>22</v>
      </c>
      <c r="V402" s="413">
        <v>0</v>
      </c>
      <c r="W402" s="354">
        <f t="shared" si="20"/>
        <v>0</v>
      </c>
      <c r="X402" s="487"/>
      <c r="Y402" s="487"/>
      <c r="Z402" s="487"/>
      <c r="AA402" s="487"/>
      <c r="AB402" s="487"/>
      <c r="AC402" s="487"/>
      <c r="AD402" s="487"/>
      <c r="AE402" s="325"/>
    </row>
    <row r="403" spans="1:31" s="326" customFormat="1" ht="21.75" customHeight="1" x14ac:dyDescent="0.2">
      <c r="A403" s="320"/>
      <c r="B403" s="483" t="s">
        <v>37</v>
      </c>
      <c r="C403" s="483"/>
      <c r="D403" s="483"/>
      <c r="E403" s="483"/>
      <c r="F403" s="483"/>
      <c r="G403" s="483"/>
      <c r="H403" s="483"/>
      <c r="I403" s="483"/>
      <c r="J403" s="483"/>
      <c r="K403" s="483"/>
      <c r="L403" s="483"/>
      <c r="M403" s="484"/>
      <c r="N403" s="321">
        <v>808</v>
      </c>
      <c r="O403" s="322">
        <v>1</v>
      </c>
      <c r="P403" s="322">
        <v>3</v>
      </c>
      <c r="Q403" s="323" t="s">
        <v>575</v>
      </c>
      <c r="R403" s="324" t="s">
        <v>38</v>
      </c>
      <c r="S403" s="485"/>
      <c r="T403" s="486"/>
      <c r="U403" s="413">
        <v>22</v>
      </c>
      <c r="V403" s="413">
        <v>0</v>
      </c>
      <c r="W403" s="354">
        <f t="shared" si="20"/>
        <v>0</v>
      </c>
      <c r="X403" s="487"/>
      <c r="Y403" s="487"/>
      <c r="Z403" s="487"/>
      <c r="AA403" s="487"/>
      <c r="AB403" s="487"/>
      <c r="AC403" s="487"/>
      <c r="AD403" s="487"/>
      <c r="AE403" s="325"/>
    </row>
    <row r="404" spans="1:31" s="326" customFormat="1" ht="32.25" customHeight="1" x14ac:dyDescent="0.2">
      <c r="A404" s="320"/>
      <c r="B404" s="483" t="s">
        <v>331</v>
      </c>
      <c r="C404" s="483"/>
      <c r="D404" s="483"/>
      <c r="E404" s="483"/>
      <c r="F404" s="483"/>
      <c r="G404" s="483"/>
      <c r="H404" s="483"/>
      <c r="I404" s="483"/>
      <c r="J404" s="483"/>
      <c r="K404" s="483"/>
      <c r="L404" s="483"/>
      <c r="M404" s="484"/>
      <c r="N404" s="321">
        <v>808</v>
      </c>
      <c r="O404" s="322">
        <v>1</v>
      </c>
      <c r="P404" s="322">
        <v>3</v>
      </c>
      <c r="Q404" s="323" t="s">
        <v>575</v>
      </c>
      <c r="R404" s="324" t="s">
        <v>40</v>
      </c>
      <c r="S404" s="485"/>
      <c r="T404" s="486"/>
      <c r="U404" s="413">
        <v>22</v>
      </c>
      <c r="V404" s="413">
        <v>0</v>
      </c>
      <c r="W404" s="354">
        <f t="shared" si="20"/>
        <v>0</v>
      </c>
      <c r="X404" s="487"/>
      <c r="Y404" s="487"/>
      <c r="Z404" s="487"/>
      <c r="AA404" s="487"/>
      <c r="AB404" s="487"/>
      <c r="AC404" s="487"/>
      <c r="AD404" s="487"/>
      <c r="AE404" s="325"/>
    </row>
    <row r="405" spans="1:31" s="326" customFormat="1" ht="32.25" customHeight="1" x14ac:dyDescent="0.2">
      <c r="A405" s="320"/>
      <c r="B405" s="483" t="s">
        <v>78</v>
      </c>
      <c r="C405" s="483"/>
      <c r="D405" s="483"/>
      <c r="E405" s="483"/>
      <c r="F405" s="483"/>
      <c r="G405" s="483"/>
      <c r="H405" s="483"/>
      <c r="I405" s="483"/>
      <c r="J405" s="483"/>
      <c r="K405" s="483"/>
      <c r="L405" s="483"/>
      <c r="M405" s="484"/>
      <c r="N405" s="321">
        <v>808</v>
      </c>
      <c r="O405" s="322">
        <v>1</v>
      </c>
      <c r="P405" s="322">
        <v>6</v>
      </c>
      <c r="Q405" s="323">
        <v>0</v>
      </c>
      <c r="R405" s="324">
        <v>0</v>
      </c>
      <c r="S405" s="485"/>
      <c r="T405" s="486"/>
      <c r="U405" s="413">
        <f>+U406</f>
        <v>1617.8494499999999</v>
      </c>
      <c r="V405" s="413">
        <f>+V406</f>
        <v>816.46645999999998</v>
      </c>
      <c r="W405" s="354">
        <f t="shared" si="20"/>
        <v>50.466158022305471</v>
      </c>
      <c r="X405" s="487"/>
      <c r="Y405" s="487"/>
      <c r="Z405" s="487"/>
      <c r="AA405" s="487"/>
      <c r="AB405" s="487"/>
      <c r="AC405" s="487"/>
      <c r="AD405" s="487"/>
      <c r="AE405" s="325"/>
    </row>
    <row r="406" spans="1:31" s="326" customFormat="1" ht="32.25" customHeight="1" x14ac:dyDescent="0.2">
      <c r="A406" s="320"/>
      <c r="B406" s="483" t="s">
        <v>347</v>
      </c>
      <c r="C406" s="483"/>
      <c r="D406" s="483"/>
      <c r="E406" s="483"/>
      <c r="F406" s="483"/>
      <c r="G406" s="483"/>
      <c r="H406" s="483"/>
      <c r="I406" s="483"/>
      <c r="J406" s="483"/>
      <c r="K406" s="483"/>
      <c r="L406" s="483"/>
      <c r="M406" s="484"/>
      <c r="N406" s="321">
        <v>808</v>
      </c>
      <c r="O406" s="322">
        <v>1</v>
      </c>
      <c r="P406" s="322">
        <v>6</v>
      </c>
      <c r="Q406" s="323" t="s">
        <v>348</v>
      </c>
      <c r="R406" s="324">
        <v>0</v>
      </c>
      <c r="S406" s="485"/>
      <c r="T406" s="486"/>
      <c r="U406" s="413">
        <f>+U407+U412+U417+U422</f>
        <v>1617.8494499999999</v>
      </c>
      <c r="V406" s="413">
        <f>+V407+V412+V417+V422</f>
        <v>816.46645999999998</v>
      </c>
      <c r="W406" s="354">
        <f t="shared" si="20"/>
        <v>50.466158022305471</v>
      </c>
      <c r="X406" s="487"/>
      <c r="Y406" s="487"/>
      <c r="Z406" s="487"/>
      <c r="AA406" s="487"/>
      <c r="AB406" s="487"/>
      <c r="AC406" s="487"/>
      <c r="AD406" s="487"/>
      <c r="AE406" s="325"/>
    </row>
    <row r="407" spans="1:31" s="326" customFormat="1" ht="32.25" customHeight="1" x14ac:dyDescent="0.2">
      <c r="A407" s="320"/>
      <c r="B407" s="483" t="s">
        <v>349</v>
      </c>
      <c r="C407" s="483"/>
      <c r="D407" s="483"/>
      <c r="E407" s="483"/>
      <c r="F407" s="483"/>
      <c r="G407" s="483"/>
      <c r="H407" s="483"/>
      <c r="I407" s="483"/>
      <c r="J407" s="483"/>
      <c r="K407" s="483"/>
      <c r="L407" s="483"/>
      <c r="M407" s="484"/>
      <c r="N407" s="321">
        <v>808</v>
      </c>
      <c r="O407" s="322">
        <v>1</v>
      </c>
      <c r="P407" s="322">
        <v>6</v>
      </c>
      <c r="Q407" s="323" t="s">
        <v>350</v>
      </c>
      <c r="R407" s="324">
        <v>0</v>
      </c>
      <c r="S407" s="485"/>
      <c r="T407" s="486"/>
      <c r="U407" s="413">
        <f>+U408</f>
        <v>829.34177999999997</v>
      </c>
      <c r="V407" s="413">
        <f>+V408</f>
        <v>376.02931000000001</v>
      </c>
      <c r="W407" s="354">
        <f t="shared" si="20"/>
        <v>45.340692952910203</v>
      </c>
      <c r="X407" s="487"/>
      <c r="Y407" s="487"/>
      <c r="Z407" s="487"/>
      <c r="AA407" s="487"/>
      <c r="AB407" s="487"/>
      <c r="AC407" s="487"/>
      <c r="AD407" s="487"/>
      <c r="AE407" s="325"/>
    </row>
    <row r="408" spans="1:31" s="326" customFormat="1" ht="53.25" customHeight="1" x14ac:dyDescent="0.2">
      <c r="A408" s="320"/>
      <c r="B408" s="483" t="s">
        <v>17</v>
      </c>
      <c r="C408" s="483"/>
      <c r="D408" s="483"/>
      <c r="E408" s="483"/>
      <c r="F408" s="483"/>
      <c r="G408" s="483"/>
      <c r="H408" s="483"/>
      <c r="I408" s="483"/>
      <c r="J408" s="483"/>
      <c r="K408" s="483"/>
      <c r="L408" s="483"/>
      <c r="M408" s="484"/>
      <c r="N408" s="321">
        <v>808</v>
      </c>
      <c r="O408" s="322">
        <v>1</v>
      </c>
      <c r="P408" s="322">
        <v>6</v>
      </c>
      <c r="Q408" s="323" t="s">
        <v>350</v>
      </c>
      <c r="R408" s="324" t="s">
        <v>18</v>
      </c>
      <c r="S408" s="485"/>
      <c r="T408" s="486"/>
      <c r="U408" s="413">
        <f>+U409</f>
        <v>829.34177999999997</v>
      </c>
      <c r="V408" s="413">
        <f>+V409</f>
        <v>376.02931000000001</v>
      </c>
      <c r="W408" s="354">
        <f t="shared" si="20"/>
        <v>45.340692952910203</v>
      </c>
      <c r="X408" s="487"/>
      <c r="Y408" s="487"/>
      <c r="Z408" s="487"/>
      <c r="AA408" s="487"/>
      <c r="AB408" s="487"/>
      <c r="AC408" s="487"/>
      <c r="AD408" s="487"/>
      <c r="AE408" s="325"/>
    </row>
    <row r="409" spans="1:31" s="326" customFormat="1" ht="21.75" customHeight="1" x14ac:dyDescent="0.2">
      <c r="A409" s="320"/>
      <c r="B409" s="483" t="s">
        <v>37</v>
      </c>
      <c r="C409" s="483"/>
      <c r="D409" s="483"/>
      <c r="E409" s="483"/>
      <c r="F409" s="483"/>
      <c r="G409" s="483"/>
      <c r="H409" s="483"/>
      <c r="I409" s="483"/>
      <c r="J409" s="483"/>
      <c r="K409" s="483"/>
      <c r="L409" s="483"/>
      <c r="M409" s="484"/>
      <c r="N409" s="321">
        <v>808</v>
      </c>
      <c r="O409" s="322">
        <v>1</v>
      </c>
      <c r="P409" s="322">
        <v>6</v>
      </c>
      <c r="Q409" s="323" t="s">
        <v>350</v>
      </c>
      <c r="R409" s="324" t="s">
        <v>38</v>
      </c>
      <c r="S409" s="485"/>
      <c r="T409" s="486"/>
      <c r="U409" s="413">
        <f>+U410+U411</f>
        <v>829.34177999999997</v>
      </c>
      <c r="V409" s="413">
        <f>+V410+V411</f>
        <v>376.02931000000001</v>
      </c>
      <c r="W409" s="354">
        <f t="shared" si="20"/>
        <v>45.340692952910203</v>
      </c>
      <c r="X409" s="487"/>
      <c r="Y409" s="487"/>
      <c r="Z409" s="487"/>
      <c r="AA409" s="487"/>
      <c r="AB409" s="487"/>
      <c r="AC409" s="487"/>
      <c r="AD409" s="487"/>
      <c r="AE409" s="325"/>
    </row>
    <row r="410" spans="1:31" s="326" customFormat="1" ht="21.75" customHeight="1" x14ac:dyDescent="0.2">
      <c r="A410" s="320"/>
      <c r="B410" s="483" t="s">
        <v>313</v>
      </c>
      <c r="C410" s="483"/>
      <c r="D410" s="483"/>
      <c r="E410" s="483"/>
      <c r="F410" s="483"/>
      <c r="G410" s="483"/>
      <c r="H410" s="483"/>
      <c r="I410" s="483"/>
      <c r="J410" s="483"/>
      <c r="K410" s="483"/>
      <c r="L410" s="483"/>
      <c r="M410" s="484"/>
      <c r="N410" s="321">
        <v>808</v>
      </c>
      <c r="O410" s="322">
        <v>1</v>
      </c>
      <c r="P410" s="322">
        <v>6</v>
      </c>
      <c r="Q410" s="323" t="s">
        <v>350</v>
      </c>
      <c r="R410" s="324" t="s">
        <v>39</v>
      </c>
      <c r="S410" s="485"/>
      <c r="T410" s="486"/>
      <c r="U410" s="413">
        <v>636.97524999999996</v>
      </c>
      <c r="V410" s="413">
        <v>288.80898999999999</v>
      </c>
      <c r="W410" s="354">
        <f t="shared" si="20"/>
        <v>45.340692593629036</v>
      </c>
      <c r="X410" s="487"/>
      <c r="Y410" s="487"/>
      <c r="Z410" s="487"/>
      <c r="AA410" s="487"/>
      <c r="AB410" s="487"/>
      <c r="AC410" s="487"/>
      <c r="AD410" s="487"/>
      <c r="AE410" s="325"/>
    </row>
    <row r="411" spans="1:31" s="326" customFormat="1" ht="32.25" customHeight="1" x14ac:dyDescent="0.2">
      <c r="A411" s="320"/>
      <c r="B411" s="483" t="s">
        <v>314</v>
      </c>
      <c r="C411" s="483"/>
      <c r="D411" s="483"/>
      <c r="E411" s="483"/>
      <c r="F411" s="483"/>
      <c r="G411" s="483"/>
      <c r="H411" s="483"/>
      <c r="I411" s="483"/>
      <c r="J411" s="483"/>
      <c r="K411" s="483"/>
      <c r="L411" s="483"/>
      <c r="M411" s="484"/>
      <c r="N411" s="321">
        <v>808</v>
      </c>
      <c r="O411" s="322">
        <v>1</v>
      </c>
      <c r="P411" s="322">
        <v>6</v>
      </c>
      <c r="Q411" s="323" t="s">
        <v>350</v>
      </c>
      <c r="R411" s="324" t="s">
        <v>41</v>
      </c>
      <c r="S411" s="485"/>
      <c r="T411" s="486"/>
      <c r="U411" s="413">
        <v>192.36653000000001</v>
      </c>
      <c r="V411" s="413">
        <v>87.220320000000001</v>
      </c>
      <c r="W411" s="354">
        <f t="shared" si="20"/>
        <v>45.340694142582912</v>
      </c>
      <c r="X411" s="487"/>
      <c r="Y411" s="487"/>
      <c r="Z411" s="487"/>
      <c r="AA411" s="487"/>
      <c r="AB411" s="487"/>
      <c r="AC411" s="487"/>
      <c r="AD411" s="487"/>
      <c r="AE411" s="325"/>
    </row>
    <row r="412" spans="1:31" s="326" customFormat="1" ht="32.25" customHeight="1" x14ac:dyDescent="0.2">
      <c r="A412" s="320"/>
      <c r="B412" s="483" t="s">
        <v>351</v>
      </c>
      <c r="C412" s="483"/>
      <c r="D412" s="483"/>
      <c r="E412" s="483"/>
      <c r="F412" s="483"/>
      <c r="G412" s="483"/>
      <c r="H412" s="483"/>
      <c r="I412" s="483"/>
      <c r="J412" s="483"/>
      <c r="K412" s="483"/>
      <c r="L412" s="483"/>
      <c r="M412" s="484"/>
      <c r="N412" s="321">
        <v>808</v>
      </c>
      <c r="O412" s="322">
        <v>1</v>
      </c>
      <c r="P412" s="322">
        <v>6</v>
      </c>
      <c r="Q412" s="323" t="s">
        <v>352</v>
      </c>
      <c r="R412" s="324">
        <v>0</v>
      </c>
      <c r="S412" s="485"/>
      <c r="T412" s="486"/>
      <c r="U412" s="413">
        <f>+U413</f>
        <v>717.50766999999996</v>
      </c>
      <c r="V412" s="413">
        <f>+V413</f>
        <v>424.04372999999998</v>
      </c>
      <c r="W412" s="354">
        <f t="shared" si="20"/>
        <v>59.099539660670111</v>
      </c>
      <c r="X412" s="487"/>
      <c r="Y412" s="487"/>
      <c r="Z412" s="487"/>
      <c r="AA412" s="487"/>
      <c r="AB412" s="487"/>
      <c r="AC412" s="487"/>
      <c r="AD412" s="487"/>
      <c r="AE412" s="325"/>
    </row>
    <row r="413" spans="1:31" s="326" customFormat="1" ht="53.25" customHeight="1" x14ac:dyDescent="0.2">
      <c r="A413" s="320"/>
      <c r="B413" s="483" t="s">
        <v>17</v>
      </c>
      <c r="C413" s="483"/>
      <c r="D413" s="483"/>
      <c r="E413" s="483"/>
      <c r="F413" s="483"/>
      <c r="G413" s="483"/>
      <c r="H413" s="483"/>
      <c r="I413" s="483"/>
      <c r="J413" s="483"/>
      <c r="K413" s="483"/>
      <c r="L413" s="483"/>
      <c r="M413" s="484"/>
      <c r="N413" s="321">
        <v>808</v>
      </c>
      <c r="O413" s="322">
        <v>1</v>
      </c>
      <c r="P413" s="322">
        <v>6</v>
      </c>
      <c r="Q413" s="323" t="s">
        <v>352</v>
      </c>
      <c r="R413" s="324" t="s">
        <v>18</v>
      </c>
      <c r="S413" s="485"/>
      <c r="T413" s="486"/>
      <c r="U413" s="413">
        <f>+U414</f>
        <v>717.50766999999996</v>
      </c>
      <c r="V413" s="413">
        <f>+V414</f>
        <v>424.04372999999998</v>
      </c>
      <c r="W413" s="354">
        <f t="shared" si="20"/>
        <v>59.099539660670111</v>
      </c>
      <c r="X413" s="487"/>
      <c r="Y413" s="487"/>
      <c r="Z413" s="487"/>
      <c r="AA413" s="487"/>
      <c r="AB413" s="487"/>
      <c r="AC413" s="487"/>
      <c r="AD413" s="487"/>
      <c r="AE413" s="325"/>
    </row>
    <row r="414" spans="1:31" s="326" customFormat="1" ht="21.75" customHeight="1" x14ac:dyDescent="0.2">
      <c r="A414" s="320"/>
      <c r="B414" s="483" t="s">
        <v>37</v>
      </c>
      <c r="C414" s="483"/>
      <c r="D414" s="483"/>
      <c r="E414" s="483"/>
      <c r="F414" s="483"/>
      <c r="G414" s="483"/>
      <c r="H414" s="483"/>
      <c r="I414" s="483"/>
      <c r="J414" s="483"/>
      <c r="K414" s="483"/>
      <c r="L414" s="483"/>
      <c r="M414" s="484"/>
      <c r="N414" s="321">
        <v>808</v>
      </c>
      <c r="O414" s="322">
        <v>1</v>
      </c>
      <c r="P414" s="322">
        <v>6</v>
      </c>
      <c r="Q414" s="323" t="s">
        <v>352</v>
      </c>
      <c r="R414" s="324" t="s">
        <v>38</v>
      </c>
      <c r="S414" s="485"/>
      <c r="T414" s="486"/>
      <c r="U414" s="413">
        <f>+U415+U416</f>
        <v>717.50766999999996</v>
      </c>
      <c r="V414" s="413">
        <f>+V415+V416</f>
        <v>424.04372999999998</v>
      </c>
      <c r="W414" s="354">
        <f t="shared" si="20"/>
        <v>59.099539660670111</v>
      </c>
      <c r="X414" s="487"/>
      <c r="Y414" s="487"/>
      <c r="Z414" s="487"/>
      <c r="AA414" s="487"/>
      <c r="AB414" s="487"/>
      <c r="AC414" s="487"/>
      <c r="AD414" s="487"/>
      <c r="AE414" s="325"/>
    </row>
    <row r="415" spans="1:31" s="326" customFormat="1" ht="21.75" customHeight="1" x14ac:dyDescent="0.2">
      <c r="A415" s="320"/>
      <c r="B415" s="483" t="s">
        <v>313</v>
      </c>
      <c r="C415" s="483"/>
      <c r="D415" s="483"/>
      <c r="E415" s="483"/>
      <c r="F415" s="483"/>
      <c r="G415" s="483"/>
      <c r="H415" s="483"/>
      <c r="I415" s="483"/>
      <c r="J415" s="483"/>
      <c r="K415" s="483"/>
      <c r="L415" s="483"/>
      <c r="M415" s="484"/>
      <c r="N415" s="321">
        <v>808</v>
      </c>
      <c r="O415" s="322">
        <v>1</v>
      </c>
      <c r="P415" s="322">
        <v>6</v>
      </c>
      <c r="Q415" s="323" t="s">
        <v>352</v>
      </c>
      <c r="R415" s="324" t="s">
        <v>39</v>
      </c>
      <c r="S415" s="485"/>
      <c r="T415" s="486"/>
      <c r="U415" s="413">
        <v>551.08115999999995</v>
      </c>
      <c r="V415" s="413">
        <v>326.60809</v>
      </c>
      <c r="W415" s="354">
        <f t="shared" si="20"/>
        <v>59.266785676360264</v>
      </c>
      <c r="X415" s="487"/>
      <c r="Y415" s="487"/>
      <c r="Z415" s="487"/>
      <c r="AA415" s="487"/>
      <c r="AB415" s="487"/>
      <c r="AC415" s="487"/>
      <c r="AD415" s="487"/>
      <c r="AE415" s="325"/>
    </row>
    <row r="416" spans="1:31" s="326" customFormat="1" ht="32.25" customHeight="1" x14ac:dyDescent="0.2">
      <c r="A416" s="320"/>
      <c r="B416" s="483" t="s">
        <v>314</v>
      </c>
      <c r="C416" s="483"/>
      <c r="D416" s="483"/>
      <c r="E416" s="483"/>
      <c r="F416" s="483"/>
      <c r="G416" s="483"/>
      <c r="H416" s="483"/>
      <c r="I416" s="483"/>
      <c r="J416" s="483"/>
      <c r="K416" s="483"/>
      <c r="L416" s="483"/>
      <c r="M416" s="484"/>
      <c r="N416" s="321">
        <v>808</v>
      </c>
      <c r="O416" s="322">
        <v>1</v>
      </c>
      <c r="P416" s="322">
        <v>6</v>
      </c>
      <c r="Q416" s="323" t="s">
        <v>352</v>
      </c>
      <c r="R416" s="324" t="s">
        <v>41</v>
      </c>
      <c r="S416" s="485"/>
      <c r="T416" s="486"/>
      <c r="U416" s="413">
        <v>166.42651000000001</v>
      </c>
      <c r="V416" s="413">
        <v>97.435640000000006</v>
      </c>
      <c r="W416" s="354">
        <f t="shared" si="20"/>
        <v>58.545744905664364</v>
      </c>
      <c r="X416" s="487"/>
      <c r="Y416" s="487"/>
      <c r="Z416" s="487"/>
      <c r="AA416" s="487"/>
      <c r="AB416" s="487"/>
      <c r="AC416" s="487"/>
      <c r="AD416" s="487"/>
      <c r="AE416" s="325"/>
    </row>
    <row r="417" spans="1:32" s="326" customFormat="1" ht="32.25" customHeight="1" x14ac:dyDescent="0.2">
      <c r="A417" s="320"/>
      <c r="B417" s="483" t="s">
        <v>353</v>
      </c>
      <c r="C417" s="483"/>
      <c r="D417" s="483"/>
      <c r="E417" s="483"/>
      <c r="F417" s="483"/>
      <c r="G417" s="483"/>
      <c r="H417" s="483"/>
      <c r="I417" s="483"/>
      <c r="J417" s="483"/>
      <c r="K417" s="483"/>
      <c r="L417" s="483"/>
      <c r="M417" s="484"/>
      <c r="N417" s="321">
        <v>808</v>
      </c>
      <c r="O417" s="322">
        <v>1</v>
      </c>
      <c r="P417" s="322">
        <v>6</v>
      </c>
      <c r="Q417" s="323" t="s">
        <v>354</v>
      </c>
      <c r="R417" s="324">
        <v>0</v>
      </c>
      <c r="S417" s="485"/>
      <c r="T417" s="486"/>
      <c r="U417" s="413">
        <v>66</v>
      </c>
      <c r="V417" s="413">
        <f>+V418</f>
        <v>16.393419999999999</v>
      </c>
      <c r="W417" s="354">
        <f t="shared" si="20"/>
        <v>24.83851515151515</v>
      </c>
      <c r="X417" s="487"/>
      <c r="Y417" s="487"/>
      <c r="Z417" s="487"/>
      <c r="AA417" s="487"/>
      <c r="AB417" s="487"/>
      <c r="AC417" s="487"/>
      <c r="AD417" s="487"/>
      <c r="AE417" s="325"/>
    </row>
    <row r="418" spans="1:32" s="326" customFormat="1" ht="21.75" customHeight="1" x14ac:dyDescent="0.2">
      <c r="A418" s="320"/>
      <c r="B418" s="483" t="s">
        <v>325</v>
      </c>
      <c r="C418" s="483"/>
      <c r="D418" s="483"/>
      <c r="E418" s="483"/>
      <c r="F418" s="483"/>
      <c r="G418" s="483"/>
      <c r="H418" s="483"/>
      <c r="I418" s="483"/>
      <c r="J418" s="483"/>
      <c r="K418" s="483"/>
      <c r="L418" s="483"/>
      <c r="M418" s="484"/>
      <c r="N418" s="321">
        <v>808</v>
      </c>
      <c r="O418" s="322">
        <v>1</v>
      </c>
      <c r="P418" s="322">
        <v>6</v>
      </c>
      <c r="Q418" s="323" t="s">
        <v>354</v>
      </c>
      <c r="R418" s="324" t="s">
        <v>24</v>
      </c>
      <c r="S418" s="485"/>
      <c r="T418" s="486"/>
      <c r="U418" s="413">
        <v>66</v>
      </c>
      <c r="V418" s="413">
        <f>+V419</f>
        <v>16.393419999999999</v>
      </c>
      <c r="W418" s="354">
        <f t="shared" si="20"/>
        <v>24.83851515151515</v>
      </c>
      <c r="X418" s="487"/>
      <c r="Y418" s="487"/>
      <c r="Z418" s="487"/>
      <c r="AA418" s="487"/>
      <c r="AB418" s="487"/>
      <c r="AC418" s="487"/>
      <c r="AD418" s="487"/>
      <c r="AE418" s="325"/>
    </row>
    <row r="419" spans="1:32" s="326" customFormat="1" ht="21.75" customHeight="1" x14ac:dyDescent="0.2">
      <c r="A419" s="320"/>
      <c r="B419" s="483" t="s">
        <v>326</v>
      </c>
      <c r="C419" s="483"/>
      <c r="D419" s="483"/>
      <c r="E419" s="483"/>
      <c r="F419" s="483"/>
      <c r="G419" s="483"/>
      <c r="H419" s="483"/>
      <c r="I419" s="483"/>
      <c r="J419" s="483"/>
      <c r="K419" s="483"/>
      <c r="L419" s="483"/>
      <c r="M419" s="484"/>
      <c r="N419" s="321">
        <v>808</v>
      </c>
      <c r="O419" s="322">
        <v>1</v>
      </c>
      <c r="P419" s="322">
        <v>6</v>
      </c>
      <c r="Q419" s="323" t="s">
        <v>354</v>
      </c>
      <c r="R419" s="324" t="s">
        <v>26</v>
      </c>
      <c r="S419" s="485"/>
      <c r="T419" s="486"/>
      <c r="U419" s="413">
        <v>66</v>
      </c>
      <c r="V419" s="413">
        <f>+V420+V421</f>
        <v>16.393419999999999</v>
      </c>
      <c r="W419" s="354">
        <f t="shared" si="20"/>
        <v>24.83851515151515</v>
      </c>
      <c r="X419" s="487"/>
      <c r="Y419" s="487"/>
      <c r="Z419" s="487"/>
      <c r="AA419" s="487"/>
      <c r="AB419" s="487"/>
      <c r="AC419" s="487"/>
      <c r="AD419" s="487"/>
      <c r="AE419" s="325"/>
    </row>
    <row r="420" spans="1:32" s="326" customFormat="1" ht="21.75" customHeight="1" x14ac:dyDescent="0.2">
      <c r="A420" s="320"/>
      <c r="B420" s="483" t="s">
        <v>327</v>
      </c>
      <c r="C420" s="483"/>
      <c r="D420" s="483"/>
      <c r="E420" s="483"/>
      <c r="F420" s="483"/>
      <c r="G420" s="483"/>
      <c r="H420" s="483"/>
      <c r="I420" s="483"/>
      <c r="J420" s="483"/>
      <c r="K420" s="483"/>
      <c r="L420" s="483"/>
      <c r="M420" s="484"/>
      <c r="N420" s="321">
        <v>808</v>
      </c>
      <c r="O420" s="322">
        <v>1</v>
      </c>
      <c r="P420" s="322">
        <v>6</v>
      </c>
      <c r="Q420" s="323" t="s">
        <v>354</v>
      </c>
      <c r="R420" s="324" t="s">
        <v>27</v>
      </c>
      <c r="S420" s="485"/>
      <c r="T420" s="486"/>
      <c r="U420" s="413">
        <v>44.5</v>
      </c>
      <c r="V420" s="413">
        <v>16.393419999999999</v>
      </c>
      <c r="W420" s="354">
        <f t="shared" si="20"/>
        <v>36.839146067415726</v>
      </c>
      <c r="X420" s="487"/>
      <c r="Y420" s="487"/>
      <c r="Z420" s="487"/>
      <c r="AA420" s="487"/>
      <c r="AB420" s="487"/>
      <c r="AC420" s="487"/>
      <c r="AD420" s="487"/>
      <c r="AE420" s="325"/>
    </row>
    <row r="421" spans="1:32" s="326" customFormat="1" ht="12" customHeight="1" x14ac:dyDescent="0.2">
      <c r="A421" s="320"/>
      <c r="B421" s="483" t="s">
        <v>328</v>
      </c>
      <c r="C421" s="483"/>
      <c r="D421" s="483"/>
      <c r="E421" s="483"/>
      <c r="F421" s="483"/>
      <c r="G421" s="483"/>
      <c r="H421" s="483"/>
      <c r="I421" s="483"/>
      <c r="J421" s="483"/>
      <c r="K421" s="483"/>
      <c r="L421" s="483"/>
      <c r="M421" s="484"/>
      <c r="N421" s="321">
        <v>808</v>
      </c>
      <c r="O421" s="322">
        <v>1</v>
      </c>
      <c r="P421" s="322">
        <v>6</v>
      </c>
      <c r="Q421" s="323" t="s">
        <v>354</v>
      </c>
      <c r="R421" s="324" t="s">
        <v>28</v>
      </c>
      <c r="S421" s="485"/>
      <c r="T421" s="486"/>
      <c r="U421" s="413">
        <v>21.5</v>
      </c>
      <c r="V421" s="413"/>
      <c r="W421" s="354">
        <f t="shared" si="20"/>
        <v>0</v>
      </c>
      <c r="X421" s="487"/>
      <c r="Y421" s="487"/>
      <c r="Z421" s="487"/>
      <c r="AA421" s="487"/>
      <c r="AB421" s="487"/>
      <c r="AC421" s="487"/>
      <c r="AD421" s="487"/>
      <c r="AE421" s="325"/>
    </row>
    <row r="422" spans="1:32" s="326" customFormat="1" ht="32.25" customHeight="1" x14ac:dyDescent="0.2">
      <c r="A422" s="320"/>
      <c r="B422" s="483" t="s">
        <v>576</v>
      </c>
      <c r="C422" s="483"/>
      <c r="D422" s="483"/>
      <c r="E422" s="483"/>
      <c r="F422" s="483"/>
      <c r="G422" s="483"/>
      <c r="H422" s="483"/>
      <c r="I422" s="483"/>
      <c r="J422" s="483"/>
      <c r="K422" s="483"/>
      <c r="L422" s="483"/>
      <c r="M422" s="484"/>
      <c r="N422" s="321">
        <v>808</v>
      </c>
      <c r="O422" s="322">
        <v>1</v>
      </c>
      <c r="P422" s="322">
        <v>6</v>
      </c>
      <c r="Q422" s="323" t="s">
        <v>577</v>
      </c>
      <c r="R422" s="324">
        <v>0</v>
      </c>
      <c r="S422" s="485"/>
      <c r="T422" s="486"/>
      <c r="U422" s="413">
        <v>5</v>
      </c>
      <c r="V422" s="413">
        <v>0</v>
      </c>
      <c r="W422" s="354">
        <f t="shared" si="20"/>
        <v>0</v>
      </c>
      <c r="X422" s="487"/>
      <c r="Y422" s="487"/>
      <c r="Z422" s="487"/>
      <c r="AA422" s="487"/>
      <c r="AB422" s="487"/>
      <c r="AC422" s="487"/>
      <c r="AD422" s="487"/>
      <c r="AE422" s="325"/>
    </row>
    <row r="423" spans="1:32" s="326" customFormat="1" ht="53.25" customHeight="1" x14ac:dyDescent="0.2">
      <c r="A423" s="320"/>
      <c r="B423" s="483" t="s">
        <v>17</v>
      </c>
      <c r="C423" s="483"/>
      <c r="D423" s="483"/>
      <c r="E423" s="483"/>
      <c r="F423" s="483"/>
      <c r="G423" s="483"/>
      <c r="H423" s="483"/>
      <c r="I423" s="483"/>
      <c r="J423" s="483"/>
      <c r="K423" s="483"/>
      <c r="L423" s="483"/>
      <c r="M423" s="484"/>
      <c r="N423" s="321">
        <v>808</v>
      </c>
      <c r="O423" s="322">
        <v>1</v>
      </c>
      <c r="P423" s="322">
        <v>6</v>
      </c>
      <c r="Q423" s="323" t="s">
        <v>577</v>
      </c>
      <c r="R423" s="324" t="s">
        <v>18</v>
      </c>
      <c r="S423" s="485"/>
      <c r="T423" s="486"/>
      <c r="U423" s="413">
        <v>5</v>
      </c>
      <c r="V423" s="413">
        <v>0</v>
      </c>
      <c r="W423" s="354">
        <f t="shared" si="20"/>
        <v>0</v>
      </c>
      <c r="X423" s="487"/>
      <c r="Y423" s="487"/>
      <c r="Z423" s="487"/>
      <c r="AA423" s="487"/>
      <c r="AB423" s="487"/>
      <c r="AC423" s="487"/>
      <c r="AD423" s="487"/>
      <c r="AE423" s="325"/>
    </row>
    <row r="424" spans="1:32" s="326" customFormat="1" ht="21.75" customHeight="1" x14ac:dyDescent="0.2">
      <c r="A424" s="320"/>
      <c r="B424" s="483" t="s">
        <v>37</v>
      </c>
      <c r="C424" s="483"/>
      <c r="D424" s="483"/>
      <c r="E424" s="483"/>
      <c r="F424" s="483"/>
      <c r="G424" s="483"/>
      <c r="H424" s="483"/>
      <c r="I424" s="483"/>
      <c r="J424" s="483"/>
      <c r="K424" s="483"/>
      <c r="L424" s="483"/>
      <c r="M424" s="484"/>
      <c r="N424" s="321">
        <v>808</v>
      </c>
      <c r="O424" s="322">
        <v>1</v>
      </c>
      <c r="P424" s="322">
        <v>6</v>
      </c>
      <c r="Q424" s="323" t="s">
        <v>577</v>
      </c>
      <c r="R424" s="324" t="s">
        <v>38</v>
      </c>
      <c r="S424" s="485"/>
      <c r="T424" s="486"/>
      <c r="U424" s="413">
        <v>5</v>
      </c>
      <c r="V424" s="413">
        <v>0</v>
      </c>
      <c r="W424" s="354">
        <f t="shared" si="20"/>
        <v>0</v>
      </c>
      <c r="X424" s="487"/>
      <c r="Y424" s="487"/>
      <c r="Z424" s="487"/>
      <c r="AA424" s="487"/>
      <c r="AB424" s="487"/>
      <c r="AC424" s="487"/>
      <c r="AD424" s="487"/>
      <c r="AE424" s="325"/>
    </row>
    <row r="425" spans="1:32" s="326" customFormat="1" ht="32.25" customHeight="1" x14ac:dyDescent="0.2">
      <c r="A425" s="320"/>
      <c r="B425" s="483" t="s">
        <v>331</v>
      </c>
      <c r="C425" s="483"/>
      <c r="D425" s="483"/>
      <c r="E425" s="483"/>
      <c r="F425" s="483"/>
      <c r="G425" s="483"/>
      <c r="H425" s="483"/>
      <c r="I425" s="483"/>
      <c r="J425" s="483"/>
      <c r="K425" s="483"/>
      <c r="L425" s="483"/>
      <c r="M425" s="484"/>
      <c r="N425" s="321">
        <v>808</v>
      </c>
      <c r="O425" s="322">
        <v>1</v>
      </c>
      <c r="P425" s="322">
        <v>6</v>
      </c>
      <c r="Q425" s="323" t="s">
        <v>577</v>
      </c>
      <c r="R425" s="324" t="s">
        <v>40</v>
      </c>
      <c r="S425" s="485"/>
      <c r="T425" s="486"/>
      <c r="U425" s="413">
        <v>5</v>
      </c>
      <c r="V425" s="413">
        <v>0</v>
      </c>
      <c r="W425" s="354">
        <f t="shared" si="20"/>
        <v>0</v>
      </c>
      <c r="X425" s="487"/>
      <c r="Y425" s="487"/>
      <c r="Z425" s="487"/>
      <c r="AA425" s="487"/>
      <c r="AB425" s="487"/>
      <c r="AC425" s="487"/>
      <c r="AD425" s="487"/>
      <c r="AE425" s="325"/>
    </row>
    <row r="426" spans="1:32" s="326" customFormat="1" ht="12" customHeight="1" x14ac:dyDescent="0.2">
      <c r="A426" s="320"/>
      <c r="B426" s="483" t="s">
        <v>503</v>
      </c>
      <c r="C426" s="483"/>
      <c r="D426" s="483"/>
      <c r="E426" s="483"/>
      <c r="F426" s="483"/>
      <c r="G426" s="483"/>
      <c r="H426" s="483"/>
      <c r="I426" s="483"/>
      <c r="J426" s="483"/>
      <c r="K426" s="483"/>
      <c r="L426" s="483"/>
      <c r="M426" s="484"/>
      <c r="N426" s="321">
        <v>991</v>
      </c>
      <c r="O426" s="322">
        <v>0</v>
      </c>
      <c r="P426" s="322">
        <v>0</v>
      </c>
      <c r="Q426" s="323">
        <v>0</v>
      </c>
      <c r="R426" s="324">
        <v>0</v>
      </c>
      <c r="S426" s="485"/>
      <c r="T426" s="486"/>
      <c r="U426" s="413">
        <f>+U427+U520+U531+U550+U577+U609+U631+U638+U657+U671</f>
        <v>53836.585990000007</v>
      </c>
      <c r="V426" s="413">
        <f>+V427+V520+V531+V550+V577+V609+V631+V638+V657+V671</f>
        <v>17939.424419999999</v>
      </c>
      <c r="W426" s="354">
        <f t="shared" si="20"/>
        <v>33.321994866710526</v>
      </c>
      <c r="X426" s="487"/>
      <c r="Y426" s="487"/>
      <c r="Z426" s="487"/>
      <c r="AA426" s="487"/>
      <c r="AB426" s="487"/>
      <c r="AC426" s="487"/>
      <c r="AD426" s="487"/>
      <c r="AE426" s="325"/>
      <c r="AF426" s="360">
        <v>17939.424419999999</v>
      </c>
    </row>
    <row r="427" spans="1:32" s="326" customFormat="1" ht="12" customHeight="1" x14ac:dyDescent="0.2">
      <c r="A427" s="320"/>
      <c r="B427" s="483" t="s">
        <v>308</v>
      </c>
      <c r="C427" s="483"/>
      <c r="D427" s="483"/>
      <c r="E427" s="483"/>
      <c r="F427" s="483"/>
      <c r="G427" s="483"/>
      <c r="H427" s="483"/>
      <c r="I427" s="483"/>
      <c r="J427" s="483"/>
      <c r="K427" s="483"/>
      <c r="L427" s="483"/>
      <c r="M427" s="484"/>
      <c r="N427" s="321">
        <v>991</v>
      </c>
      <c r="O427" s="322">
        <v>1</v>
      </c>
      <c r="P427" s="322">
        <v>0</v>
      </c>
      <c r="Q427" s="323">
        <v>0</v>
      </c>
      <c r="R427" s="324">
        <v>0</v>
      </c>
      <c r="S427" s="485"/>
      <c r="T427" s="486"/>
      <c r="U427" s="413">
        <f>+U428+U435+U462+U468+U473</f>
        <v>30643.73749</v>
      </c>
      <c r="V427" s="413">
        <f>+V428+V435+V462+V468+V473</f>
        <v>15030.74964</v>
      </c>
      <c r="W427" s="354">
        <f t="shared" si="20"/>
        <v>49.049988255854885</v>
      </c>
      <c r="X427" s="487"/>
      <c r="Y427" s="487"/>
      <c r="Z427" s="487"/>
      <c r="AA427" s="487"/>
      <c r="AB427" s="487"/>
      <c r="AC427" s="487"/>
      <c r="AD427" s="487"/>
      <c r="AE427" s="325"/>
      <c r="AF427" s="360">
        <f>AF426-V426</f>
        <v>0</v>
      </c>
    </row>
    <row r="428" spans="1:32" s="326" customFormat="1" ht="21.75" customHeight="1" x14ac:dyDescent="0.2">
      <c r="A428" s="320"/>
      <c r="B428" s="483" t="s">
        <v>79</v>
      </c>
      <c r="C428" s="483"/>
      <c r="D428" s="483"/>
      <c r="E428" s="483"/>
      <c r="F428" s="483"/>
      <c r="G428" s="483"/>
      <c r="H428" s="483"/>
      <c r="I428" s="483"/>
      <c r="J428" s="483"/>
      <c r="K428" s="483"/>
      <c r="L428" s="483"/>
      <c r="M428" s="484"/>
      <c r="N428" s="321">
        <v>991</v>
      </c>
      <c r="O428" s="322">
        <v>1</v>
      </c>
      <c r="P428" s="322">
        <v>2</v>
      </c>
      <c r="Q428" s="323">
        <v>0</v>
      </c>
      <c r="R428" s="324">
        <v>0</v>
      </c>
      <c r="S428" s="485"/>
      <c r="T428" s="486"/>
      <c r="U428" s="413">
        <f t="shared" ref="U428:V431" si="21">+U429</f>
        <v>1082.5679</v>
      </c>
      <c r="V428" s="413">
        <f t="shared" si="21"/>
        <v>666.66197</v>
      </c>
      <c r="W428" s="354">
        <f t="shared" si="20"/>
        <v>61.581538673001482</v>
      </c>
      <c r="X428" s="487"/>
      <c r="Y428" s="487"/>
      <c r="Z428" s="487"/>
      <c r="AA428" s="487"/>
      <c r="AB428" s="487"/>
      <c r="AC428" s="487"/>
      <c r="AD428" s="487"/>
      <c r="AE428" s="325"/>
      <c r="AF428" s="360">
        <v>15030.74964</v>
      </c>
    </row>
    <row r="429" spans="1:32" s="326" customFormat="1" ht="32.25" customHeight="1" x14ac:dyDescent="0.2">
      <c r="A429" s="320"/>
      <c r="B429" s="483" t="s">
        <v>309</v>
      </c>
      <c r="C429" s="483"/>
      <c r="D429" s="483"/>
      <c r="E429" s="483"/>
      <c r="F429" s="483"/>
      <c r="G429" s="483"/>
      <c r="H429" s="483"/>
      <c r="I429" s="483"/>
      <c r="J429" s="483"/>
      <c r="K429" s="483"/>
      <c r="L429" s="483"/>
      <c r="M429" s="484"/>
      <c r="N429" s="321">
        <v>991</v>
      </c>
      <c r="O429" s="322">
        <v>1</v>
      </c>
      <c r="P429" s="322">
        <v>2</v>
      </c>
      <c r="Q429" s="323" t="s">
        <v>310</v>
      </c>
      <c r="R429" s="324">
        <v>0</v>
      </c>
      <c r="S429" s="485"/>
      <c r="T429" s="486"/>
      <c r="U429" s="413">
        <f t="shared" si="21"/>
        <v>1082.5679</v>
      </c>
      <c r="V429" s="413">
        <f t="shared" si="21"/>
        <v>666.66197</v>
      </c>
      <c r="W429" s="354">
        <f t="shared" si="20"/>
        <v>61.581538673001482</v>
      </c>
      <c r="X429" s="487"/>
      <c r="Y429" s="487"/>
      <c r="Z429" s="487"/>
      <c r="AA429" s="487"/>
      <c r="AB429" s="487"/>
      <c r="AC429" s="487"/>
      <c r="AD429" s="487"/>
      <c r="AE429" s="325"/>
      <c r="AF429" s="360">
        <f>AF428-V427</f>
        <v>0</v>
      </c>
    </row>
    <row r="430" spans="1:32" s="326" customFormat="1" ht="21.75" customHeight="1" x14ac:dyDescent="0.2">
      <c r="A430" s="320"/>
      <c r="B430" s="483" t="s">
        <v>311</v>
      </c>
      <c r="C430" s="483"/>
      <c r="D430" s="483"/>
      <c r="E430" s="483"/>
      <c r="F430" s="483"/>
      <c r="G430" s="483"/>
      <c r="H430" s="483"/>
      <c r="I430" s="483"/>
      <c r="J430" s="483"/>
      <c r="K430" s="483"/>
      <c r="L430" s="483"/>
      <c r="M430" s="484"/>
      <c r="N430" s="321">
        <v>991</v>
      </c>
      <c r="O430" s="322">
        <v>1</v>
      </c>
      <c r="P430" s="322">
        <v>2</v>
      </c>
      <c r="Q430" s="323" t="s">
        <v>312</v>
      </c>
      <c r="R430" s="324">
        <v>0</v>
      </c>
      <c r="S430" s="485"/>
      <c r="T430" s="486"/>
      <c r="U430" s="413">
        <f t="shared" si="21"/>
        <v>1082.5679</v>
      </c>
      <c r="V430" s="413">
        <f t="shared" si="21"/>
        <v>666.66197</v>
      </c>
      <c r="W430" s="354">
        <f t="shared" si="20"/>
        <v>61.581538673001482</v>
      </c>
      <c r="X430" s="487"/>
      <c r="Y430" s="487"/>
      <c r="Z430" s="487"/>
      <c r="AA430" s="487"/>
      <c r="AB430" s="487"/>
      <c r="AC430" s="487"/>
      <c r="AD430" s="487"/>
      <c r="AE430" s="325"/>
    </row>
    <row r="431" spans="1:32" s="326" customFormat="1" ht="53.25" customHeight="1" x14ac:dyDescent="0.2">
      <c r="A431" s="320"/>
      <c r="B431" s="483" t="s">
        <v>17</v>
      </c>
      <c r="C431" s="483"/>
      <c r="D431" s="483"/>
      <c r="E431" s="483"/>
      <c r="F431" s="483"/>
      <c r="G431" s="483"/>
      <c r="H431" s="483"/>
      <c r="I431" s="483"/>
      <c r="J431" s="483"/>
      <c r="K431" s="483"/>
      <c r="L431" s="483"/>
      <c r="M431" s="484"/>
      <c r="N431" s="321">
        <v>991</v>
      </c>
      <c r="O431" s="322">
        <v>1</v>
      </c>
      <c r="P431" s="322">
        <v>2</v>
      </c>
      <c r="Q431" s="323" t="s">
        <v>312</v>
      </c>
      <c r="R431" s="324" t="s">
        <v>18</v>
      </c>
      <c r="S431" s="485"/>
      <c r="T431" s="486"/>
      <c r="U431" s="413">
        <f t="shared" si="21"/>
        <v>1082.5679</v>
      </c>
      <c r="V431" s="413">
        <f t="shared" si="21"/>
        <v>666.66197</v>
      </c>
      <c r="W431" s="354">
        <f t="shared" si="20"/>
        <v>61.581538673001482</v>
      </c>
      <c r="X431" s="487"/>
      <c r="Y431" s="487"/>
      <c r="Z431" s="487"/>
      <c r="AA431" s="487"/>
      <c r="AB431" s="487"/>
      <c r="AC431" s="487"/>
      <c r="AD431" s="487"/>
      <c r="AE431" s="325"/>
    </row>
    <row r="432" spans="1:32" s="326" customFormat="1" ht="21.75" customHeight="1" x14ac:dyDescent="0.2">
      <c r="A432" s="320"/>
      <c r="B432" s="483" t="s">
        <v>37</v>
      </c>
      <c r="C432" s="483"/>
      <c r="D432" s="483"/>
      <c r="E432" s="483"/>
      <c r="F432" s="483"/>
      <c r="G432" s="483"/>
      <c r="H432" s="483"/>
      <c r="I432" s="483"/>
      <c r="J432" s="483"/>
      <c r="K432" s="483"/>
      <c r="L432" s="483"/>
      <c r="M432" s="484"/>
      <c r="N432" s="321">
        <v>991</v>
      </c>
      <c r="O432" s="322">
        <v>1</v>
      </c>
      <c r="P432" s="322">
        <v>2</v>
      </c>
      <c r="Q432" s="323" t="s">
        <v>312</v>
      </c>
      <c r="R432" s="324" t="s">
        <v>38</v>
      </c>
      <c r="S432" s="485"/>
      <c r="T432" s="486"/>
      <c r="U432" s="413">
        <f>+U433+U434</f>
        <v>1082.5679</v>
      </c>
      <c r="V432" s="413">
        <f>+V433+V434</f>
        <v>666.66197</v>
      </c>
      <c r="W432" s="354">
        <f t="shared" si="20"/>
        <v>61.581538673001482</v>
      </c>
      <c r="X432" s="487"/>
      <c r="Y432" s="487"/>
      <c r="Z432" s="487"/>
      <c r="AA432" s="487"/>
      <c r="AB432" s="487"/>
      <c r="AC432" s="487"/>
      <c r="AD432" s="487"/>
      <c r="AE432" s="325"/>
    </row>
    <row r="433" spans="1:32" s="326" customFormat="1" ht="21.75" customHeight="1" x14ac:dyDescent="0.2">
      <c r="A433" s="320"/>
      <c r="B433" s="483" t="s">
        <v>313</v>
      </c>
      <c r="C433" s="483"/>
      <c r="D433" s="483"/>
      <c r="E433" s="483"/>
      <c r="F433" s="483"/>
      <c r="G433" s="483"/>
      <c r="H433" s="483"/>
      <c r="I433" s="483"/>
      <c r="J433" s="483"/>
      <c r="K433" s="483"/>
      <c r="L433" s="483"/>
      <c r="M433" s="484"/>
      <c r="N433" s="321">
        <v>991</v>
      </c>
      <c r="O433" s="322">
        <v>1</v>
      </c>
      <c r="P433" s="322">
        <v>2</v>
      </c>
      <c r="Q433" s="323" t="s">
        <v>312</v>
      </c>
      <c r="R433" s="324" t="s">
        <v>39</v>
      </c>
      <c r="S433" s="485"/>
      <c r="T433" s="486"/>
      <c r="U433" s="413">
        <v>831.46536000000003</v>
      </c>
      <c r="V433" s="413">
        <v>514.63347999999996</v>
      </c>
      <c r="W433" s="354">
        <f t="shared" si="20"/>
        <v>61.894758910942471</v>
      </c>
      <c r="X433" s="487"/>
      <c r="Y433" s="487"/>
      <c r="Z433" s="487"/>
      <c r="AA433" s="487"/>
      <c r="AB433" s="487"/>
      <c r="AC433" s="487"/>
      <c r="AD433" s="487"/>
      <c r="AE433" s="325"/>
    </row>
    <row r="434" spans="1:32" s="326" customFormat="1" ht="32.25" customHeight="1" x14ac:dyDescent="0.2">
      <c r="A434" s="320"/>
      <c r="B434" s="483" t="s">
        <v>314</v>
      </c>
      <c r="C434" s="483"/>
      <c r="D434" s="483"/>
      <c r="E434" s="483"/>
      <c r="F434" s="483"/>
      <c r="G434" s="483"/>
      <c r="H434" s="483"/>
      <c r="I434" s="483"/>
      <c r="J434" s="483"/>
      <c r="K434" s="483"/>
      <c r="L434" s="483"/>
      <c r="M434" s="484"/>
      <c r="N434" s="321">
        <v>991</v>
      </c>
      <c r="O434" s="322">
        <v>1</v>
      </c>
      <c r="P434" s="322">
        <v>2</v>
      </c>
      <c r="Q434" s="323" t="s">
        <v>312</v>
      </c>
      <c r="R434" s="324" t="s">
        <v>41</v>
      </c>
      <c r="S434" s="485"/>
      <c r="T434" s="486"/>
      <c r="U434" s="413">
        <v>251.10254</v>
      </c>
      <c r="V434" s="413">
        <v>152.02849000000001</v>
      </c>
      <c r="W434" s="354">
        <f t="shared" si="20"/>
        <v>60.544385572523481</v>
      </c>
      <c r="X434" s="487"/>
      <c r="Y434" s="487"/>
      <c r="Z434" s="487"/>
      <c r="AA434" s="487"/>
      <c r="AB434" s="487"/>
      <c r="AC434" s="487"/>
      <c r="AD434" s="487"/>
      <c r="AE434" s="325"/>
    </row>
    <row r="435" spans="1:32" s="326" customFormat="1" ht="42.75" customHeight="1" x14ac:dyDescent="0.2">
      <c r="A435" s="320"/>
      <c r="B435" s="483" t="s">
        <v>80</v>
      </c>
      <c r="C435" s="483"/>
      <c r="D435" s="483"/>
      <c r="E435" s="483"/>
      <c r="F435" s="483"/>
      <c r="G435" s="483"/>
      <c r="H435" s="483"/>
      <c r="I435" s="483"/>
      <c r="J435" s="483"/>
      <c r="K435" s="483"/>
      <c r="L435" s="483"/>
      <c r="M435" s="484"/>
      <c r="N435" s="321">
        <v>991</v>
      </c>
      <c r="O435" s="322">
        <v>1</v>
      </c>
      <c r="P435" s="322">
        <v>4</v>
      </c>
      <c r="Q435" s="323">
        <v>0</v>
      </c>
      <c r="R435" s="324">
        <v>0</v>
      </c>
      <c r="S435" s="485"/>
      <c r="T435" s="486"/>
      <c r="U435" s="413">
        <f>+U436+U441</f>
        <v>23016.098990000002</v>
      </c>
      <c r="V435" s="413">
        <f>+V436+V441</f>
        <v>11404.857480000001</v>
      </c>
      <c r="W435" s="354">
        <f t="shared" si="20"/>
        <v>49.551652888507149</v>
      </c>
      <c r="X435" s="487"/>
      <c r="Y435" s="487"/>
      <c r="Z435" s="487"/>
      <c r="AA435" s="487"/>
      <c r="AB435" s="487"/>
      <c r="AC435" s="487"/>
      <c r="AD435" s="487"/>
      <c r="AE435" s="325"/>
      <c r="AF435" s="360">
        <v>11404.857480000001</v>
      </c>
    </row>
    <row r="436" spans="1:32" s="326" customFormat="1" ht="32.25" customHeight="1" x14ac:dyDescent="0.2">
      <c r="A436" s="320"/>
      <c r="B436" s="483" t="s">
        <v>155</v>
      </c>
      <c r="C436" s="483"/>
      <c r="D436" s="483"/>
      <c r="E436" s="483"/>
      <c r="F436" s="483"/>
      <c r="G436" s="483"/>
      <c r="H436" s="483"/>
      <c r="I436" s="483"/>
      <c r="J436" s="483"/>
      <c r="K436" s="483"/>
      <c r="L436" s="483"/>
      <c r="M436" s="484"/>
      <c r="N436" s="321">
        <v>991</v>
      </c>
      <c r="O436" s="322">
        <v>1</v>
      </c>
      <c r="P436" s="322">
        <v>4</v>
      </c>
      <c r="Q436" s="323" t="s">
        <v>421</v>
      </c>
      <c r="R436" s="324">
        <v>0</v>
      </c>
      <c r="S436" s="485"/>
      <c r="T436" s="486"/>
      <c r="U436" s="413">
        <v>50</v>
      </c>
      <c r="V436" s="413">
        <f>+V437</f>
        <v>24.5</v>
      </c>
      <c r="W436" s="354">
        <f t="shared" si="20"/>
        <v>49</v>
      </c>
      <c r="X436" s="487"/>
      <c r="Y436" s="487"/>
      <c r="Z436" s="487"/>
      <c r="AA436" s="487"/>
      <c r="AB436" s="487"/>
      <c r="AC436" s="487"/>
      <c r="AD436" s="487"/>
      <c r="AE436" s="325"/>
      <c r="AF436" s="360">
        <f>AF435-V435</f>
        <v>0</v>
      </c>
    </row>
    <row r="437" spans="1:32" s="326" customFormat="1" ht="21.75" customHeight="1" x14ac:dyDescent="0.2">
      <c r="A437" s="320"/>
      <c r="B437" s="483" t="s">
        <v>25</v>
      </c>
      <c r="C437" s="483"/>
      <c r="D437" s="483"/>
      <c r="E437" s="483"/>
      <c r="F437" s="483"/>
      <c r="G437" s="483"/>
      <c r="H437" s="483"/>
      <c r="I437" s="483"/>
      <c r="J437" s="483"/>
      <c r="K437" s="483"/>
      <c r="L437" s="483"/>
      <c r="M437" s="484"/>
      <c r="N437" s="321">
        <v>991</v>
      </c>
      <c r="O437" s="322">
        <v>1</v>
      </c>
      <c r="P437" s="322">
        <v>4</v>
      </c>
      <c r="Q437" s="323" t="s">
        <v>422</v>
      </c>
      <c r="R437" s="324">
        <v>0</v>
      </c>
      <c r="S437" s="485"/>
      <c r="T437" s="486"/>
      <c r="U437" s="413">
        <v>50</v>
      </c>
      <c r="V437" s="413">
        <f>+V438</f>
        <v>24.5</v>
      </c>
      <c r="W437" s="354">
        <f t="shared" si="20"/>
        <v>49</v>
      </c>
      <c r="X437" s="487"/>
      <c r="Y437" s="487"/>
      <c r="Z437" s="487"/>
      <c r="AA437" s="487"/>
      <c r="AB437" s="487"/>
      <c r="AC437" s="487"/>
      <c r="AD437" s="487"/>
      <c r="AE437" s="325"/>
    </row>
    <row r="438" spans="1:32" s="326" customFormat="1" ht="21.75" customHeight="1" x14ac:dyDescent="0.2">
      <c r="A438" s="320"/>
      <c r="B438" s="483" t="s">
        <v>325</v>
      </c>
      <c r="C438" s="483"/>
      <c r="D438" s="483"/>
      <c r="E438" s="483"/>
      <c r="F438" s="483"/>
      <c r="G438" s="483"/>
      <c r="H438" s="483"/>
      <c r="I438" s="483"/>
      <c r="J438" s="483"/>
      <c r="K438" s="483"/>
      <c r="L438" s="483"/>
      <c r="M438" s="484"/>
      <c r="N438" s="321">
        <v>991</v>
      </c>
      <c r="O438" s="322">
        <v>1</v>
      </c>
      <c r="P438" s="322">
        <v>4</v>
      </c>
      <c r="Q438" s="323" t="s">
        <v>422</v>
      </c>
      <c r="R438" s="324" t="s">
        <v>24</v>
      </c>
      <c r="S438" s="485"/>
      <c r="T438" s="486"/>
      <c r="U438" s="413">
        <v>50</v>
      </c>
      <c r="V438" s="413">
        <f>+V439</f>
        <v>24.5</v>
      </c>
      <c r="W438" s="354">
        <f t="shared" si="20"/>
        <v>49</v>
      </c>
      <c r="X438" s="487"/>
      <c r="Y438" s="487"/>
      <c r="Z438" s="487"/>
      <c r="AA438" s="487"/>
      <c r="AB438" s="487"/>
      <c r="AC438" s="487"/>
      <c r="AD438" s="487"/>
      <c r="AE438" s="325"/>
    </row>
    <row r="439" spans="1:32" s="326" customFormat="1" ht="21.75" customHeight="1" x14ac:dyDescent="0.2">
      <c r="A439" s="320"/>
      <c r="B439" s="483" t="s">
        <v>326</v>
      </c>
      <c r="C439" s="483"/>
      <c r="D439" s="483"/>
      <c r="E439" s="483"/>
      <c r="F439" s="483"/>
      <c r="G439" s="483"/>
      <c r="H439" s="483"/>
      <c r="I439" s="483"/>
      <c r="J439" s="483"/>
      <c r="K439" s="483"/>
      <c r="L439" s="483"/>
      <c r="M439" s="484"/>
      <c r="N439" s="321">
        <v>991</v>
      </c>
      <c r="O439" s="322">
        <v>1</v>
      </c>
      <c r="P439" s="322">
        <v>4</v>
      </c>
      <c r="Q439" s="323" t="s">
        <v>422</v>
      </c>
      <c r="R439" s="324" t="s">
        <v>26</v>
      </c>
      <c r="S439" s="485"/>
      <c r="T439" s="486"/>
      <c r="U439" s="413">
        <v>50</v>
      </c>
      <c r="V439" s="413">
        <f>+V440</f>
        <v>24.5</v>
      </c>
      <c r="W439" s="354">
        <f t="shared" si="20"/>
        <v>49</v>
      </c>
      <c r="X439" s="487"/>
      <c r="Y439" s="487"/>
      <c r="Z439" s="487"/>
      <c r="AA439" s="487"/>
      <c r="AB439" s="487"/>
      <c r="AC439" s="487"/>
      <c r="AD439" s="487"/>
      <c r="AE439" s="325"/>
    </row>
    <row r="440" spans="1:32" s="326" customFormat="1" ht="12" customHeight="1" x14ac:dyDescent="0.2">
      <c r="A440" s="320"/>
      <c r="B440" s="483" t="s">
        <v>328</v>
      </c>
      <c r="C440" s="483"/>
      <c r="D440" s="483"/>
      <c r="E440" s="483"/>
      <c r="F440" s="483"/>
      <c r="G440" s="483"/>
      <c r="H440" s="483"/>
      <c r="I440" s="483"/>
      <c r="J440" s="483"/>
      <c r="K440" s="483"/>
      <c r="L440" s="483"/>
      <c r="M440" s="484"/>
      <c r="N440" s="321">
        <v>991</v>
      </c>
      <c r="O440" s="322">
        <v>1</v>
      </c>
      <c r="P440" s="322">
        <v>4</v>
      </c>
      <c r="Q440" s="323" t="s">
        <v>422</v>
      </c>
      <c r="R440" s="324" t="s">
        <v>28</v>
      </c>
      <c r="S440" s="485"/>
      <c r="T440" s="486"/>
      <c r="U440" s="413">
        <v>50</v>
      </c>
      <c r="V440" s="413">
        <v>24.5</v>
      </c>
      <c r="W440" s="354">
        <f t="shared" si="20"/>
        <v>49</v>
      </c>
      <c r="X440" s="487"/>
      <c r="Y440" s="487"/>
      <c r="Z440" s="487"/>
      <c r="AA440" s="487"/>
      <c r="AB440" s="487"/>
      <c r="AC440" s="487"/>
      <c r="AD440" s="487"/>
      <c r="AE440" s="325"/>
    </row>
    <row r="441" spans="1:32" s="326" customFormat="1" ht="32.25" customHeight="1" x14ac:dyDescent="0.2">
      <c r="A441" s="320"/>
      <c r="B441" s="483" t="s">
        <v>309</v>
      </c>
      <c r="C441" s="483"/>
      <c r="D441" s="483"/>
      <c r="E441" s="483"/>
      <c r="F441" s="483"/>
      <c r="G441" s="483"/>
      <c r="H441" s="483"/>
      <c r="I441" s="483"/>
      <c r="J441" s="483"/>
      <c r="K441" s="483"/>
      <c r="L441" s="483"/>
      <c r="M441" s="484"/>
      <c r="N441" s="321">
        <v>991</v>
      </c>
      <c r="O441" s="322">
        <v>1</v>
      </c>
      <c r="P441" s="322">
        <v>4</v>
      </c>
      <c r="Q441" s="323" t="s">
        <v>310</v>
      </c>
      <c r="R441" s="324">
        <v>0</v>
      </c>
      <c r="S441" s="485"/>
      <c r="T441" s="486"/>
      <c r="U441" s="413">
        <f>+U442+U447+U458</f>
        <v>22966.098990000002</v>
      </c>
      <c r="V441" s="413">
        <f>+V442+V447+V458</f>
        <v>11380.357480000001</v>
      </c>
      <c r="W441" s="354">
        <f t="shared" si="20"/>
        <v>49.552853904162326</v>
      </c>
      <c r="X441" s="487"/>
      <c r="Y441" s="487"/>
      <c r="Z441" s="487"/>
      <c r="AA441" s="487"/>
      <c r="AB441" s="487"/>
      <c r="AC441" s="487"/>
      <c r="AD441" s="487"/>
      <c r="AE441" s="325"/>
    </row>
    <row r="442" spans="1:32" s="326" customFormat="1" ht="21.75" customHeight="1" x14ac:dyDescent="0.2">
      <c r="A442" s="320"/>
      <c r="B442" s="483" t="s">
        <v>332</v>
      </c>
      <c r="C442" s="483"/>
      <c r="D442" s="483"/>
      <c r="E442" s="483"/>
      <c r="F442" s="483"/>
      <c r="G442" s="483"/>
      <c r="H442" s="483"/>
      <c r="I442" s="483"/>
      <c r="J442" s="483"/>
      <c r="K442" s="483"/>
      <c r="L442" s="483"/>
      <c r="M442" s="484"/>
      <c r="N442" s="321">
        <v>991</v>
      </c>
      <c r="O442" s="322">
        <v>1</v>
      </c>
      <c r="P442" s="322">
        <v>4</v>
      </c>
      <c r="Q442" s="323" t="s">
        <v>333</v>
      </c>
      <c r="R442" s="324">
        <v>0</v>
      </c>
      <c r="S442" s="485"/>
      <c r="T442" s="486"/>
      <c r="U442" s="413">
        <f>+U443</f>
        <v>15297.562109999999</v>
      </c>
      <c r="V442" s="413">
        <f>+V443</f>
        <v>8254.1139700000003</v>
      </c>
      <c r="W442" s="354">
        <f t="shared" si="20"/>
        <v>53.957054795053224</v>
      </c>
      <c r="X442" s="487"/>
      <c r="Y442" s="487"/>
      <c r="Z442" s="487"/>
      <c r="AA442" s="487"/>
      <c r="AB442" s="487"/>
      <c r="AC442" s="487"/>
      <c r="AD442" s="487"/>
      <c r="AE442" s="325"/>
    </row>
    <row r="443" spans="1:32" s="326" customFormat="1" ht="53.25" customHeight="1" x14ac:dyDescent="0.2">
      <c r="A443" s="320"/>
      <c r="B443" s="483" t="s">
        <v>17</v>
      </c>
      <c r="C443" s="483"/>
      <c r="D443" s="483"/>
      <c r="E443" s="483"/>
      <c r="F443" s="483"/>
      <c r="G443" s="483"/>
      <c r="H443" s="483"/>
      <c r="I443" s="483"/>
      <c r="J443" s="483"/>
      <c r="K443" s="483"/>
      <c r="L443" s="483"/>
      <c r="M443" s="484"/>
      <c r="N443" s="321">
        <v>991</v>
      </c>
      <c r="O443" s="322">
        <v>1</v>
      </c>
      <c r="P443" s="322">
        <v>4</v>
      </c>
      <c r="Q443" s="323" t="s">
        <v>333</v>
      </c>
      <c r="R443" s="324" t="s">
        <v>18</v>
      </c>
      <c r="S443" s="485"/>
      <c r="T443" s="486"/>
      <c r="U443" s="413">
        <f>+U444</f>
        <v>15297.562109999999</v>
      </c>
      <c r="V443" s="413">
        <f>+V444</f>
        <v>8254.1139700000003</v>
      </c>
      <c r="W443" s="354">
        <f t="shared" si="20"/>
        <v>53.957054795053224</v>
      </c>
      <c r="X443" s="487"/>
      <c r="Y443" s="487"/>
      <c r="Z443" s="487"/>
      <c r="AA443" s="487"/>
      <c r="AB443" s="487"/>
      <c r="AC443" s="487"/>
      <c r="AD443" s="487"/>
      <c r="AE443" s="325"/>
    </row>
    <row r="444" spans="1:32" s="326" customFormat="1" ht="21.75" customHeight="1" x14ac:dyDescent="0.2">
      <c r="A444" s="320"/>
      <c r="B444" s="483" t="s">
        <v>37</v>
      </c>
      <c r="C444" s="483"/>
      <c r="D444" s="483"/>
      <c r="E444" s="483"/>
      <c r="F444" s="483"/>
      <c r="G444" s="483"/>
      <c r="H444" s="483"/>
      <c r="I444" s="483"/>
      <c r="J444" s="483"/>
      <c r="K444" s="483"/>
      <c r="L444" s="483"/>
      <c r="M444" s="484"/>
      <c r="N444" s="321">
        <v>991</v>
      </c>
      <c r="O444" s="322">
        <v>1</v>
      </c>
      <c r="P444" s="322">
        <v>4</v>
      </c>
      <c r="Q444" s="323" t="s">
        <v>333</v>
      </c>
      <c r="R444" s="324" t="s">
        <v>38</v>
      </c>
      <c r="S444" s="485"/>
      <c r="T444" s="486"/>
      <c r="U444" s="413">
        <f>+U445+U446</f>
        <v>15297.562109999999</v>
      </c>
      <c r="V444" s="413">
        <f>+V445+V446</f>
        <v>8254.1139700000003</v>
      </c>
      <c r="W444" s="354">
        <f t="shared" si="20"/>
        <v>53.957054795053224</v>
      </c>
      <c r="X444" s="487"/>
      <c r="Y444" s="487"/>
      <c r="Z444" s="487"/>
      <c r="AA444" s="487"/>
      <c r="AB444" s="487"/>
      <c r="AC444" s="487"/>
      <c r="AD444" s="487"/>
      <c r="AE444" s="325"/>
    </row>
    <row r="445" spans="1:32" s="326" customFormat="1" ht="21.75" customHeight="1" x14ac:dyDescent="0.2">
      <c r="A445" s="320"/>
      <c r="B445" s="483" t="s">
        <v>313</v>
      </c>
      <c r="C445" s="483"/>
      <c r="D445" s="483"/>
      <c r="E445" s="483"/>
      <c r="F445" s="483"/>
      <c r="G445" s="483"/>
      <c r="H445" s="483"/>
      <c r="I445" s="483"/>
      <c r="J445" s="483"/>
      <c r="K445" s="483"/>
      <c r="L445" s="483"/>
      <c r="M445" s="484"/>
      <c r="N445" s="321">
        <v>991</v>
      </c>
      <c r="O445" s="322">
        <v>1</v>
      </c>
      <c r="P445" s="322">
        <v>4</v>
      </c>
      <c r="Q445" s="323" t="s">
        <v>333</v>
      </c>
      <c r="R445" s="324" t="s">
        <v>39</v>
      </c>
      <c r="S445" s="485"/>
      <c r="T445" s="486"/>
      <c r="U445" s="413">
        <v>11785.39675</v>
      </c>
      <c r="V445" s="413">
        <v>6618.1922400000003</v>
      </c>
      <c r="W445" s="354">
        <f t="shared" si="20"/>
        <v>56.155871375310298</v>
      </c>
      <c r="X445" s="487"/>
      <c r="Y445" s="487"/>
      <c r="Z445" s="487"/>
      <c r="AA445" s="487"/>
      <c r="AB445" s="487"/>
      <c r="AC445" s="487"/>
      <c r="AD445" s="487"/>
      <c r="AE445" s="325"/>
    </row>
    <row r="446" spans="1:32" s="326" customFormat="1" ht="32.25" customHeight="1" x14ac:dyDescent="0.2">
      <c r="A446" s="320"/>
      <c r="B446" s="483" t="s">
        <v>314</v>
      </c>
      <c r="C446" s="483"/>
      <c r="D446" s="483"/>
      <c r="E446" s="483"/>
      <c r="F446" s="483"/>
      <c r="G446" s="483"/>
      <c r="H446" s="483"/>
      <c r="I446" s="483"/>
      <c r="J446" s="483"/>
      <c r="K446" s="483"/>
      <c r="L446" s="483"/>
      <c r="M446" s="484"/>
      <c r="N446" s="321">
        <v>991</v>
      </c>
      <c r="O446" s="322">
        <v>1</v>
      </c>
      <c r="P446" s="322">
        <v>4</v>
      </c>
      <c r="Q446" s="323" t="s">
        <v>333</v>
      </c>
      <c r="R446" s="324" t="s">
        <v>41</v>
      </c>
      <c r="S446" s="485"/>
      <c r="T446" s="486"/>
      <c r="U446" s="413">
        <v>3512.16536</v>
      </c>
      <c r="V446" s="413">
        <v>1635.92173</v>
      </c>
      <c r="W446" s="354">
        <f t="shared" si="20"/>
        <v>46.578721737634815</v>
      </c>
      <c r="X446" s="487"/>
      <c r="Y446" s="487"/>
      <c r="Z446" s="487"/>
      <c r="AA446" s="487"/>
      <c r="AB446" s="487"/>
      <c r="AC446" s="487"/>
      <c r="AD446" s="487"/>
      <c r="AE446" s="325"/>
    </row>
    <row r="447" spans="1:32" s="326" customFormat="1" ht="32.25" customHeight="1" x14ac:dyDescent="0.2">
      <c r="A447" s="320"/>
      <c r="B447" s="483" t="s">
        <v>334</v>
      </c>
      <c r="C447" s="483"/>
      <c r="D447" s="483"/>
      <c r="E447" s="483"/>
      <c r="F447" s="483"/>
      <c r="G447" s="483"/>
      <c r="H447" s="483"/>
      <c r="I447" s="483"/>
      <c r="J447" s="483"/>
      <c r="K447" s="483"/>
      <c r="L447" s="483"/>
      <c r="M447" s="484"/>
      <c r="N447" s="321">
        <v>991</v>
      </c>
      <c r="O447" s="322">
        <v>1</v>
      </c>
      <c r="P447" s="322">
        <v>4</v>
      </c>
      <c r="Q447" s="323" t="s">
        <v>335</v>
      </c>
      <c r="R447" s="324">
        <v>0</v>
      </c>
      <c r="S447" s="485"/>
      <c r="T447" s="486"/>
      <c r="U447" s="413">
        <f>+U448+U453</f>
        <v>7642.9068800000005</v>
      </c>
      <c r="V447" s="413">
        <f>+V448+V453</f>
        <v>3100.6165100000003</v>
      </c>
      <c r="W447" s="354">
        <f t="shared" si="20"/>
        <v>40.568550143057614</v>
      </c>
      <c r="X447" s="487"/>
      <c r="Y447" s="487"/>
      <c r="Z447" s="487"/>
      <c r="AA447" s="487"/>
      <c r="AB447" s="487"/>
      <c r="AC447" s="487"/>
      <c r="AD447" s="487"/>
      <c r="AE447" s="325"/>
    </row>
    <row r="448" spans="1:32" s="326" customFormat="1" ht="21.75" customHeight="1" x14ac:dyDescent="0.2">
      <c r="A448" s="320"/>
      <c r="B448" s="483" t="s">
        <v>325</v>
      </c>
      <c r="C448" s="483"/>
      <c r="D448" s="483"/>
      <c r="E448" s="483"/>
      <c r="F448" s="483"/>
      <c r="G448" s="483"/>
      <c r="H448" s="483"/>
      <c r="I448" s="483"/>
      <c r="J448" s="483"/>
      <c r="K448" s="483"/>
      <c r="L448" s="483"/>
      <c r="M448" s="484"/>
      <c r="N448" s="321">
        <v>991</v>
      </c>
      <c r="O448" s="322">
        <v>1</v>
      </c>
      <c r="P448" s="322">
        <v>4</v>
      </c>
      <c r="Q448" s="323" t="s">
        <v>335</v>
      </c>
      <c r="R448" s="324" t="s">
        <v>24</v>
      </c>
      <c r="S448" s="485"/>
      <c r="T448" s="486"/>
      <c r="U448" s="413">
        <f>+U449</f>
        <v>7195.9068800000005</v>
      </c>
      <c r="V448" s="413">
        <f>+V449</f>
        <v>2661.9306700000002</v>
      </c>
      <c r="W448" s="354">
        <f t="shared" si="20"/>
        <v>36.992289010832778</v>
      </c>
      <c r="X448" s="487"/>
      <c r="Y448" s="487"/>
      <c r="Z448" s="487"/>
      <c r="AA448" s="487"/>
      <c r="AB448" s="487"/>
      <c r="AC448" s="487"/>
      <c r="AD448" s="487"/>
      <c r="AE448" s="325"/>
    </row>
    <row r="449" spans="1:31" s="326" customFormat="1" ht="21.75" customHeight="1" x14ac:dyDescent="0.2">
      <c r="A449" s="320"/>
      <c r="B449" s="483" t="s">
        <v>326</v>
      </c>
      <c r="C449" s="483"/>
      <c r="D449" s="483"/>
      <c r="E449" s="483"/>
      <c r="F449" s="483"/>
      <c r="G449" s="483"/>
      <c r="H449" s="483"/>
      <c r="I449" s="483"/>
      <c r="J449" s="483"/>
      <c r="K449" s="483"/>
      <c r="L449" s="483"/>
      <c r="M449" s="484"/>
      <c r="N449" s="321">
        <v>991</v>
      </c>
      <c r="O449" s="322">
        <v>1</v>
      </c>
      <c r="P449" s="322">
        <v>4</v>
      </c>
      <c r="Q449" s="323" t="s">
        <v>335</v>
      </c>
      <c r="R449" s="324" t="s">
        <v>26</v>
      </c>
      <c r="S449" s="485"/>
      <c r="T449" s="486"/>
      <c r="U449" s="413">
        <f>+U450+U451+U452</f>
        <v>7195.9068800000005</v>
      </c>
      <c r="V449" s="413">
        <f>+V450+V451+V452</f>
        <v>2661.9306700000002</v>
      </c>
      <c r="W449" s="354">
        <f t="shared" si="20"/>
        <v>36.992289010832778</v>
      </c>
      <c r="X449" s="487"/>
      <c r="Y449" s="487"/>
      <c r="Z449" s="487"/>
      <c r="AA449" s="487"/>
      <c r="AB449" s="487"/>
      <c r="AC449" s="487"/>
      <c r="AD449" s="487"/>
      <c r="AE449" s="325"/>
    </row>
    <row r="450" spans="1:31" s="326" customFormat="1" ht="21.75" customHeight="1" x14ac:dyDescent="0.2">
      <c r="A450" s="320"/>
      <c r="B450" s="483" t="s">
        <v>327</v>
      </c>
      <c r="C450" s="483"/>
      <c r="D450" s="483"/>
      <c r="E450" s="483"/>
      <c r="F450" s="483"/>
      <c r="G450" s="483"/>
      <c r="H450" s="483"/>
      <c r="I450" s="483"/>
      <c r="J450" s="483"/>
      <c r="K450" s="483"/>
      <c r="L450" s="483"/>
      <c r="M450" s="484"/>
      <c r="N450" s="321">
        <v>991</v>
      </c>
      <c r="O450" s="322">
        <v>1</v>
      </c>
      <c r="P450" s="322">
        <v>4</v>
      </c>
      <c r="Q450" s="323" t="s">
        <v>335</v>
      </c>
      <c r="R450" s="324" t="s">
        <v>27</v>
      </c>
      <c r="S450" s="485"/>
      <c r="T450" s="486"/>
      <c r="U450" s="413">
        <v>859.93799999999999</v>
      </c>
      <c r="V450" s="413">
        <v>628.05299000000002</v>
      </c>
      <c r="W450" s="354">
        <f t="shared" si="20"/>
        <v>73.034682732941221</v>
      </c>
      <c r="X450" s="487"/>
      <c r="Y450" s="487"/>
      <c r="Z450" s="487"/>
      <c r="AA450" s="487"/>
      <c r="AB450" s="487"/>
      <c r="AC450" s="487"/>
      <c r="AD450" s="487"/>
      <c r="AE450" s="325"/>
    </row>
    <row r="451" spans="1:31" s="326" customFormat="1" ht="12" customHeight="1" x14ac:dyDescent="0.2">
      <c r="A451" s="320"/>
      <c r="B451" s="483" t="s">
        <v>328</v>
      </c>
      <c r="C451" s="483"/>
      <c r="D451" s="483"/>
      <c r="E451" s="483"/>
      <c r="F451" s="483"/>
      <c r="G451" s="483"/>
      <c r="H451" s="483"/>
      <c r="I451" s="483"/>
      <c r="J451" s="483"/>
      <c r="K451" s="483"/>
      <c r="L451" s="483"/>
      <c r="M451" s="484"/>
      <c r="N451" s="321">
        <v>991</v>
      </c>
      <c r="O451" s="322">
        <v>1</v>
      </c>
      <c r="P451" s="322">
        <v>4</v>
      </c>
      <c r="Q451" s="323" t="s">
        <v>335</v>
      </c>
      <c r="R451" s="324" t="s">
        <v>28</v>
      </c>
      <c r="S451" s="485"/>
      <c r="T451" s="486"/>
      <c r="U451" s="413">
        <v>4771.5568800000001</v>
      </c>
      <c r="V451" s="413">
        <v>1645.4302600000001</v>
      </c>
      <c r="W451" s="354">
        <f t="shared" si="20"/>
        <v>34.484138015766462</v>
      </c>
      <c r="X451" s="487"/>
      <c r="Y451" s="487"/>
      <c r="Z451" s="487"/>
      <c r="AA451" s="487"/>
      <c r="AB451" s="487"/>
      <c r="AC451" s="487"/>
      <c r="AD451" s="487"/>
      <c r="AE451" s="325"/>
    </row>
    <row r="452" spans="1:31" s="326" customFormat="1" ht="12" customHeight="1" x14ac:dyDescent="0.2">
      <c r="A452" s="320"/>
      <c r="B452" s="483" t="s">
        <v>621</v>
      </c>
      <c r="C452" s="483"/>
      <c r="D452" s="483"/>
      <c r="E452" s="483"/>
      <c r="F452" s="483"/>
      <c r="G452" s="483"/>
      <c r="H452" s="483"/>
      <c r="I452" s="483"/>
      <c r="J452" s="483"/>
      <c r="K452" s="483"/>
      <c r="L452" s="483"/>
      <c r="M452" s="484"/>
      <c r="N452" s="321">
        <v>991</v>
      </c>
      <c r="O452" s="322">
        <v>1</v>
      </c>
      <c r="P452" s="322">
        <v>4</v>
      </c>
      <c r="Q452" s="323" t="s">
        <v>335</v>
      </c>
      <c r="R452" s="324" t="s">
        <v>622</v>
      </c>
      <c r="S452" s="485"/>
      <c r="T452" s="486"/>
      <c r="U452" s="413">
        <v>1564.412</v>
      </c>
      <c r="V452" s="413">
        <v>388.44742000000002</v>
      </c>
      <c r="W452" s="354">
        <f t="shared" si="20"/>
        <v>24.830250598947082</v>
      </c>
      <c r="X452" s="487"/>
      <c r="Y452" s="487"/>
      <c r="Z452" s="487"/>
      <c r="AA452" s="487"/>
      <c r="AB452" s="487"/>
      <c r="AC452" s="487"/>
      <c r="AD452" s="487"/>
      <c r="AE452" s="325"/>
    </row>
    <row r="453" spans="1:31" s="326" customFormat="1" ht="12" customHeight="1" x14ac:dyDescent="0.2">
      <c r="A453" s="320"/>
      <c r="B453" s="483" t="s">
        <v>29</v>
      </c>
      <c r="C453" s="483"/>
      <c r="D453" s="483"/>
      <c r="E453" s="483"/>
      <c r="F453" s="483"/>
      <c r="G453" s="483"/>
      <c r="H453" s="483"/>
      <c r="I453" s="483"/>
      <c r="J453" s="483"/>
      <c r="K453" s="483"/>
      <c r="L453" s="483"/>
      <c r="M453" s="484"/>
      <c r="N453" s="321">
        <v>991</v>
      </c>
      <c r="O453" s="322">
        <v>1</v>
      </c>
      <c r="P453" s="322">
        <v>4</v>
      </c>
      <c r="Q453" s="323" t="s">
        <v>335</v>
      </c>
      <c r="R453" s="324" t="s">
        <v>30</v>
      </c>
      <c r="S453" s="485"/>
      <c r="T453" s="486"/>
      <c r="U453" s="413">
        <v>447</v>
      </c>
      <c r="V453" s="413">
        <f>+V454</f>
        <v>438.68583999999998</v>
      </c>
      <c r="W453" s="354">
        <f t="shared" si="20"/>
        <v>98.140008948545855</v>
      </c>
      <c r="X453" s="487"/>
      <c r="Y453" s="487"/>
      <c r="Z453" s="487"/>
      <c r="AA453" s="487"/>
      <c r="AB453" s="487"/>
      <c r="AC453" s="487"/>
      <c r="AD453" s="487"/>
      <c r="AE453" s="325"/>
    </row>
    <row r="454" spans="1:31" s="326" customFormat="1" ht="12" customHeight="1" x14ac:dyDescent="0.2">
      <c r="A454" s="320"/>
      <c r="B454" s="483" t="s">
        <v>329</v>
      </c>
      <c r="C454" s="483"/>
      <c r="D454" s="483"/>
      <c r="E454" s="483"/>
      <c r="F454" s="483"/>
      <c r="G454" s="483"/>
      <c r="H454" s="483"/>
      <c r="I454" s="483"/>
      <c r="J454" s="483"/>
      <c r="K454" s="483"/>
      <c r="L454" s="483"/>
      <c r="M454" s="484"/>
      <c r="N454" s="321">
        <v>991</v>
      </c>
      <c r="O454" s="322">
        <v>1</v>
      </c>
      <c r="P454" s="322">
        <v>4</v>
      </c>
      <c r="Q454" s="323" t="s">
        <v>335</v>
      </c>
      <c r="R454" s="324" t="s">
        <v>31</v>
      </c>
      <c r="S454" s="485"/>
      <c r="T454" s="486"/>
      <c r="U454" s="413">
        <v>447</v>
      </c>
      <c r="V454" s="413">
        <f>+V455+V456+V457</f>
        <v>438.68583999999998</v>
      </c>
      <c r="W454" s="354">
        <f t="shared" si="20"/>
        <v>98.140008948545855</v>
      </c>
      <c r="X454" s="487"/>
      <c r="Y454" s="487"/>
      <c r="Z454" s="487"/>
      <c r="AA454" s="487"/>
      <c r="AB454" s="487"/>
      <c r="AC454" s="487"/>
      <c r="AD454" s="487"/>
      <c r="AE454" s="325"/>
    </row>
    <row r="455" spans="1:31" s="326" customFormat="1" ht="21.75" customHeight="1" x14ac:dyDescent="0.2">
      <c r="A455" s="320"/>
      <c r="B455" s="483" t="s">
        <v>32</v>
      </c>
      <c r="C455" s="483"/>
      <c r="D455" s="483"/>
      <c r="E455" s="483"/>
      <c r="F455" s="483"/>
      <c r="G455" s="483"/>
      <c r="H455" s="483"/>
      <c r="I455" s="483"/>
      <c r="J455" s="483"/>
      <c r="K455" s="483"/>
      <c r="L455" s="483"/>
      <c r="M455" s="484"/>
      <c r="N455" s="321">
        <v>991</v>
      </c>
      <c r="O455" s="322">
        <v>1</v>
      </c>
      <c r="P455" s="322">
        <v>4</v>
      </c>
      <c r="Q455" s="323" t="s">
        <v>335</v>
      </c>
      <c r="R455" s="324" t="s">
        <v>33</v>
      </c>
      <c r="S455" s="485"/>
      <c r="T455" s="486"/>
      <c r="U455" s="413">
        <v>190</v>
      </c>
      <c r="V455" s="413">
        <v>190</v>
      </c>
      <c r="W455" s="354">
        <f t="shared" si="20"/>
        <v>100</v>
      </c>
      <c r="X455" s="487"/>
      <c r="Y455" s="487"/>
      <c r="Z455" s="487"/>
      <c r="AA455" s="487"/>
      <c r="AB455" s="487"/>
      <c r="AC455" s="487"/>
      <c r="AD455" s="487"/>
      <c r="AE455" s="325"/>
    </row>
    <row r="456" spans="1:31" s="326" customFormat="1" ht="12" customHeight="1" x14ac:dyDescent="0.2">
      <c r="A456" s="320"/>
      <c r="B456" s="483" t="s">
        <v>330</v>
      </c>
      <c r="C456" s="483"/>
      <c r="D456" s="483"/>
      <c r="E456" s="483"/>
      <c r="F456" s="483"/>
      <c r="G456" s="483"/>
      <c r="H456" s="483"/>
      <c r="I456" s="483"/>
      <c r="J456" s="483"/>
      <c r="K456" s="483"/>
      <c r="L456" s="483"/>
      <c r="M456" s="484"/>
      <c r="N456" s="321">
        <v>991</v>
      </c>
      <c r="O456" s="322">
        <v>1</v>
      </c>
      <c r="P456" s="322">
        <v>4</v>
      </c>
      <c r="Q456" s="323" t="s">
        <v>335</v>
      </c>
      <c r="R456" s="324" t="s">
        <v>34</v>
      </c>
      <c r="S456" s="485"/>
      <c r="T456" s="486"/>
      <c r="U456" s="413">
        <v>80</v>
      </c>
      <c r="V456" s="413">
        <v>80</v>
      </c>
      <c r="W456" s="354">
        <f t="shared" si="20"/>
        <v>100</v>
      </c>
      <c r="X456" s="487"/>
      <c r="Y456" s="487"/>
      <c r="Z456" s="487"/>
      <c r="AA456" s="487"/>
      <c r="AB456" s="487"/>
      <c r="AC456" s="487"/>
      <c r="AD456" s="487"/>
      <c r="AE456" s="325"/>
    </row>
    <row r="457" spans="1:31" s="326" customFormat="1" ht="12" customHeight="1" x14ac:dyDescent="0.2">
      <c r="A457" s="320"/>
      <c r="B457" s="483" t="s">
        <v>81</v>
      </c>
      <c r="C457" s="483"/>
      <c r="D457" s="483"/>
      <c r="E457" s="483"/>
      <c r="F457" s="483"/>
      <c r="G457" s="483"/>
      <c r="H457" s="483"/>
      <c r="I457" s="483"/>
      <c r="J457" s="483"/>
      <c r="K457" s="483"/>
      <c r="L457" s="483"/>
      <c r="M457" s="484"/>
      <c r="N457" s="321">
        <v>991</v>
      </c>
      <c r="O457" s="322">
        <v>1</v>
      </c>
      <c r="P457" s="322">
        <v>4</v>
      </c>
      <c r="Q457" s="323" t="s">
        <v>335</v>
      </c>
      <c r="R457" s="324" t="s">
        <v>82</v>
      </c>
      <c r="S457" s="485"/>
      <c r="T457" s="486"/>
      <c r="U457" s="413">
        <v>177</v>
      </c>
      <c r="V457" s="413">
        <v>168.68584000000001</v>
      </c>
      <c r="W457" s="354">
        <f t="shared" ref="W457:W520" si="22">V457/U457*100</f>
        <v>95.302734463276835</v>
      </c>
      <c r="X457" s="487"/>
      <c r="Y457" s="487"/>
      <c r="Z457" s="487"/>
      <c r="AA457" s="487"/>
      <c r="AB457" s="487"/>
      <c r="AC457" s="487"/>
      <c r="AD457" s="487"/>
      <c r="AE457" s="325"/>
    </row>
    <row r="458" spans="1:31" s="326" customFormat="1" ht="32.25" customHeight="1" x14ac:dyDescent="0.2">
      <c r="A458" s="320"/>
      <c r="B458" s="483" t="s">
        <v>681</v>
      </c>
      <c r="C458" s="483"/>
      <c r="D458" s="483"/>
      <c r="E458" s="483"/>
      <c r="F458" s="483"/>
      <c r="G458" s="483"/>
      <c r="H458" s="483"/>
      <c r="I458" s="483"/>
      <c r="J458" s="483"/>
      <c r="K458" s="483"/>
      <c r="L458" s="483"/>
      <c r="M458" s="484"/>
      <c r="N458" s="321">
        <v>991</v>
      </c>
      <c r="O458" s="322">
        <v>1</v>
      </c>
      <c r="P458" s="322">
        <v>4</v>
      </c>
      <c r="Q458" s="323" t="s">
        <v>682</v>
      </c>
      <c r="R458" s="324">
        <v>0</v>
      </c>
      <c r="S458" s="485"/>
      <c r="T458" s="486"/>
      <c r="U458" s="413">
        <v>25.63</v>
      </c>
      <c r="V458" s="413">
        <f>+V459</f>
        <v>25.626999999999999</v>
      </c>
      <c r="W458" s="354">
        <f t="shared" si="22"/>
        <v>99.988294966835738</v>
      </c>
      <c r="X458" s="487"/>
      <c r="Y458" s="487"/>
      <c r="Z458" s="487"/>
      <c r="AA458" s="487"/>
      <c r="AB458" s="487"/>
      <c r="AC458" s="487"/>
      <c r="AD458" s="487"/>
      <c r="AE458" s="325"/>
    </row>
    <row r="459" spans="1:31" s="326" customFormat="1" ht="53.25" customHeight="1" x14ac:dyDescent="0.2">
      <c r="A459" s="320"/>
      <c r="B459" s="483" t="s">
        <v>17</v>
      </c>
      <c r="C459" s="483"/>
      <c r="D459" s="483"/>
      <c r="E459" s="483"/>
      <c r="F459" s="483"/>
      <c r="G459" s="483"/>
      <c r="H459" s="483"/>
      <c r="I459" s="483"/>
      <c r="J459" s="483"/>
      <c r="K459" s="483"/>
      <c r="L459" s="483"/>
      <c r="M459" s="484"/>
      <c r="N459" s="321">
        <v>991</v>
      </c>
      <c r="O459" s="322">
        <v>1</v>
      </c>
      <c r="P459" s="322">
        <v>4</v>
      </c>
      <c r="Q459" s="323" t="s">
        <v>682</v>
      </c>
      <c r="R459" s="324" t="s">
        <v>18</v>
      </c>
      <c r="S459" s="485"/>
      <c r="T459" s="486"/>
      <c r="U459" s="413">
        <v>25.63</v>
      </c>
      <c r="V459" s="413">
        <f>+V460</f>
        <v>25.626999999999999</v>
      </c>
      <c r="W459" s="354">
        <f t="shared" si="22"/>
        <v>99.988294966835738</v>
      </c>
      <c r="X459" s="487"/>
      <c r="Y459" s="487"/>
      <c r="Z459" s="487"/>
      <c r="AA459" s="487"/>
      <c r="AB459" s="487"/>
      <c r="AC459" s="487"/>
      <c r="AD459" s="487"/>
      <c r="AE459" s="325"/>
    </row>
    <row r="460" spans="1:31" s="326" customFormat="1" ht="21.75" customHeight="1" x14ac:dyDescent="0.2">
      <c r="A460" s="320"/>
      <c r="B460" s="483" t="s">
        <v>37</v>
      </c>
      <c r="C460" s="483"/>
      <c r="D460" s="483"/>
      <c r="E460" s="483"/>
      <c r="F460" s="483"/>
      <c r="G460" s="483"/>
      <c r="H460" s="483"/>
      <c r="I460" s="483"/>
      <c r="J460" s="483"/>
      <c r="K460" s="483"/>
      <c r="L460" s="483"/>
      <c r="M460" s="484"/>
      <c r="N460" s="321">
        <v>991</v>
      </c>
      <c r="O460" s="322">
        <v>1</v>
      </c>
      <c r="P460" s="322">
        <v>4</v>
      </c>
      <c r="Q460" s="323" t="s">
        <v>682</v>
      </c>
      <c r="R460" s="324" t="s">
        <v>38</v>
      </c>
      <c r="S460" s="485"/>
      <c r="T460" s="486"/>
      <c r="U460" s="413">
        <v>25.63</v>
      </c>
      <c r="V460" s="413">
        <f>+V461</f>
        <v>25.626999999999999</v>
      </c>
      <c r="W460" s="354">
        <f t="shared" si="22"/>
        <v>99.988294966835738</v>
      </c>
      <c r="X460" s="487"/>
      <c r="Y460" s="487"/>
      <c r="Z460" s="487"/>
      <c r="AA460" s="487"/>
      <c r="AB460" s="487"/>
      <c r="AC460" s="487"/>
      <c r="AD460" s="487"/>
      <c r="AE460" s="325"/>
    </row>
    <row r="461" spans="1:31" s="326" customFormat="1" ht="32.25" customHeight="1" x14ac:dyDescent="0.2">
      <c r="A461" s="320"/>
      <c r="B461" s="483" t="s">
        <v>331</v>
      </c>
      <c r="C461" s="483"/>
      <c r="D461" s="483"/>
      <c r="E461" s="483"/>
      <c r="F461" s="483"/>
      <c r="G461" s="483"/>
      <c r="H461" s="483"/>
      <c r="I461" s="483"/>
      <c r="J461" s="483"/>
      <c r="K461" s="483"/>
      <c r="L461" s="483"/>
      <c r="M461" s="484"/>
      <c r="N461" s="321">
        <v>991</v>
      </c>
      <c r="O461" s="322">
        <v>1</v>
      </c>
      <c r="P461" s="322">
        <v>4</v>
      </c>
      <c r="Q461" s="323" t="s">
        <v>682</v>
      </c>
      <c r="R461" s="324" t="s">
        <v>40</v>
      </c>
      <c r="S461" s="485"/>
      <c r="T461" s="486"/>
      <c r="U461" s="413">
        <v>25.63</v>
      </c>
      <c r="V461" s="413">
        <v>25.626999999999999</v>
      </c>
      <c r="W461" s="354">
        <f t="shared" si="22"/>
        <v>99.988294966835738</v>
      </c>
      <c r="X461" s="487"/>
      <c r="Y461" s="487"/>
      <c r="Z461" s="487"/>
      <c r="AA461" s="487"/>
      <c r="AB461" s="487"/>
      <c r="AC461" s="487"/>
      <c r="AD461" s="487"/>
      <c r="AE461" s="325"/>
    </row>
    <row r="462" spans="1:31" s="326" customFormat="1" ht="12" customHeight="1" x14ac:dyDescent="0.2">
      <c r="A462" s="320"/>
      <c r="B462" s="483" t="s">
        <v>336</v>
      </c>
      <c r="C462" s="483"/>
      <c r="D462" s="483"/>
      <c r="E462" s="483"/>
      <c r="F462" s="483"/>
      <c r="G462" s="483"/>
      <c r="H462" s="483"/>
      <c r="I462" s="483"/>
      <c r="J462" s="483"/>
      <c r="K462" s="483"/>
      <c r="L462" s="483"/>
      <c r="M462" s="484"/>
      <c r="N462" s="321">
        <v>991</v>
      </c>
      <c r="O462" s="322">
        <v>1</v>
      </c>
      <c r="P462" s="322">
        <v>5</v>
      </c>
      <c r="Q462" s="323">
        <v>0</v>
      </c>
      <c r="R462" s="324">
        <v>0</v>
      </c>
      <c r="S462" s="485"/>
      <c r="T462" s="486"/>
      <c r="U462" s="413">
        <v>17.7</v>
      </c>
      <c r="V462" s="413">
        <v>0</v>
      </c>
      <c r="W462" s="354">
        <f t="shared" si="22"/>
        <v>0</v>
      </c>
      <c r="X462" s="487"/>
      <c r="Y462" s="487"/>
      <c r="Z462" s="487"/>
      <c r="AA462" s="487"/>
      <c r="AB462" s="487"/>
      <c r="AC462" s="487"/>
      <c r="AD462" s="487"/>
      <c r="AE462" s="325"/>
    </row>
    <row r="463" spans="1:31" s="326" customFormat="1" ht="32.25" customHeight="1" x14ac:dyDescent="0.2">
      <c r="A463" s="320"/>
      <c r="B463" s="483" t="s">
        <v>337</v>
      </c>
      <c r="C463" s="483"/>
      <c r="D463" s="483"/>
      <c r="E463" s="483"/>
      <c r="F463" s="483"/>
      <c r="G463" s="483"/>
      <c r="H463" s="483"/>
      <c r="I463" s="483"/>
      <c r="J463" s="483"/>
      <c r="K463" s="483"/>
      <c r="L463" s="483"/>
      <c r="M463" s="484"/>
      <c r="N463" s="321">
        <v>991</v>
      </c>
      <c r="O463" s="322">
        <v>1</v>
      </c>
      <c r="P463" s="322">
        <v>5</v>
      </c>
      <c r="Q463" s="323" t="s">
        <v>338</v>
      </c>
      <c r="R463" s="324">
        <v>0</v>
      </c>
      <c r="S463" s="485"/>
      <c r="T463" s="486"/>
      <c r="U463" s="413">
        <v>17.7</v>
      </c>
      <c r="V463" s="413">
        <v>0</v>
      </c>
      <c r="W463" s="354">
        <f t="shared" si="22"/>
        <v>0</v>
      </c>
      <c r="X463" s="487"/>
      <c r="Y463" s="487"/>
      <c r="Z463" s="487"/>
      <c r="AA463" s="487"/>
      <c r="AB463" s="487"/>
      <c r="AC463" s="487"/>
      <c r="AD463" s="487"/>
      <c r="AE463" s="325"/>
    </row>
    <row r="464" spans="1:31" s="326" customFormat="1" ht="42.75" customHeight="1" x14ac:dyDescent="0.2">
      <c r="A464" s="320"/>
      <c r="B464" s="483" t="s">
        <v>339</v>
      </c>
      <c r="C464" s="483"/>
      <c r="D464" s="483"/>
      <c r="E464" s="483"/>
      <c r="F464" s="483"/>
      <c r="G464" s="483"/>
      <c r="H464" s="483"/>
      <c r="I464" s="483"/>
      <c r="J464" s="483"/>
      <c r="K464" s="483"/>
      <c r="L464" s="483"/>
      <c r="M464" s="484"/>
      <c r="N464" s="321">
        <v>991</v>
      </c>
      <c r="O464" s="322">
        <v>1</v>
      </c>
      <c r="P464" s="322">
        <v>5</v>
      </c>
      <c r="Q464" s="323" t="s">
        <v>340</v>
      </c>
      <c r="R464" s="324">
        <v>0</v>
      </c>
      <c r="S464" s="485"/>
      <c r="T464" s="486"/>
      <c r="U464" s="413">
        <v>17.7</v>
      </c>
      <c r="V464" s="413">
        <v>0</v>
      </c>
      <c r="W464" s="354">
        <f t="shared" si="22"/>
        <v>0</v>
      </c>
      <c r="X464" s="487"/>
      <c r="Y464" s="487"/>
      <c r="Z464" s="487"/>
      <c r="AA464" s="487"/>
      <c r="AB464" s="487"/>
      <c r="AC464" s="487"/>
      <c r="AD464" s="487"/>
      <c r="AE464" s="325"/>
    </row>
    <row r="465" spans="1:32" s="326" customFormat="1" ht="21.75" customHeight="1" x14ac:dyDescent="0.2">
      <c r="A465" s="320"/>
      <c r="B465" s="483" t="s">
        <v>325</v>
      </c>
      <c r="C465" s="483"/>
      <c r="D465" s="483"/>
      <c r="E465" s="483"/>
      <c r="F465" s="483"/>
      <c r="G465" s="483"/>
      <c r="H465" s="483"/>
      <c r="I465" s="483"/>
      <c r="J465" s="483"/>
      <c r="K465" s="483"/>
      <c r="L465" s="483"/>
      <c r="M465" s="484"/>
      <c r="N465" s="321">
        <v>991</v>
      </c>
      <c r="O465" s="322">
        <v>1</v>
      </c>
      <c r="P465" s="322">
        <v>5</v>
      </c>
      <c r="Q465" s="323" t="s">
        <v>340</v>
      </c>
      <c r="R465" s="324" t="s">
        <v>24</v>
      </c>
      <c r="S465" s="485"/>
      <c r="T465" s="486"/>
      <c r="U465" s="413">
        <v>17.7</v>
      </c>
      <c r="V465" s="413">
        <v>0</v>
      </c>
      <c r="W465" s="354">
        <f t="shared" si="22"/>
        <v>0</v>
      </c>
      <c r="X465" s="487"/>
      <c r="Y465" s="487"/>
      <c r="Z465" s="487"/>
      <c r="AA465" s="487"/>
      <c r="AB465" s="487"/>
      <c r="AC465" s="487"/>
      <c r="AD465" s="487"/>
      <c r="AE465" s="325"/>
    </row>
    <row r="466" spans="1:32" s="326" customFormat="1" ht="21.75" customHeight="1" x14ac:dyDescent="0.2">
      <c r="A466" s="320"/>
      <c r="B466" s="483" t="s">
        <v>326</v>
      </c>
      <c r="C466" s="483"/>
      <c r="D466" s="483"/>
      <c r="E466" s="483"/>
      <c r="F466" s="483"/>
      <c r="G466" s="483"/>
      <c r="H466" s="483"/>
      <c r="I466" s="483"/>
      <c r="J466" s="483"/>
      <c r="K466" s="483"/>
      <c r="L466" s="483"/>
      <c r="M466" s="484"/>
      <c r="N466" s="321">
        <v>991</v>
      </c>
      <c r="O466" s="322">
        <v>1</v>
      </c>
      <c r="P466" s="322">
        <v>5</v>
      </c>
      <c r="Q466" s="323" t="s">
        <v>340</v>
      </c>
      <c r="R466" s="324" t="s">
        <v>26</v>
      </c>
      <c r="S466" s="485"/>
      <c r="T466" s="486"/>
      <c r="U466" s="413">
        <v>17.7</v>
      </c>
      <c r="V466" s="413">
        <v>0</v>
      </c>
      <c r="W466" s="354">
        <f t="shared" si="22"/>
        <v>0</v>
      </c>
      <c r="X466" s="487"/>
      <c r="Y466" s="487"/>
      <c r="Z466" s="487"/>
      <c r="AA466" s="487"/>
      <c r="AB466" s="487"/>
      <c r="AC466" s="487"/>
      <c r="AD466" s="487"/>
      <c r="AE466" s="325"/>
    </row>
    <row r="467" spans="1:32" s="326" customFormat="1" ht="12" customHeight="1" x14ac:dyDescent="0.2">
      <c r="A467" s="320"/>
      <c r="B467" s="483" t="s">
        <v>328</v>
      </c>
      <c r="C467" s="483"/>
      <c r="D467" s="483"/>
      <c r="E467" s="483"/>
      <c r="F467" s="483"/>
      <c r="G467" s="483"/>
      <c r="H467" s="483"/>
      <c r="I467" s="483"/>
      <c r="J467" s="483"/>
      <c r="K467" s="483"/>
      <c r="L467" s="483"/>
      <c r="M467" s="484"/>
      <c r="N467" s="321">
        <v>991</v>
      </c>
      <c r="O467" s="322">
        <v>1</v>
      </c>
      <c r="P467" s="322">
        <v>5</v>
      </c>
      <c r="Q467" s="323" t="s">
        <v>340</v>
      </c>
      <c r="R467" s="324" t="s">
        <v>28</v>
      </c>
      <c r="S467" s="485"/>
      <c r="T467" s="486"/>
      <c r="U467" s="413">
        <v>17.7</v>
      </c>
      <c r="V467" s="413">
        <v>0</v>
      </c>
      <c r="W467" s="354">
        <f t="shared" si="22"/>
        <v>0</v>
      </c>
      <c r="X467" s="487"/>
      <c r="Y467" s="487"/>
      <c r="Z467" s="487"/>
      <c r="AA467" s="487"/>
      <c r="AB467" s="487"/>
      <c r="AC467" s="487"/>
      <c r="AD467" s="487"/>
      <c r="AE467" s="325"/>
    </row>
    <row r="468" spans="1:32" s="326" customFormat="1" ht="12" customHeight="1" x14ac:dyDescent="0.2">
      <c r="A468" s="320"/>
      <c r="B468" s="483" t="s">
        <v>84</v>
      </c>
      <c r="C468" s="483"/>
      <c r="D468" s="483"/>
      <c r="E468" s="483"/>
      <c r="F468" s="483"/>
      <c r="G468" s="483"/>
      <c r="H468" s="483"/>
      <c r="I468" s="483"/>
      <c r="J468" s="483"/>
      <c r="K468" s="483"/>
      <c r="L468" s="483"/>
      <c r="M468" s="484"/>
      <c r="N468" s="321">
        <v>991</v>
      </c>
      <c r="O468" s="322">
        <v>1</v>
      </c>
      <c r="P468" s="322">
        <v>11</v>
      </c>
      <c r="Q468" s="323">
        <v>0</v>
      </c>
      <c r="R468" s="324">
        <v>0</v>
      </c>
      <c r="S468" s="485"/>
      <c r="T468" s="486"/>
      <c r="U468" s="413">
        <v>189</v>
      </c>
      <c r="V468" s="413">
        <f>+V469</f>
        <v>0</v>
      </c>
      <c r="W468" s="354">
        <f t="shared" si="22"/>
        <v>0</v>
      </c>
      <c r="X468" s="487"/>
      <c r="Y468" s="487"/>
      <c r="Z468" s="487"/>
      <c r="AA468" s="487"/>
      <c r="AB468" s="487"/>
      <c r="AC468" s="487"/>
      <c r="AD468" s="487"/>
      <c r="AE468" s="325"/>
    </row>
    <row r="469" spans="1:32" s="326" customFormat="1" ht="21.75" customHeight="1" x14ac:dyDescent="0.2">
      <c r="A469" s="320"/>
      <c r="B469" s="483" t="s">
        <v>355</v>
      </c>
      <c r="C469" s="483"/>
      <c r="D469" s="483"/>
      <c r="E469" s="483"/>
      <c r="F469" s="483"/>
      <c r="G469" s="483"/>
      <c r="H469" s="483"/>
      <c r="I469" s="483"/>
      <c r="J469" s="483"/>
      <c r="K469" s="483"/>
      <c r="L469" s="483"/>
      <c r="M469" s="484"/>
      <c r="N469" s="321">
        <v>991</v>
      </c>
      <c r="O469" s="322">
        <v>1</v>
      </c>
      <c r="P469" s="322">
        <v>11</v>
      </c>
      <c r="Q469" s="323" t="s">
        <v>356</v>
      </c>
      <c r="R469" s="324">
        <v>0</v>
      </c>
      <c r="S469" s="485"/>
      <c r="T469" s="486"/>
      <c r="U469" s="413">
        <v>189</v>
      </c>
      <c r="V469" s="413">
        <f>+V470</f>
        <v>0</v>
      </c>
      <c r="W469" s="354">
        <f t="shared" si="22"/>
        <v>0</v>
      </c>
      <c r="X469" s="487"/>
      <c r="Y469" s="487"/>
      <c r="Z469" s="487"/>
      <c r="AA469" s="487"/>
      <c r="AB469" s="487"/>
      <c r="AC469" s="487"/>
      <c r="AD469" s="487"/>
      <c r="AE469" s="325"/>
    </row>
    <row r="470" spans="1:32" s="326" customFormat="1" ht="12" customHeight="1" x14ac:dyDescent="0.2">
      <c r="A470" s="320"/>
      <c r="B470" s="483" t="s">
        <v>357</v>
      </c>
      <c r="C470" s="483"/>
      <c r="D470" s="483"/>
      <c r="E470" s="483"/>
      <c r="F470" s="483"/>
      <c r="G470" s="483"/>
      <c r="H470" s="483"/>
      <c r="I470" s="483"/>
      <c r="J470" s="483"/>
      <c r="K470" s="483"/>
      <c r="L470" s="483"/>
      <c r="M470" s="484"/>
      <c r="N470" s="321">
        <v>991</v>
      </c>
      <c r="O470" s="322">
        <v>1</v>
      </c>
      <c r="P470" s="322">
        <v>11</v>
      </c>
      <c r="Q470" s="323" t="s">
        <v>358</v>
      </c>
      <c r="R470" s="324">
        <v>0</v>
      </c>
      <c r="S470" s="485"/>
      <c r="T470" s="486"/>
      <c r="U470" s="413">
        <v>189</v>
      </c>
      <c r="V470" s="413">
        <f>+V471</f>
        <v>0</v>
      </c>
      <c r="W470" s="354">
        <f t="shared" si="22"/>
        <v>0</v>
      </c>
      <c r="X470" s="487"/>
      <c r="Y470" s="487"/>
      <c r="Z470" s="487"/>
      <c r="AA470" s="487"/>
      <c r="AB470" s="487"/>
      <c r="AC470" s="487"/>
      <c r="AD470" s="487"/>
      <c r="AE470" s="325"/>
    </row>
    <row r="471" spans="1:32" s="326" customFormat="1" ht="12" customHeight="1" x14ac:dyDescent="0.2">
      <c r="A471" s="320"/>
      <c r="B471" s="483" t="s">
        <v>29</v>
      </c>
      <c r="C471" s="483"/>
      <c r="D471" s="483"/>
      <c r="E471" s="483"/>
      <c r="F471" s="483"/>
      <c r="G471" s="483"/>
      <c r="H471" s="483"/>
      <c r="I471" s="483"/>
      <c r="J471" s="483"/>
      <c r="K471" s="483"/>
      <c r="L471" s="483"/>
      <c r="M471" s="484"/>
      <c r="N471" s="321">
        <v>991</v>
      </c>
      <c r="O471" s="322">
        <v>1</v>
      </c>
      <c r="P471" s="322">
        <v>11</v>
      </c>
      <c r="Q471" s="323" t="s">
        <v>358</v>
      </c>
      <c r="R471" s="324" t="s">
        <v>30</v>
      </c>
      <c r="S471" s="485"/>
      <c r="T471" s="486"/>
      <c r="U471" s="413">
        <v>189</v>
      </c>
      <c r="V471" s="413">
        <f>+V472</f>
        <v>0</v>
      </c>
      <c r="W471" s="354">
        <f t="shared" si="22"/>
        <v>0</v>
      </c>
      <c r="X471" s="487"/>
      <c r="Y471" s="487"/>
      <c r="Z471" s="487"/>
      <c r="AA471" s="487"/>
      <c r="AB471" s="487"/>
      <c r="AC471" s="487"/>
      <c r="AD471" s="487"/>
      <c r="AE471" s="325"/>
    </row>
    <row r="472" spans="1:32" s="326" customFormat="1" ht="12" customHeight="1" x14ac:dyDescent="0.2">
      <c r="A472" s="320"/>
      <c r="B472" s="483" t="s">
        <v>83</v>
      </c>
      <c r="C472" s="483"/>
      <c r="D472" s="483"/>
      <c r="E472" s="483"/>
      <c r="F472" s="483"/>
      <c r="G472" s="483"/>
      <c r="H472" s="483"/>
      <c r="I472" s="483"/>
      <c r="J472" s="483"/>
      <c r="K472" s="483"/>
      <c r="L472" s="483"/>
      <c r="M472" s="484"/>
      <c r="N472" s="321">
        <v>991</v>
      </c>
      <c r="O472" s="322">
        <v>1</v>
      </c>
      <c r="P472" s="322">
        <v>11</v>
      </c>
      <c r="Q472" s="323" t="s">
        <v>358</v>
      </c>
      <c r="R472" s="324" t="s">
        <v>359</v>
      </c>
      <c r="S472" s="485"/>
      <c r="T472" s="486"/>
      <c r="U472" s="413">
        <v>189</v>
      </c>
      <c r="V472" s="413"/>
      <c r="W472" s="354">
        <f t="shared" si="22"/>
        <v>0</v>
      </c>
      <c r="X472" s="487"/>
      <c r="Y472" s="487"/>
      <c r="Z472" s="487"/>
      <c r="AA472" s="487"/>
      <c r="AB472" s="487"/>
      <c r="AC472" s="487"/>
      <c r="AD472" s="487"/>
      <c r="AE472" s="325"/>
    </row>
    <row r="473" spans="1:32" s="326" customFormat="1" ht="12" customHeight="1" x14ac:dyDescent="0.2">
      <c r="A473" s="320"/>
      <c r="B473" s="483" t="s">
        <v>85</v>
      </c>
      <c r="C473" s="483"/>
      <c r="D473" s="483"/>
      <c r="E473" s="483"/>
      <c r="F473" s="483"/>
      <c r="G473" s="483"/>
      <c r="H473" s="483"/>
      <c r="I473" s="483"/>
      <c r="J473" s="483"/>
      <c r="K473" s="483"/>
      <c r="L473" s="483"/>
      <c r="M473" s="484"/>
      <c r="N473" s="321">
        <v>991</v>
      </c>
      <c r="O473" s="322">
        <v>1</v>
      </c>
      <c r="P473" s="322">
        <v>13</v>
      </c>
      <c r="Q473" s="323">
        <v>0</v>
      </c>
      <c r="R473" s="324">
        <v>0</v>
      </c>
      <c r="S473" s="485"/>
      <c r="T473" s="486"/>
      <c r="U473" s="413">
        <f>+U474+U480+U486+U491+U496+U502+U507</f>
        <v>6338.3706000000002</v>
      </c>
      <c r="V473" s="413">
        <f>+V474+V480+V486+V491+V496+V502+V507</f>
        <v>2959.2301899999998</v>
      </c>
      <c r="W473" s="354">
        <f t="shared" si="22"/>
        <v>46.687553895949215</v>
      </c>
      <c r="X473" s="487"/>
      <c r="Y473" s="487"/>
      <c r="Z473" s="487"/>
      <c r="AA473" s="487"/>
      <c r="AB473" s="487"/>
      <c r="AC473" s="487"/>
      <c r="AD473" s="487"/>
      <c r="AE473" s="325"/>
      <c r="AF473" s="360">
        <v>2959.2301900000002</v>
      </c>
    </row>
    <row r="474" spans="1:32" s="326" customFormat="1" ht="21.75" customHeight="1" x14ac:dyDescent="0.2">
      <c r="A474" s="320"/>
      <c r="B474" s="483" t="s">
        <v>360</v>
      </c>
      <c r="C474" s="483"/>
      <c r="D474" s="483"/>
      <c r="E474" s="483"/>
      <c r="F474" s="483"/>
      <c r="G474" s="483"/>
      <c r="H474" s="483"/>
      <c r="I474" s="483"/>
      <c r="J474" s="483"/>
      <c r="K474" s="483"/>
      <c r="L474" s="483"/>
      <c r="M474" s="484"/>
      <c r="N474" s="321">
        <v>991</v>
      </c>
      <c r="O474" s="322">
        <v>1</v>
      </c>
      <c r="P474" s="322">
        <v>13</v>
      </c>
      <c r="Q474" s="323" t="s">
        <v>361</v>
      </c>
      <c r="R474" s="324">
        <v>0</v>
      </c>
      <c r="S474" s="485"/>
      <c r="T474" s="486"/>
      <c r="U474" s="413">
        <v>111</v>
      </c>
      <c r="V474" s="413">
        <f>+V475</f>
        <v>26.49</v>
      </c>
      <c r="W474" s="354">
        <f t="shared" si="22"/>
        <v>23.864864864864863</v>
      </c>
      <c r="X474" s="487"/>
      <c r="Y474" s="487"/>
      <c r="Z474" s="487"/>
      <c r="AA474" s="487"/>
      <c r="AB474" s="487"/>
      <c r="AC474" s="487"/>
      <c r="AD474" s="487"/>
      <c r="AE474" s="325"/>
      <c r="AF474" s="360">
        <f>AF473-V473</f>
        <v>0</v>
      </c>
    </row>
    <row r="475" spans="1:32" s="326" customFormat="1" ht="12" customHeight="1" x14ac:dyDescent="0.2">
      <c r="A475" s="320"/>
      <c r="B475" s="483" t="s">
        <v>362</v>
      </c>
      <c r="C475" s="483"/>
      <c r="D475" s="483"/>
      <c r="E475" s="483"/>
      <c r="F475" s="483"/>
      <c r="G475" s="483"/>
      <c r="H475" s="483"/>
      <c r="I475" s="483"/>
      <c r="J475" s="483"/>
      <c r="K475" s="483"/>
      <c r="L475" s="483"/>
      <c r="M475" s="484"/>
      <c r="N475" s="321">
        <v>991</v>
      </c>
      <c r="O475" s="322">
        <v>1</v>
      </c>
      <c r="P475" s="322">
        <v>13</v>
      </c>
      <c r="Q475" s="323" t="s">
        <v>363</v>
      </c>
      <c r="R475" s="324">
        <v>0</v>
      </c>
      <c r="S475" s="485"/>
      <c r="T475" s="486"/>
      <c r="U475" s="413">
        <v>111</v>
      </c>
      <c r="V475" s="413">
        <f>+V476</f>
        <v>26.49</v>
      </c>
      <c r="W475" s="354">
        <f t="shared" si="22"/>
        <v>23.864864864864863</v>
      </c>
      <c r="X475" s="487"/>
      <c r="Y475" s="487"/>
      <c r="Z475" s="487"/>
      <c r="AA475" s="487"/>
      <c r="AB475" s="487"/>
      <c r="AC475" s="487"/>
      <c r="AD475" s="487"/>
      <c r="AE475" s="325"/>
    </row>
    <row r="476" spans="1:32" s="326" customFormat="1" ht="32.25" customHeight="1" x14ac:dyDescent="0.2">
      <c r="A476" s="320"/>
      <c r="B476" s="483" t="s">
        <v>364</v>
      </c>
      <c r="C476" s="483"/>
      <c r="D476" s="483"/>
      <c r="E476" s="483"/>
      <c r="F476" s="483"/>
      <c r="G476" s="483"/>
      <c r="H476" s="483"/>
      <c r="I476" s="483"/>
      <c r="J476" s="483"/>
      <c r="K476" s="483"/>
      <c r="L476" s="483"/>
      <c r="M476" s="484"/>
      <c r="N476" s="321">
        <v>991</v>
      </c>
      <c r="O476" s="322">
        <v>1</v>
      </c>
      <c r="P476" s="322">
        <v>13</v>
      </c>
      <c r="Q476" s="323" t="s">
        <v>365</v>
      </c>
      <c r="R476" s="324">
        <v>0</v>
      </c>
      <c r="S476" s="485"/>
      <c r="T476" s="486"/>
      <c r="U476" s="413">
        <v>111</v>
      </c>
      <c r="V476" s="413">
        <f>+V477</f>
        <v>26.49</v>
      </c>
      <c r="W476" s="354">
        <f t="shared" si="22"/>
        <v>23.864864864864863</v>
      </c>
      <c r="X476" s="487"/>
      <c r="Y476" s="487"/>
      <c r="Z476" s="487"/>
      <c r="AA476" s="487"/>
      <c r="AB476" s="487"/>
      <c r="AC476" s="487"/>
      <c r="AD476" s="487"/>
      <c r="AE476" s="325"/>
    </row>
    <row r="477" spans="1:32" s="326" customFormat="1" ht="21.75" customHeight="1" x14ac:dyDescent="0.2">
      <c r="A477" s="320"/>
      <c r="B477" s="483" t="s">
        <v>325</v>
      </c>
      <c r="C477" s="483"/>
      <c r="D477" s="483"/>
      <c r="E477" s="483"/>
      <c r="F477" s="483"/>
      <c r="G477" s="483"/>
      <c r="H477" s="483"/>
      <c r="I477" s="483"/>
      <c r="J477" s="483"/>
      <c r="K477" s="483"/>
      <c r="L477" s="483"/>
      <c r="M477" s="484"/>
      <c r="N477" s="321">
        <v>991</v>
      </c>
      <c r="O477" s="322">
        <v>1</v>
      </c>
      <c r="P477" s="322">
        <v>13</v>
      </c>
      <c r="Q477" s="323" t="s">
        <v>365</v>
      </c>
      <c r="R477" s="324" t="s">
        <v>24</v>
      </c>
      <c r="S477" s="485"/>
      <c r="T477" s="486"/>
      <c r="U477" s="413">
        <v>111</v>
      </c>
      <c r="V477" s="413">
        <f>+V478</f>
        <v>26.49</v>
      </c>
      <c r="W477" s="354">
        <f t="shared" si="22"/>
        <v>23.864864864864863</v>
      </c>
      <c r="X477" s="487"/>
      <c r="Y477" s="487"/>
      <c r="Z477" s="487"/>
      <c r="AA477" s="487"/>
      <c r="AB477" s="487"/>
      <c r="AC477" s="487"/>
      <c r="AD477" s="487"/>
      <c r="AE477" s="325"/>
    </row>
    <row r="478" spans="1:32" s="326" customFormat="1" ht="21.75" customHeight="1" x14ac:dyDescent="0.2">
      <c r="A478" s="320"/>
      <c r="B478" s="483" t="s">
        <v>326</v>
      </c>
      <c r="C478" s="483"/>
      <c r="D478" s="483"/>
      <c r="E478" s="483"/>
      <c r="F478" s="483"/>
      <c r="G478" s="483"/>
      <c r="H478" s="483"/>
      <c r="I478" s="483"/>
      <c r="J478" s="483"/>
      <c r="K478" s="483"/>
      <c r="L478" s="483"/>
      <c r="M478" s="484"/>
      <c r="N478" s="321">
        <v>991</v>
      </c>
      <c r="O478" s="322">
        <v>1</v>
      </c>
      <c r="P478" s="322">
        <v>13</v>
      </c>
      <c r="Q478" s="323" t="s">
        <v>365</v>
      </c>
      <c r="R478" s="324" t="s">
        <v>26</v>
      </c>
      <c r="S478" s="485"/>
      <c r="T478" s="486"/>
      <c r="U478" s="413">
        <v>111</v>
      </c>
      <c r="V478" s="413">
        <f>+V479</f>
        <v>26.49</v>
      </c>
      <c r="W478" s="354">
        <f t="shared" si="22"/>
        <v>23.864864864864863</v>
      </c>
      <c r="X478" s="487"/>
      <c r="Y478" s="487"/>
      <c r="Z478" s="487"/>
      <c r="AA478" s="487"/>
      <c r="AB478" s="487"/>
      <c r="AC478" s="487"/>
      <c r="AD478" s="487"/>
      <c r="AE478" s="325"/>
    </row>
    <row r="479" spans="1:32" s="326" customFormat="1" ht="12" customHeight="1" x14ac:dyDescent="0.2">
      <c r="A479" s="320"/>
      <c r="B479" s="483" t="s">
        <v>328</v>
      </c>
      <c r="C479" s="483"/>
      <c r="D479" s="483"/>
      <c r="E479" s="483"/>
      <c r="F479" s="483"/>
      <c r="G479" s="483"/>
      <c r="H479" s="483"/>
      <c r="I479" s="483"/>
      <c r="J479" s="483"/>
      <c r="K479" s="483"/>
      <c r="L479" s="483"/>
      <c r="M479" s="484"/>
      <c r="N479" s="321">
        <v>991</v>
      </c>
      <c r="O479" s="322">
        <v>1</v>
      </c>
      <c r="P479" s="322">
        <v>13</v>
      </c>
      <c r="Q479" s="323" t="s">
        <v>365</v>
      </c>
      <c r="R479" s="324" t="s">
        <v>28</v>
      </c>
      <c r="S479" s="485"/>
      <c r="T479" s="486"/>
      <c r="U479" s="413">
        <v>111</v>
      </c>
      <c r="V479" s="413">
        <v>26.49</v>
      </c>
      <c r="W479" s="354">
        <f t="shared" si="22"/>
        <v>23.864864864864863</v>
      </c>
      <c r="X479" s="487"/>
      <c r="Y479" s="487"/>
      <c r="Z479" s="487"/>
      <c r="AA479" s="487"/>
      <c r="AB479" s="487"/>
      <c r="AC479" s="487"/>
      <c r="AD479" s="487"/>
      <c r="AE479" s="325"/>
    </row>
    <row r="480" spans="1:32" s="326" customFormat="1" ht="21.75" customHeight="1" x14ac:dyDescent="0.2">
      <c r="A480" s="320"/>
      <c r="B480" s="483" t="s">
        <v>86</v>
      </c>
      <c r="C480" s="483"/>
      <c r="D480" s="483"/>
      <c r="E480" s="483"/>
      <c r="F480" s="483"/>
      <c r="G480" s="483"/>
      <c r="H480" s="483"/>
      <c r="I480" s="483"/>
      <c r="J480" s="483"/>
      <c r="K480" s="483"/>
      <c r="L480" s="483"/>
      <c r="M480" s="484"/>
      <c r="N480" s="321">
        <v>991</v>
      </c>
      <c r="O480" s="322">
        <v>1</v>
      </c>
      <c r="P480" s="322">
        <v>13</v>
      </c>
      <c r="Q480" s="323" t="s">
        <v>517</v>
      </c>
      <c r="R480" s="324">
        <v>0</v>
      </c>
      <c r="S480" s="485"/>
      <c r="T480" s="486"/>
      <c r="U480" s="413">
        <v>320</v>
      </c>
      <c r="V480" s="413">
        <f>+V481</f>
        <v>40</v>
      </c>
      <c r="W480" s="354">
        <f t="shared" si="22"/>
        <v>12.5</v>
      </c>
      <c r="X480" s="487"/>
      <c r="Y480" s="487"/>
      <c r="Z480" s="487"/>
      <c r="AA480" s="487"/>
      <c r="AB480" s="487"/>
      <c r="AC480" s="487"/>
      <c r="AD480" s="487"/>
      <c r="AE480" s="325"/>
    </row>
    <row r="481" spans="1:31" s="326" customFormat="1" ht="21.75" customHeight="1" x14ac:dyDescent="0.2">
      <c r="A481" s="320"/>
      <c r="B481" s="483" t="s">
        <v>518</v>
      </c>
      <c r="C481" s="483"/>
      <c r="D481" s="483"/>
      <c r="E481" s="483"/>
      <c r="F481" s="483"/>
      <c r="G481" s="483"/>
      <c r="H481" s="483"/>
      <c r="I481" s="483"/>
      <c r="J481" s="483"/>
      <c r="K481" s="483"/>
      <c r="L481" s="483"/>
      <c r="M481" s="484"/>
      <c r="N481" s="321">
        <v>991</v>
      </c>
      <c r="O481" s="322">
        <v>1</v>
      </c>
      <c r="P481" s="322">
        <v>13</v>
      </c>
      <c r="Q481" s="323" t="s">
        <v>519</v>
      </c>
      <c r="R481" s="324">
        <v>0</v>
      </c>
      <c r="S481" s="485"/>
      <c r="T481" s="486"/>
      <c r="U481" s="413">
        <v>320</v>
      </c>
      <c r="V481" s="413">
        <f>+V482</f>
        <v>40</v>
      </c>
      <c r="W481" s="354">
        <f t="shared" si="22"/>
        <v>12.5</v>
      </c>
      <c r="X481" s="487"/>
      <c r="Y481" s="487"/>
      <c r="Z481" s="487"/>
      <c r="AA481" s="487"/>
      <c r="AB481" s="487"/>
      <c r="AC481" s="487"/>
      <c r="AD481" s="487"/>
      <c r="AE481" s="325"/>
    </row>
    <row r="482" spans="1:31" s="326" customFormat="1" ht="21.75" customHeight="1" x14ac:dyDescent="0.2">
      <c r="A482" s="320"/>
      <c r="B482" s="483" t="s">
        <v>518</v>
      </c>
      <c r="C482" s="483"/>
      <c r="D482" s="483"/>
      <c r="E482" s="483"/>
      <c r="F482" s="483"/>
      <c r="G482" s="483"/>
      <c r="H482" s="483"/>
      <c r="I482" s="483"/>
      <c r="J482" s="483"/>
      <c r="K482" s="483"/>
      <c r="L482" s="483"/>
      <c r="M482" s="484"/>
      <c r="N482" s="321">
        <v>991</v>
      </c>
      <c r="O482" s="322">
        <v>1</v>
      </c>
      <c r="P482" s="322">
        <v>13</v>
      </c>
      <c r="Q482" s="323" t="s">
        <v>520</v>
      </c>
      <c r="R482" s="324">
        <v>0</v>
      </c>
      <c r="S482" s="485"/>
      <c r="T482" s="486"/>
      <c r="U482" s="413">
        <v>320</v>
      </c>
      <c r="V482" s="413">
        <f>+V483</f>
        <v>40</v>
      </c>
      <c r="W482" s="354">
        <f t="shared" si="22"/>
        <v>12.5</v>
      </c>
      <c r="X482" s="487"/>
      <c r="Y482" s="487"/>
      <c r="Z482" s="487"/>
      <c r="AA482" s="487"/>
      <c r="AB482" s="487"/>
      <c r="AC482" s="487"/>
      <c r="AD482" s="487"/>
      <c r="AE482" s="325"/>
    </row>
    <row r="483" spans="1:31" s="326" customFormat="1" ht="21.75" customHeight="1" x14ac:dyDescent="0.2">
      <c r="A483" s="320"/>
      <c r="B483" s="483" t="s">
        <v>325</v>
      </c>
      <c r="C483" s="483"/>
      <c r="D483" s="483"/>
      <c r="E483" s="483"/>
      <c r="F483" s="483"/>
      <c r="G483" s="483"/>
      <c r="H483" s="483"/>
      <c r="I483" s="483"/>
      <c r="J483" s="483"/>
      <c r="K483" s="483"/>
      <c r="L483" s="483"/>
      <c r="M483" s="484"/>
      <c r="N483" s="321">
        <v>991</v>
      </c>
      <c r="O483" s="322">
        <v>1</v>
      </c>
      <c r="P483" s="322">
        <v>13</v>
      </c>
      <c r="Q483" s="323" t="s">
        <v>520</v>
      </c>
      <c r="R483" s="324" t="s">
        <v>24</v>
      </c>
      <c r="S483" s="485"/>
      <c r="T483" s="486"/>
      <c r="U483" s="413">
        <v>320</v>
      </c>
      <c r="V483" s="413">
        <f>+V484</f>
        <v>40</v>
      </c>
      <c r="W483" s="354">
        <f t="shared" si="22"/>
        <v>12.5</v>
      </c>
      <c r="X483" s="487"/>
      <c r="Y483" s="487"/>
      <c r="Z483" s="487"/>
      <c r="AA483" s="487"/>
      <c r="AB483" s="487"/>
      <c r="AC483" s="487"/>
      <c r="AD483" s="487"/>
      <c r="AE483" s="325"/>
    </row>
    <row r="484" spans="1:31" s="326" customFormat="1" ht="21.75" customHeight="1" x14ac:dyDescent="0.2">
      <c r="A484" s="320"/>
      <c r="B484" s="483" t="s">
        <v>326</v>
      </c>
      <c r="C484" s="483"/>
      <c r="D484" s="483"/>
      <c r="E484" s="483"/>
      <c r="F484" s="483"/>
      <c r="G484" s="483"/>
      <c r="H484" s="483"/>
      <c r="I484" s="483"/>
      <c r="J484" s="483"/>
      <c r="K484" s="483"/>
      <c r="L484" s="483"/>
      <c r="M484" s="484"/>
      <c r="N484" s="321">
        <v>991</v>
      </c>
      <c r="O484" s="322">
        <v>1</v>
      </c>
      <c r="P484" s="322">
        <v>13</v>
      </c>
      <c r="Q484" s="323" t="s">
        <v>520</v>
      </c>
      <c r="R484" s="324" t="s">
        <v>26</v>
      </c>
      <c r="S484" s="485"/>
      <c r="T484" s="486"/>
      <c r="U484" s="413">
        <v>320</v>
      </c>
      <c r="V484" s="413">
        <f>+V485</f>
        <v>40</v>
      </c>
      <c r="W484" s="354">
        <f t="shared" si="22"/>
        <v>12.5</v>
      </c>
      <c r="X484" s="487"/>
      <c r="Y484" s="487"/>
      <c r="Z484" s="487"/>
      <c r="AA484" s="487"/>
      <c r="AB484" s="487"/>
      <c r="AC484" s="487"/>
      <c r="AD484" s="487"/>
      <c r="AE484" s="325"/>
    </row>
    <row r="485" spans="1:31" s="326" customFormat="1" ht="12" customHeight="1" x14ac:dyDescent="0.2">
      <c r="A485" s="320"/>
      <c r="B485" s="483" t="s">
        <v>328</v>
      </c>
      <c r="C485" s="483"/>
      <c r="D485" s="483"/>
      <c r="E485" s="483"/>
      <c r="F485" s="483"/>
      <c r="G485" s="483"/>
      <c r="H485" s="483"/>
      <c r="I485" s="483"/>
      <c r="J485" s="483"/>
      <c r="K485" s="483"/>
      <c r="L485" s="483"/>
      <c r="M485" s="484"/>
      <c r="N485" s="321">
        <v>991</v>
      </c>
      <c r="O485" s="322">
        <v>1</v>
      </c>
      <c r="P485" s="322">
        <v>13</v>
      </c>
      <c r="Q485" s="323" t="s">
        <v>520</v>
      </c>
      <c r="R485" s="324" t="s">
        <v>28</v>
      </c>
      <c r="S485" s="485"/>
      <c r="T485" s="486"/>
      <c r="U485" s="413">
        <v>320</v>
      </c>
      <c r="V485" s="413">
        <v>40</v>
      </c>
      <c r="W485" s="354">
        <f t="shared" si="22"/>
        <v>12.5</v>
      </c>
      <c r="X485" s="487"/>
      <c r="Y485" s="487"/>
      <c r="Z485" s="487"/>
      <c r="AA485" s="487"/>
      <c r="AB485" s="487"/>
      <c r="AC485" s="487"/>
      <c r="AD485" s="487"/>
      <c r="AE485" s="325"/>
    </row>
    <row r="486" spans="1:31" s="326" customFormat="1" ht="53.25" customHeight="1" x14ac:dyDescent="0.2">
      <c r="A486" s="320"/>
      <c r="B486" s="483" t="s">
        <v>521</v>
      </c>
      <c r="C486" s="483"/>
      <c r="D486" s="483"/>
      <c r="E486" s="483"/>
      <c r="F486" s="483"/>
      <c r="G486" s="483"/>
      <c r="H486" s="483"/>
      <c r="I486" s="483"/>
      <c r="J486" s="483"/>
      <c r="K486" s="483"/>
      <c r="L486" s="483"/>
      <c r="M486" s="484"/>
      <c r="N486" s="321">
        <v>991</v>
      </c>
      <c r="O486" s="322">
        <v>1</v>
      </c>
      <c r="P486" s="322">
        <v>13</v>
      </c>
      <c r="Q486" s="323" t="s">
        <v>522</v>
      </c>
      <c r="R486" s="324">
        <v>0</v>
      </c>
      <c r="S486" s="485"/>
      <c r="T486" s="486"/>
      <c r="U486" s="413">
        <v>25</v>
      </c>
      <c r="V486" s="413">
        <v>0</v>
      </c>
      <c r="W486" s="354">
        <f t="shared" si="22"/>
        <v>0</v>
      </c>
      <c r="X486" s="487"/>
      <c r="Y486" s="487"/>
      <c r="Z486" s="487"/>
      <c r="AA486" s="487"/>
      <c r="AB486" s="487"/>
      <c r="AC486" s="487"/>
      <c r="AD486" s="487"/>
      <c r="AE486" s="325"/>
    </row>
    <row r="487" spans="1:31" s="326" customFormat="1" ht="42.75" customHeight="1" x14ac:dyDescent="0.2">
      <c r="A487" s="320"/>
      <c r="B487" s="483" t="s">
        <v>578</v>
      </c>
      <c r="C487" s="483"/>
      <c r="D487" s="483"/>
      <c r="E487" s="483"/>
      <c r="F487" s="483"/>
      <c r="G487" s="483"/>
      <c r="H487" s="483"/>
      <c r="I487" s="483"/>
      <c r="J487" s="483"/>
      <c r="K487" s="483"/>
      <c r="L487" s="483"/>
      <c r="M487" s="484"/>
      <c r="N487" s="321">
        <v>991</v>
      </c>
      <c r="O487" s="322">
        <v>1</v>
      </c>
      <c r="P487" s="322">
        <v>13</v>
      </c>
      <c r="Q487" s="323" t="s">
        <v>579</v>
      </c>
      <c r="R487" s="324">
        <v>0</v>
      </c>
      <c r="S487" s="485"/>
      <c r="T487" s="486"/>
      <c r="U487" s="413">
        <v>25</v>
      </c>
      <c r="V487" s="413">
        <v>0</v>
      </c>
      <c r="W487" s="354">
        <f t="shared" si="22"/>
        <v>0</v>
      </c>
      <c r="X487" s="487"/>
      <c r="Y487" s="487"/>
      <c r="Z487" s="487"/>
      <c r="AA487" s="487"/>
      <c r="AB487" s="487"/>
      <c r="AC487" s="487"/>
      <c r="AD487" s="487"/>
      <c r="AE487" s="325"/>
    </row>
    <row r="488" spans="1:31" s="326" customFormat="1" ht="21.75" customHeight="1" x14ac:dyDescent="0.2">
      <c r="A488" s="320"/>
      <c r="B488" s="483" t="s">
        <v>325</v>
      </c>
      <c r="C488" s="483"/>
      <c r="D488" s="483"/>
      <c r="E488" s="483"/>
      <c r="F488" s="483"/>
      <c r="G488" s="483"/>
      <c r="H488" s="483"/>
      <c r="I488" s="483"/>
      <c r="J488" s="483"/>
      <c r="K488" s="483"/>
      <c r="L488" s="483"/>
      <c r="M488" s="484"/>
      <c r="N488" s="321">
        <v>991</v>
      </c>
      <c r="O488" s="322">
        <v>1</v>
      </c>
      <c r="P488" s="322">
        <v>13</v>
      </c>
      <c r="Q488" s="323" t="s">
        <v>579</v>
      </c>
      <c r="R488" s="324" t="s">
        <v>24</v>
      </c>
      <c r="S488" s="485"/>
      <c r="T488" s="486"/>
      <c r="U488" s="413">
        <v>25</v>
      </c>
      <c r="V488" s="413">
        <v>0</v>
      </c>
      <c r="W488" s="354">
        <f t="shared" si="22"/>
        <v>0</v>
      </c>
      <c r="X488" s="487"/>
      <c r="Y488" s="487"/>
      <c r="Z488" s="487"/>
      <c r="AA488" s="487"/>
      <c r="AB488" s="487"/>
      <c r="AC488" s="487"/>
      <c r="AD488" s="487"/>
      <c r="AE488" s="325"/>
    </row>
    <row r="489" spans="1:31" s="326" customFormat="1" ht="21.75" customHeight="1" x14ac:dyDescent="0.2">
      <c r="A489" s="320"/>
      <c r="B489" s="483" t="s">
        <v>326</v>
      </c>
      <c r="C489" s="483"/>
      <c r="D489" s="483"/>
      <c r="E489" s="483"/>
      <c r="F489" s="483"/>
      <c r="G489" s="483"/>
      <c r="H489" s="483"/>
      <c r="I489" s="483"/>
      <c r="J489" s="483"/>
      <c r="K489" s="483"/>
      <c r="L489" s="483"/>
      <c r="M489" s="484"/>
      <c r="N489" s="321">
        <v>991</v>
      </c>
      <c r="O489" s="322">
        <v>1</v>
      </c>
      <c r="P489" s="322">
        <v>13</v>
      </c>
      <c r="Q489" s="323" t="s">
        <v>579</v>
      </c>
      <c r="R489" s="324" t="s">
        <v>26</v>
      </c>
      <c r="S489" s="485"/>
      <c r="T489" s="486"/>
      <c r="U489" s="413">
        <v>25</v>
      </c>
      <c r="V489" s="413">
        <v>0</v>
      </c>
      <c r="W489" s="354">
        <f t="shared" si="22"/>
        <v>0</v>
      </c>
      <c r="X489" s="487"/>
      <c r="Y489" s="487"/>
      <c r="Z489" s="487"/>
      <c r="AA489" s="487"/>
      <c r="AB489" s="487"/>
      <c r="AC489" s="487"/>
      <c r="AD489" s="487"/>
      <c r="AE489" s="325"/>
    </row>
    <row r="490" spans="1:31" s="326" customFormat="1" ht="12" customHeight="1" x14ac:dyDescent="0.2">
      <c r="A490" s="320"/>
      <c r="B490" s="483" t="s">
        <v>328</v>
      </c>
      <c r="C490" s="483"/>
      <c r="D490" s="483"/>
      <c r="E490" s="483"/>
      <c r="F490" s="483"/>
      <c r="G490" s="483"/>
      <c r="H490" s="483"/>
      <c r="I490" s="483"/>
      <c r="J490" s="483"/>
      <c r="K490" s="483"/>
      <c r="L490" s="483"/>
      <c r="M490" s="484"/>
      <c r="N490" s="321">
        <v>991</v>
      </c>
      <c r="O490" s="322">
        <v>1</v>
      </c>
      <c r="P490" s="322">
        <v>13</v>
      </c>
      <c r="Q490" s="323" t="s">
        <v>579</v>
      </c>
      <c r="R490" s="324" t="s">
        <v>28</v>
      </c>
      <c r="S490" s="485"/>
      <c r="T490" s="486"/>
      <c r="U490" s="413">
        <v>25</v>
      </c>
      <c r="V490" s="413">
        <v>0</v>
      </c>
      <c r="W490" s="354">
        <f t="shared" si="22"/>
        <v>0</v>
      </c>
      <c r="X490" s="487"/>
      <c r="Y490" s="487"/>
      <c r="Z490" s="487"/>
      <c r="AA490" s="487"/>
      <c r="AB490" s="487"/>
      <c r="AC490" s="487"/>
      <c r="AD490" s="487"/>
      <c r="AE490" s="325"/>
    </row>
    <row r="491" spans="1:31" s="326" customFormat="1" ht="53.25" customHeight="1" x14ac:dyDescent="0.2">
      <c r="A491" s="320"/>
      <c r="B491" s="483" t="s">
        <v>523</v>
      </c>
      <c r="C491" s="483"/>
      <c r="D491" s="483"/>
      <c r="E491" s="483"/>
      <c r="F491" s="483"/>
      <c r="G491" s="483"/>
      <c r="H491" s="483"/>
      <c r="I491" s="483"/>
      <c r="J491" s="483"/>
      <c r="K491" s="483"/>
      <c r="L491" s="483"/>
      <c r="M491" s="484"/>
      <c r="N491" s="321">
        <v>991</v>
      </c>
      <c r="O491" s="322">
        <v>1</v>
      </c>
      <c r="P491" s="322">
        <v>13</v>
      </c>
      <c r="Q491" s="323" t="s">
        <v>524</v>
      </c>
      <c r="R491" s="324">
        <v>0</v>
      </c>
      <c r="S491" s="485"/>
      <c r="T491" s="486"/>
      <c r="U491" s="413">
        <v>105</v>
      </c>
      <c r="V491" s="413">
        <v>0</v>
      </c>
      <c r="W491" s="354">
        <f t="shared" si="22"/>
        <v>0</v>
      </c>
      <c r="X491" s="487"/>
      <c r="Y491" s="487"/>
      <c r="Z491" s="487"/>
      <c r="AA491" s="487"/>
      <c r="AB491" s="487"/>
      <c r="AC491" s="487"/>
      <c r="AD491" s="487"/>
      <c r="AE491" s="325"/>
    </row>
    <row r="492" spans="1:31" s="326" customFormat="1" ht="32.25" customHeight="1" x14ac:dyDescent="0.2">
      <c r="A492" s="320"/>
      <c r="B492" s="483" t="s">
        <v>525</v>
      </c>
      <c r="C492" s="483"/>
      <c r="D492" s="483"/>
      <c r="E492" s="483"/>
      <c r="F492" s="483"/>
      <c r="G492" s="483"/>
      <c r="H492" s="483"/>
      <c r="I492" s="483"/>
      <c r="J492" s="483"/>
      <c r="K492" s="483"/>
      <c r="L492" s="483"/>
      <c r="M492" s="484"/>
      <c r="N492" s="321">
        <v>991</v>
      </c>
      <c r="O492" s="322">
        <v>1</v>
      </c>
      <c r="P492" s="322">
        <v>13</v>
      </c>
      <c r="Q492" s="323" t="s">
        <v>526</v>
      </c>
      <c r="R492" s="324">
        <v>0</v>
      </c>
      <c r="S492" s="485"/>
      <c r="T492" s="486"/>
      <c r="U492" s="413">
        <v>105</v>
      </c>
      <c r="V492" s="413">
        <v>0</v>
      </c>
      <c r="W492" s="354">
        <f t="shared" si="22"/>
        <v>0</v>
      </c>
      <c r="X492" s="487"/>
      <c r="Y492" s="487"/>
      <c r="Z492" s="487"/>
      <c r="AA492" s="487"/>
      <c r="AB492" s="487"/>
      <c r="AC492" s="487"/>
      <c r="AD492" s="487"/>
      <c r="AE492" s="325"/>
    </row>
    <row r="493" spans="1:31" s="326" customFormat="1" ht="21.75" customHeight="1" x14ac:dyDescent="0.2">
      <c r="A493" s="320"/>
      <c r="B493" s="483" t="s">
        <v>325</v>
      </c>
      <c r="C493" s="483"/>
      <c r="D493" s="483"/>
      <c r="E493" s="483"/>
      <c r="F493" s="483"/>
      <c r="G493" s="483"/>
      <c r="H493" s="483"/>
      <c r="I493" s="483"/>
      <c r="J493" s="483"/>
      <c r="K493" s="483"/>
      <c r="L493" s="483"/>
      <c r="M493" s="484"/>
      <c r="N493" s="321">
        <v>991</v>
      </c>
      <c r="O493" s="322">
        <v>1</v>
      </c>
      <c r="P493" s="322">
        <v>13</v>
      </c>
      <c r="Q493" s="323" t="s">
        <v>526</v>
      </c>
      <c r="R493" s="324" t="s">
        <v>24</v>
      </c>
      <c r="S493" s="485"/>
      <c r="T493" s="486"/>
      <c r="U493" s="413">
        <v>105</v>
      </c>
      <c r="V493" s="413">
        <v>0</v>
      </c>
      <c r="W493" s="354">
        <f t="shared" si="22"/>
        <v>0</v>
      </c>
      <c r="X493" s="487"/>
      <c r="Y493" s="487"/>
      <c r="Z493" s="487"/>
      <c r="AA493" s="487"/>
      <c r="AB493" s="487"/>
      <c r="AC493" s="487"/>
      <c r="AD493" s="487"/>
      <c r="AE493" s="325"/>
    </row>
    <row r="494" spans="1:31" s="326" customFormat="1" ht="21.75" customHeight="1" x14ac:dyDescent="0.2">
      <c r="A494" s="320"/>
      <c r="B494" s="483" t="s">
        <v>326</v>
      </c>
      <c r="C494" s="483"/>
      <c r="D494" s="483"/>
      <c r="E494" s="483"/>
      <c r="F494" s="483"/>
      <c r="G494" s="483"/>
      <c r="H494" s="483"/>
      <c r="I494" s="483"/>
      <c r="J494" s="483"/>
      <c r="K494" s="483"/>
      <c r="L494" s="483"/>
      <c r="M494" s="484"/>
      <c r="N494" s="321">
        <v>991</v>
      </c>
      <c r="O494" s="322">
        <v>1</v>
      </c>
      <c r="P494" s="322">
        <v>13</v>
      </c>
      <c r="Q494" s="323" t="s">
        <v>526</v>
      </c>
      <c r="R494" s="324" t="s">
        <v>26</v>
      </c>
      <c r="S494" s="485"/>
      <c r="T494" s="486"/>
      <c r="U494" s="413">
        <v>105</v>
      </c>
      <c r="V494" s="413">
        <v>0</v>
      </c>
      <c r="W494" s="354">
        <f t="shared" si="22"/>
        <v>0</v>
      </c>
      <c r="X494" s="487"/>
      <c r="Y494" s="487"/>
      <c r="Z494" s="487"/>
      <c r="AA494" s="487"/>
      <c r="AB494" s="487"/>
      <c r="AC494" s="487"/>
      <c r="AD494" s="487"/>
      <c r="AE494" s="325"/>
    </row>
    <row r="495" spans="1:31" s="326" customFormat="1" ht="12" customHeight="1" x14ac:dyDescent="0.2">
      <c r="A495" s="320"/>
      <c r="B495" s="483" t="s">
        <v>328</v>
      </c>
      <c r="C495" s="483"/>
      <c r="D495" s="483"/>
      <c r="E495" s="483"/>
      <c r="F495" s="483"/>
      <c r="G495" s="483"/>
      <c r="H495" s="483"/>
      <c r="I495" s="483"/>
      <c r="J495" s="483"/>
      <c r="K495" s="483"/>
      <c r="L495" s="483"/>
      <c r="M495" s="484"/>
      <c r="N495" s="321">
        <v>991</v>
      </c>
      <c r="O495" s="322">
        <v>1</v>
      </c>
      <c r="P495" s="322">
        <v>13</v>
      </c>
      <c r="Q495" s="323" t="s">
        <v>526</v>
      </c>
      <c r="R495" s="324" t="s">
        <v>28</v>
      </c>
      <c r="S495" s="485"/>
      <c r="T495" s="486"/>
      <c r="U495" s="413">
        <v>105</v>
      </c>
      <c r="V495" s="413">
        <v>0</v>
      </c>
      <c r="W495" s="354">
        <f t="shared" si="22"/>
        <v>0</v>
      </c>
      <c r="X495" s="487"/>
      <c r="Y495" s="487"/>
      <c r="Z495" s="487"/>
      <c r="AA495" s="487"/>
      <c r="AB495" s="487"/>
      <c r="AC495" s="487"/>
      <c r="AD495" s="487"/>
      <c r="AE495" s="325"/>
    </row>
    <row r="496" spans="1:31" s="326" customFormat="1" ht="32.25" customHeight="1" x14ac:dyDescent="0.2">
      <c r="A496" s="320"/>
      <c r="B496" s="483" t="s">
        <v>309</v>
      </c>
      <c r="C496" s="483"/>
      <c r="D496" s="483"/>
      <c r="E496" s="483"/>
      <c r="F496" s="483"/>
      <c r="G496" s="483"/>
      <c r="H496" s="483"/>
      <c r="I496" s="483"/>
      <c r="J496" s="483"/>
      <c r="K496" s="483"/>
      <c r="L496" s="483"/>
      <c r="M496" s="484"/>
      <c r="N496" s="321">
        <v>991</v>
      </c>
      <c r="O496" s="322">
        <v>1</v>
      </c>
      <c r="P496" s="322">
        <v>13</v>
      </c>
      <c r="Q496" s="323" t="s">
        <v>310</v>
      </c>
      <c r="R496" s="324">
        <v>0</v>
      </c>
      <c r="S496" s="485"/>
      <c r="T496" s="486"/>
      <c r="U496" s="413">
        <v>4832.4269999999997</v>
      </c>
      <c r="V496" s="413">
        <f>+V497</f>
        <v>2542.6256800000001</v>
      </c>
      <c r="W496" s="354">
        <f t="shared" si="22"/>
        <v>52.615914942946894</v>
      </c>
      <c r="X496" s="487"/>
      <c r="Y496" s="487"/>
      <c r="Z496" s="487"/>
      <c r="AA496" s="487"/>
      <c r="AB496" s="487"/>
      <c r="AC496" s="487"/>
      <c r="AD496" s="487"/>
      <c r="AE496" s="325"/>
    </row>
    <row r="497" spans="1:31" s="326" customFormat="1" ht="21.75" customHeight="1" x14ac:dyDescent="0.2">
      <c r="A497" s="320"/>
      <c r="B497" s="483" t="s">
        <v>369</v>
      </c>
      <c r="C497" s="483"/>
      <c r="D497" s="483"/>
      <c r="E497" s="483"/>
      <c r="F497" s="483"/>
      <c r="G497" s="483"/>
      <c r="H497" s="483"/>
      <c r="I497" s="483"/>
      <c r="J497" s="483"/>
      <c r="K497" s="483"/>
      <c r="L497" s="483"/>
      <c r="M497" s="484"/>
      <c r="N497" s="321">
        <v>991</v>
      </c>
      <c r="O497" s="322">
        <v>1</v>
      </c>
      <c r="P497" s="322">
        <v>13</v>
      </c>
      <c r="Q497" s="323" t="s">
        <v>370</v>
      </c>
      <c r="R497" s="324">
        <v>0</v>
      </c>
      <c r="S497" s="485"/>
      <c r="T497" s="486"/>
      <c r="U497" s="413">
        <v>4832.4269999999997</v>
      </c>
      <c r="V497" s="413">
        <f>+V498</f>
        <v>2542.6256800000001</v>
      </c>
      <c r="W497" s="354">
        <f t="shared" si="22"/>
        <v>52.615914942946894</v>
      </c>
      <c r="X497" s="487"/>
      <c r="Y497" s="487"/>
      <c r="Z497" s="487"/>
      <c r="AA497" s="487"/>
      <c r="AB497" s="487"/>
      <c r="AC497" s="487"/>
      <c r="AD497" s="487"/>
      <c r="AE497" s="325"/>
    </row>
    <row r="498" spans="1:31" s="326" customFormat="1" ht="53.25" customHeight="1" x14ac:dyDescent="0.2">
      <c r="A498" s="320"/>
      <c r="B498" s="483" t="s">
        <v>17</v>
      </c>
      <c r="C498" s="483"/>
      <c r="D498" s="483"/>
      <c r="E498" s="483"/>
      <c r="F498" s="483"/>
      <c r="G498" s="483"/>
      <c r="H498" s="483"/>
      <c r="I498" s="483"/>
      <c r="J498" s="483"/>
      <c r="K498" s="483"/>
      <c r="L498" s="483"/>
      <c r="M498" s="484"/>
      <c r="N498" s="321">
        <v>991</v>
      </c>
      <c r="O498" s="322">
        <v>1</v>
      </c>
      <c r="P498" s="322">
        <v>13</v>
      </c>
      <c r="Q498" s="323" t="s">
        <v>370</v>
      </c>
      <c r="R498" s="324" t="s">
        <v>18</v>
      </c>
      <c r="S498" s="485"/>
      <c r="T498" s="486"/>
      <c r="U498" s="413">
        <v>4832.4269999999997</v>
      </c>
      <c r="V498" s="413">
        <f>+V499</f>
        <v>2542.6256800000001</v>
      </c>
      <c r="W498" s="354">
        <f t="shared" si="22"/>
        <v>52.615914942946894</v>
      </c>
      <c r="X498" s="487"/>
      <c r="Y498" s="487"/>
      <c r="Z498" s="487"/>
      <c r="AA498" s="487"/>
      <c r="AB498" s="487"/>
      <c r="AC498" s="487"/>
      <c r="AD498" s="487"/>
      <c r="AE498" s="325"/>
    </row>
    <row r="499" spans="1:31" s="326" customFormat="1" ht="21.75" customHeight="1" x14ac:dyDescent="0.2">
      <c r="A499" s="320"/>
      <c r="B499" s="483" t="s">
        <v>37</v>
      </c>
      <c r="C499" s="483"/>
      <c r="D499" s="483"/>
      <c r="E499" s="483"/>
      <c r="F499" s="483"/>
      <c r="G499" s="483"/>
      <c r="H499" s="483"/>
      <c r="I499" s="483"/>
      <c r="J499" s="483"/>
      <c r="K499" s="483"/>
      <c r="L499" s="483"/>
      <c r="M499" s="484"/>
      <c r="N499" s="321">
        <v>991</v>
      </c>
      <c r="O499" s="322">
        <v>1</v>
      </c>
      <c r="P499" s="322">
        <v>13</v>
      </c>
      <c r="Q499" s="323" t="s">
        <v>370</v>
      </c>
      <c r="R499" s="324" t="s">
        <v>38</v>
      </c>
      <c r="S499" s="485"/>
      <c r="T499" s="486"/>
      <c r="U499" s="413">
        <v>4832.4269999999997</v>
      </c>
      <c r="V499" s="413">
        <f>+V500+V501</f>
        <v>2542.6256800000001</v>
      </c>
      <c r="W499" s="354">
        <f t="shared" si="22"/>
        <v>52.615914942946894</v>
      </c>
      <c r="X499" s="487"/>
      <c r="Y499" s="487"/>
      <c r="Z499" s="487"/>
      <c r="AA499" s="487"/>
      <c r="AB499" s="487"/>
      <c r="AC499" s="487"/>
      <c r="AD499" s="487"/>
      <c r="AE499" s="325"/>
    </row>
    <row r="500" spans="1:31" s="326" customFormat="1" ht="21.75" customHeight="1" x14ac:dyDescent="0.2">
      <c r="A500" s="320"/>
      <c r="B500" s="483" t="s">
        <v>313</v>
      </c>
      <c r="C500" s="483"/>
      <c r="D500" s="483"/>
      <c r="E500" s="483"/>
      <c r="F500" s="483"/>
      <c r="G500" s="483"/>
      <c r="H500" s="483"/>
      <c r="I500" s="483"/>
      <c r="J500" s="483"/>
      <c r="K500" s="483"/>
      <c r="L500" s="483"/>
      <c r="M500" s="484"/>
      <c r="N500" s="321">
        <v>991</v>
      </c>
      <c r="O500" s="322">
        <v>1</v>
      </c>
      <c r="P500" s="322">
        <v>13</v>
      </c>
      <c r="Q500" s="323" t="s">
        <v>370</v>
      </c>
      <c r="R500" s="324" t="s">
        <v>39</v>
      </c>
      <c r="S500" s="485"/>
      <c r="T500" s="486"/>
      <c r="U500" s="413">
        <v>3711.5410000000002</v>
      </c>
      <c r="V500" s="413">
        <v>2034.77909</v>
      </c>
      <c r="W500" s="354">
        <f t="shared" si="22"/>
        <v>54.823026069225691</v>
      </c>
      <c r="X500" s="487"/>
      <c r="Y500" s="487"/>
      <c r="Z500" s="487"/>
      <c r="AA500" s="487"/>
      <c r="AB500" s="487"/>
      <c r="AC500" s="487"/>
      <c r="AD500" s="487"/>
      <c r="AE500" s="325"/>
    </row>
    <row r="501" spans="1:31" s="326" customFormat="1" ht="32.25" customHeight="1" x14ac:dyDescent="0.2">
      <c r="A501" s="320"/>
      <c r="B501" s="483" t="s">
        <v>314</v>
      </c>
      <c r="C501" s="483"/>
      <c r="D501" s="483"/>
      <c r="E501" s="483"/>
      <c r="F501" s="483"/>
      <c r="G501" s="483"/>
      <c r="H501" s="483"/>
      <c r="I501" s="483"/>
      <c r="J501" s="483"/>
      <c r="K501" s="483"/>
      <c r="L501" s="483"/>
      <c r="M501" s="484"/>
      <c r="N501" s="321">
        <v>991</v>
      </c>
      <c r="O501" s="322">
        <v>1</v>
      </c>
      <c r="P501" s="322">
        <v>13</v>
      </c>
      <c r="Q501" s="323" t="s">
        <v>370</v>
      </c>
      <c r="R501" s="324" t="s">
        <v>41</v>
      </c>
      <c r="S501" s="485"/>
      <c r="T501" s="486"/>
      <c r="U501" s="413">
        <v>1120.886</v>
      </c>
      <c r="V501" s="413">
        <v>507.84658999999999</v>
      </c>
      <c r="W501" s="354">
        <f t="shared" si="22"/>
        <v>45.307603984704961</v>
      </c>
      <c r="X501" s="487"/>
      <c r="Y501" s="487"/>
      <c r="Z501" s="487"/>
      <c r="AA501" s="487"/>
      <c r="AB501" s="487"/>
      <c r="AC501" s="487"/>
      <c r="AD501" s="487"/>
      <c r="AE501" s="325"/>
    </row>
    <row r="502" spans="1:31" s="326" customFormat="1" ht="32.25" customHeight="1" x14ac:dyDescent="0.2">
      <c r="A502" s="320"/>
      <c r="B502" s="483" t="s">
        <v>337</v>
      </c>
      <c r="C502" s="483"/>
      <c r="D502" s="483"/>
      <c r="E502" s="483"/>
      <c r="F502" s="483"/>
      <c r="G502" s="483"/>
      <c r="H502" s="483"/>
      <c r="I502" s="483"/>
      <c r="J502" s="483"/>
      <c r="K502" s="483"/>
      <c r="L502" s="483"/>
      <c r="M502" s="484"/>
      <c r="N502" s="321">
        <v>991</v>
      </c>
      <c r="O502" s="322">
        <v>1</v>
      </c>
      <c r="P502" s="322">
        <v>13</v>
      </c>
      <c r="Q502" s="323" t="s">
        <v>338</v>
      </c>
      <c r="R502" s="324">
        <v>0</v>
      </c>
      <c r="S502" s="485"/>
      <c r="T502" s="486"/>
      <c r="U502" s="413">
        <v>194</v>
      </c>
      <c r="V502" s="413">
        <v>0</v>
      </c>
      <c r="W502" s="354">
        <f t="shared" si="22"/>
        <v>0</v>
      </c>
      <c r="X502" s="487"/>
      <c r="Y502" s="487"/>
      <c r="Z502" s="487"/>
      <c r="AA502" s="487"/>
      <c r="AB502" s="487"/>
      <c r="AC502" s="487"/>
      <c r="AD502" s="487"/>
      <c r="AE502" s="325"/>
    </row>
    <row r="503" spans="1:31" s="326" customFormat="1" ht="21.75" customHeight="1" x14ac:dyDescent="0.2">
      <c r="A503" s="320"/>
      <c r="B503" s="483" t="s">
        <v>580</v>
      </c>
      <c r="C503" s="483"/>
      <c r="D503" s="483"/>
      <c r="E503" s="483"/>
      <c r="F503" s="483"/>
      <c r="G503" s="483"/>
      <c r="H503" s="483"/>
      <c r="I503" s="483"/>
      <c r="J503" s="483"/>
      <c r="K503" s="483"/>
      <c r="L503" s="483"/>
      <c r="M503" s="484"/>
      <c r="N503" s="321">
        <v>991</v>
      </c>
      <c r="O503" s="322">
        <v>1</v>
      </c>
      <c r="P503" s="322">
        <v>13</v>
      </c>
      <c r="Q503" s="323" t="s">
        <v>581</v>
      </c>
      <c r="R503" s="324">
        <v>0</v>
      </c>
      <c r="S503" s="485"/>
      <c r="T503" s="486"/>
      <c r="U503" s="413">
        <v>194</v>
      </c>
      <c r="V503" s="413">
        <v>0</v>
      </c>
      <c r="W503" s="354">
        <f t="shared" si="22"/>
        <v>0</v>
      </c>
      <c r="X503" s="487"/>
      <c r="Y503" s="487"/>
      <c r="Z503" s="487"/>
      <c r="AA503" s="487"/>
      <c r="AB503" s="487"/>
      <c r="AC503" s="487"/>
      <c r="AD503" s="487"/>
      <c r="AE503" s="325"/>
    </row>
    <row r="504" spans="1:31" s="326" customFormat="1" ht="21.75" customHeight="1" x14ac:dyDescent="0.2">
      <c r="A504" s="320"/>
      <c r="B504" s="483" t="s">
        <v>325</v>
      </c>
      <c r="C504" s="483"/>
      <c r="D504" s="483"/>
      <c r="E504" s="483"/>
      <c r="F504" s="483"/>
      <c r="G504" s="483"/>
      <c r="H504" s="483"/>
      <c r="I504" s="483"/>
      <c r="J504" s="483"/>
      <c r="K504" s="483"/>
      <c r="L504" s="483"/>
      <c r="M504" s="484"/>
      <c r="N504" s="321">
        <v>991</v>
      </c>
      <c r="O504" s="322">
        <v>1</v>
      </c>
      <c r="P504" s="322">
        <v>13</v>
      </c>
      <c r="Q504" s="323" t="s">
        <v>581</v>
      </c>
      <c r="R504" s="324" t="s">
        <v>24</v>
      </c>
      <c r="S504" s="485"/>
      <c r="T504" s="486"/>
      <c r="U504" s="413">
        <v>194</v>
      </c>
      <c r="V504" s="413">
        <v>0</v>
      </c>
      <c r="W504" s="354">
        <f t="shared" si="22"/>
        <v>0</v>
      </c>
      <c r="X504" s="487"/>
      <c r="Y504" s="487"/>
      <c r="Z504" s="487"/>
      <c r="AA504" s="487"/>
      <c r="AB504" s="487"/>
      <c r="AC504" s="487"/>
      <c r="AD504" s="487"/>
      <c r="AE504" s="325"/>
    </row>
    <row r="505" spans="1:31" s="326" customFormat="1" ht="21.75" customHeight="1" x14ac:dyDescent="0.2">
      <c r="A505" s="320"/>
      <c r="B505" s="483" t="s">
        <v>326</v>
      </c>
      <c r="C505" s="483"/>
      <c r="D505" s="483"/>
      <c r="E505" s="483"/>
      <c r="F505" s="483"/>
      <c r="G505" s="483"/>
      <c r="H505" s="483"/>
      <c r="I505" s="483"/>
      <c r="J505" s="483"/>
      <c r="K505" s="483"/>
      <c r="L505" s="483"/>
      <c r="M505" s="484"/>
      <c r="N505" s="321">
        <v>991</v>
      </c>
      <c r="O505" s="322">
        <v>1</v>
      </c>
      <c r="P505" s="322">
        <v>13</v>
      </c>
      <c r="Q505" s="323" t="s">
        <v>581</v>
      </c>
      <c r="R505" s="324" t="s">
        <v>26</v>
      </c>
      <c r="S505" s="485"/>
      <c r="T505" s="486"/>
      <c r="U505" s="413">
        <v>194</v>
      </c>
      <c r="V505" s="413">
        <v>0</v>
      </c>
      <c r="W505" s="354">
        <f t="shared" si="22"/>
        <v>0</v>
      </c>
      <c r="X505" s="487"/>
      <c r="Y505" s="487"/>
      <c r="Z505" s="487"/>
      <c r="AA505" s="487"/>
      <c r="AB505" s="487"/>
      <c r="AC505" s="487"/>
      <c r="AD505" s="487"/>
      <c r="AE505" s="325"/>
    </row>
    <row r="506" spans="1:31" s="326" customFormat="1" ht="12" customHeight="1" x14ac:dyDescent="0.2">
      <c r="A506" s="320"/>
      <c r="B506" s="483" t="s">
        <v>328</v>
      </c>
      <c r="C506" s="483"/>
      <c r="D506" s="483"/>
      <c r="E506" s="483"/>
      <c r="F506" s="483"/>
      <c r="G506" s="483"/>
      <c r="H506" s="483"/>
      <c r="I506" s="483"/>
      <c r="J506" s="483"/>
      <c r="K506" s="483"/>
      <c r="L506" s="483"/>
      <c r="M506" s="484"/>
      <c r="N506" s="321">
        <v>991</v>
      </c>
      <c r="O506" s="322">
        <v>1</v>
      </c>
      <c r="P506" s="322">
        <v>13</v>
      </c>
      <c r="Q506" s="323" t="s">
        <v>581</v>
      </c>
      <c r="R506" s="324" t="s">
        <v>28</v>
      </c>
      <c r="S506" s="485"/>
      <c r="T506" s="486"/>
      <c r="U506" s="413">
        <v>194</v>
      </c>
      <c r="V506" s="413">
        <v>0</v>
      </c>
      <c r="W506" s="354">
        <f t="shared" si="22"/>
        <v>0</v>
      </c>
      <c r="X506" s="487"/>
      <c r="Y506" s="487"/>
      <c r="Z506" s="487"/>
      <c r="AA506" s="487"/>
      <c r="AB506" s="487"/>
      <c r="AC506" s="487"/>
      <c r="AD506" s="487"/>
      <c r="AE506" s="325"/>
    </row>
    <row r="507" spans="1:31" s="326" customFormat="1" ht="32.25" customHeight="1" x14ac:dyDescent="0.2">
      <c r="A507" s="320"/>
      <c r="B507" s="483" t="s">
        <v>337</v>
      </c>
      <c r="C507" s="483"/>
      <c r="D507" s="483"/>
      <c r="E507" s="483"/>
      <c r="F507" s="483"/>
      <c r="G507" s="483"/>
      <c r="H507" s="483"/>
      <c r="I507" s="483"/>
      <c r="J507" s="483"/>
      <c r="K507" s="483"/>
      <c r="L507" s="483"/>
      <c r="M507" s="484"/>
      <c r="N507" s="321">
        <v>991</v>
      </c>
      <c r="O507" s="322">
        <v>1</v>
      </c>
      <c r="P507" s="322">
        <v>13</v>
      </c>
      <c r="Q507" s="323" t="s">
        <v>338</v>
      </c>
      <c r="R507" s="324">
        <v>0</v>
      </c>
      <c r="S507" s="485"/>
      <c r="T507" s="486"/>
      <c r="U507" s="413">
        <f>+U508+U512</f>
        <v>750.94360000000006</v>
      </c>
      <c r="V507" s="413">
        <f>+V508+V512</f>
        <v>350.11451</v>
      </c>
      <c r="W507" s="354">
        <f t="shared" si="22"/>
        <v>46.623276368558173</v>
      </c>
      <c r="X507" s="487"/>
      <c r="Y507" s="487"/>
      <c r="Z507" s="487"/>
      <c r="AA507" s="487"/>
      <c r="AB507" s="487"/>
      <c r="AC507" s="487"/>
      <c r="AD507" s="487"/>
      <c r="AE507" s="325"/>
    </row>
    <row r="508" spans="1:31" s="326" customFormat="1" ht="32.25" customHeight="1" x14ac:dyDescent="0.2">
      <c r="A508" s="320"/>
      <c r="B508" s="483" t="s">
        <v>373</v>
      </c>
      <c r="C508" s="483"/>
      <c r="D508" s="483"/>
      <c r="E508" s="483"/>
      <c r="F508" s="483"/>
      <c r="G508" s="483"/>
      <c r="H508" s="483"/>
      <c r="I508" s="483"/>
      <c r="J508" s="483"/>
      <c r="K508" s="483"/>
      <c r="L508" s="483"/>
      <c r="M508" s="484"/>
      <c r="N508" s="321">
        <v>991</v>
      </c>
      <c r="O508" s="322">
        <v>1</v>
      </c>
      <c r="P508" s="322">
        <v>13</v>
      </c>
      <c r="Q508" s="323" t="s">
        <v>374</v>
      </c>
      <c r="R508" s="324">
        <v>0</v>
      </c>
      <c r="S508" s="485"/>
      <c r="T508" s="486"/>
      <c r="U508" s="413">
        <v>1</v>
      </c>
      <c r="V508" s="413">
        <v>0</v>
      </c>
      <c r="W508" s="354">
        <f t="shared" si="22"/>
        <v>0</v>
      </c>
      <c r="X508" s="487"/>
      <c r="Y508" s="487"/>
      <c r="Z508" s="487"/>
      <c r="AA508" s="487"/>
      <c r="AB508" s="487"/>
      <c r="AC508" s="487"/>
      <c r="AD508" s="487"/>
      <c r="AE508" s="325"/>
    </row>
    <row r="509" spans="1:31" s="326" customFormat="1" ht="21.75" customHeight="1" x14ac:dyDescent="0.2">
      <c r="A509" s="320"/>
      <c r="B509" s="483" t="s">
        <v>325</v>
      </c>
      <c r="C509" s="483"/>
      <c r="D509" s="483"/>
      <c r="E509" s="483"/>
      <c r="F509" s="483"/>
      <c r="G509" s="483"/>
      <c r="H509" s="483"/>
      <c r="I509" s="483"/>
      <c r="J509" s="483"/>
      <c r="K509" s="483"/>
      <c r="L509" s="483"/>
      <c r="M509" s="484"/>
      <c r="N509" s="321">
        <v>991</v>
      </c>
      <c r="O509" s="322">
        <v>1</v>
      </c>
      <c r="P509" s="322">
        <v>13</v>
      </c>
      <c r="Q509" s="323" t="s">
        <v>374</v>
      </c>
      <c r="R509" s="324" t="s">
        <v>24</v>
      </c>
      <c r="S509" s="485"/>
      <c r="T509" s="486"/>
      <c r="U509" s="413">
        <v>1</v>
      </c>
      <c r="V509" s="413">
        <v>0</v>
      </c>
      <c r="W509" s="354">
        <f t="shared" si="22"/>
        <v>0</v>
      </c>
      <c r="X509" s="487"/>
      <c r="Y509" s="487"/>
      <c r="Z509" s="487"/>
      <c r="AA509" s="487"/>
      <c r="AB509" s="487"/>
      <c r="AC509" s="487"/>
      <c r="AD509" s="487"/>
      <c r="AE509" s="325"/>
    </row>
    <row r="510" spans="1:31" s="326" customFormat="1" ht="21.75" customHeight="1" x14ac:dyDescent="0.2">
      <c r="A510" s="320"/>
      <c r="B510" s="483" t="s">
        <v>326</v>
      </c>
      <c r="C510" s="483"/>
      <c r="D510" s="483"/>
      <c r="E510" s="483"/>
      <c r="F510" s="483"/>
      <c r="G510" s="483"/>
      <c r="H510" s="483"/>
      <c r="I510" s="483"/>
      <c r="J510" s="483"/>
      <c r="K510" s="483"/>
      <c r="L510" s="483"/>
      <c r="M510" s="484"/>
      <c r="N510" s="321">
        <v>991</v>
      </c>
      <c r="O510" s="322">
        <v>1</v>
      </c>
      <c r="P510" s="322">
        <v>13</v>
      </c>
      <c r="Q510" s="323" t="s">
        <v>374</v>
      </c>
      <c r="R510" s="324" t="s">
        <v>26</v>
      </c>
      <c r="S510" s="485"/>
      <c r="T510" s="486"/>
      <c r="U510" s="413">
        <v>1</v>
      </c>
      <c r="V510" s="413">
        <v>0</v>
      </c>
      <c r="W510" s="354">
        <f t="shared" si="22"/>
        <v>0</v>
      </c>
      <c r="X510" s="487"/>
      <c r="Y510" s="487"/>
      <c r="Z510" s="487"/>
      <c r="AA510" s="487"/>
      <c r="AB510" s="487"/>
      <c r="AC510" s="487"/>
      <c r="AD510" s="487"/>
      <c r="AE510" s="325"/>
    </row>
    <row r="511" spans="1:31" s="326" customFormat="1" ht="12" customHeight="1" x14ac:dyDescent="0.2">
      <c r="A511" s="320"/>
      <c r="B511" s="483" t="s">
        <v>328</v>
      </c>
      <c r="C511" s="483"/>
      <c r="D511" s="483"/>
      <c r="E511" s="483"/>
      <c r="F511" s="483"/>
      <c r="G511" s="483"/>
      <c r="H511" s="483"/>
      <c r="I511" s="483"/>
      <c r="J511" s="483"/>
      <c r="K511" s="483"/>
      <c r="L511" s="483"/>
      <c r="M511" s="484"/>
      <c r="N511" s="321">
        <v>991</v>
      </c>
      <c r="O511" s="322">
        <v>1</v>
      </c>
      <c r="P511" s="322">
        <v>13</v>
      </c>
      <c r="Q511" s="323" t="s">
        <v>374</v>
      </c>
      <c r="R511" s="324" t="s">
        <v>28</v>
      </c>
      <c r="S511" s="485"/>
      <c r="T511" s="486"/>
      <c r="U511" s="413">
        <v>1</v>
      </c>
      <c r="V511" s="413">
        <v>0</v>
      </c>
      <c r="W511" s="354">
        <f t="shared" si="22"/>
        <v>0</v>
      </c>
      <c r="X511" s="487"/>
      <c r="Y511" s="487"/>
      <c r="Z511" s="487"/>
      <c r="AA511" s="487"/>
      <c r="AB511" s="487"/>
      <c r="AC511" s="487"/>
      <c r="AD511" s="487"/>
      <c r="AE511" s="325"/>
    </row>
    <row r="512" spans="1:31" s="326" customFormat="1" ht="32.25" customHeight="1" x14ac:dyDescent="0.2">
      <c r="A512" s="320"/>
      <c r="B512" s="483" t="s">
        <v>375</v>
      </c>
      <c r="C512" s="483"/>
      <c r="D512" s="483"/>
      <c r="E512" s="483"/>
      <c r="F512" s="483"/>
      <c r="G512" s="483"/>
      <c r="H512" s="483"/>
      <c r="I512" s="483"/>
      <c r="J512" s="483"/>
      <c r="K512" s="483"/>
      <c r="L512" s="483"/>
      <c r="M512" s="484"/>
      <c r="N512" s="321">
        <v>991</v>
      </c>
      <c r="O512" s="322">
        <v>1</v>
      </c>
      <c r="P512" s="322">
        <v>13</v>
      </c>
      <c r="Q512" s="323" t="s">
        <v>376</v>
      </c>
      <c r="R512" s="324">
        <v>0</v>
      </c>
      <c r="S512" s="485"/>
      <c r="T512" s="486"/>
      <c r="U512" s="413">
        <f>+U513+U517</f>
        <v>749.94360000000006</v>
      </c>
      <c r="V512" s="413">
        <f>+V513+V517</f>
        <v>350.11451</v>
      </c>
      <c r="W512" s="354">
        <f t="shared" si="22"/>
        <v>46.685445412161656</v>
      </c>
      <c r="X512" s="487"/>
      <c r="Y512" s="487"/>
      <c r="Z512" s="487"/>
      <c r="AA512" s="487"/>
      <c r="AB512" s="487"/>
      <c r="AC512" s="487"/>
      <c r="AD512" s="487"/>
      <c r="AE512" s="325"/>
    </row>
    <row r="513" spans="1:31" s="326" customFormat="1" ht="53.25" customHeight="1" x14ac:dyDescent="0.2">
      <c r="A513" s="320"/>
      <c r="B513" s="483" t="s">
        <v>17</v>
      </c>
      <c r="C513" s="483"/>
      <c r="D513" s="483"/>
      <c r="E513" s="483"/>
      <c r="F513" s="483"/>
      <c r="G513" s="483"/>
      <c r="H513" s="483"/>
      <c r="I513" s="483"/>
      <c r="J513" s="483"/>
      <c r="K513" s="483"/>
      <c r="L513" s="483"/>
      <c r="M513" s="484"/>
      <c r="N513" s="321">
        <v>991</v>
      </c>
      <c r="O513" s="322">
        <v>1</v>
      </c>
      <c r="P513" s="322">
        <v>13</v>
      </c>
      <c r="Q513" s="323" t="s">
        <v>376</v>
      </c>
      <c r="R513" s="324" t="s">
        <v>18</v>
      </c>
      <c r="S513" s="485"/>
      <c r="T513" s="486"/>
      <c r="U513" s="413">
        <f>+U514</f>
        <v>525.64260000000002</v>
      </c>
      <c r="V513" s="413">
        <f>+V514</f>
        <v>335.11451</v>
      </c>
      <c r="W513" s="354">
        <f t="shared" si="22"/>
        <v>63.753301197429579</v>
      </c>
      <c r="X513" s="487"/>
      <c r="Y513" s="487"/>
      <c r="Z513" s="487"/>
      <c r="AA513" s="487"/>
      <c r="AB513" s="487"/>
      <c r="AC513" s="487"/>
      <c r="AD513" s="487"/>
      <c r="AE513" s="325"/>
    </row>
    <row r="514" spans="1:31" s="326" customFormat="1" ht="21.75" customHeight="1" x14ac:dyDescent="0.2">
      <c r="A514" s="320"/>
      <c r="B514" s="483" t="s">
        <v>37</v>
      </c>
      <c r="C514" s="483"/>
      <c r="D514" s="483"/>
      <c r="E514" s="483"/>
      <c r="F514" s="483"/>
      <c r="G514" s="483"/>
      <c r="H514" s="483"/>
      <c r="I514" s="483"/>
      <c r="J514" s="483"/>
      <c r="K514" s="483"/>
      <c r="L514" s="483"/>
      <c r="M514" s="484"/>
      <c r="N514" s="321">
        <v>991</v>
      </c>
      <c r="O514" s="322">
        <v>1</v>
      </c>
      <c r="P514" s="322">
        <v>13</v>
      </c>
      <c r="Q514" s="323" t="s">
        <v>376</v>
      </c>
      <c r="R514" s="324" t="s">
        <v>38</v>
      </c>
      <c r="S514" s="485"/>
      <c r="T514" s="486"/>
      <c r="U514" s="413">
        <f>+U515+U516</f>
        <v>525.64260000000002</v>
      </c>
      <c r="V514" s="413">
        <f>+V515+V516</f>
        <v>335.11451</v>
      </c>
      <c r="W514" s="354">
        <f t="shared" si="22"/>
        <v>63.753301197429579</v>
      </c>
      <c r="X514" s="487"/>
      <c r="Y514" s="487"/>
      <c r="Z514" s="487"/>
      <c r="AA514" s="487"/>
      <c r="AB514" s="487"/>
      <c r="AC514" s="487"/>
      <c r="AD514" s="487"/>
      <c r="AE514" s="325"/>
    </row>
    <row r="515" spans="1:31" s="326" customFormat="1" ht="21.75" customHeight="1" x14ac:dyDescent="0.2">
      <c r="A515" s="320"/>
      <c r="B515" s="483" t="s">
        <v>313</v>
      </c>
      <c r="C515" s="483"/>
      <c r="D515" s="483"/>
      <c r="E515" s="483"/>
      <c r="F515" s="483"/>
      <c r="G515" s="483"/>
      <c r="H515" s="483"/>
      <c r="I515" s="483"/>
      <c r="J515" s="483"/>
      <c r="K515" s="483"/>
      <c r="L515" s="483"/>
      <c r="M515" s="484"/>
      <c r="N515" s="321">
        <v>991</v>
      </c>
      <c r="O515" s="322">
        <v>1</v>
      </c>
      <c r="P515" s="322">
        <v>13</v>
      </c>
      <c r="Q515" s="323" t="s">
        <v>376</v>
      </c>
      <c r="R515" s="324" t="s">
        <v>39</v>
      </c>
      <c r="S515" s="485"/>
      <c r="T515" s="486"/>
      <c r="U515" s="413">
        <v>403.71935000000002</v>
      </c>
      <c r="V515" s="413">
        <v>257.14478000000003</v>
      </c>
      <c r="W515" s="354">
        <f t="shared" si="22"/>
        <v>63.693944815872719</v>
      </c>
      <c r="X515" s="487"/>
      <c r="Y515" s="487"/>
      <c r="Z515" s="487"/>
      <c r="AA515" s="487"/>
      <c r="AB515" s="487"/>
      <c r="AC515" s="487"/>
      <c r="AD515" s="487"/>
      <c r="AE515" s="325"/>
    </row>
    <row r="516" spans="1:31" s="326" customFormat="1" ht="32.25" customHeight="1" x14ac:dyDescent="0.2">
      <c r="A516" s="320"/>
      <c r="B516" s="483" t="s">
        <v>314</v>
      </c>
      <c r="C516" s="483"/>
      <c r="D516" s="483"/>
      <c r="E516" s="483"/>
      <c r="F516" s="483"/>
      <c r="G516" s="483"/>
      <c r="H516" s="483"/>
      <c r="I516" s="483"/>
      <c r="J516" s="483"/>
      <c r="K516" s="483"/>
      <c r="L516" s="483"/>
      <c r="M516" s="484"/>
      <c r="N516" s="321">
        <v>991</v>
      </c>
      <c r="O516" s="322">
        <v>1</v>
      </c>
      <c r="P516" s="322">
        <v>13</v>
      </c>
      <c r="Q516" s="323" t="s">
        <v>376</v>
      </c>
      <c r="R516" s="324" t="s">
        <v>41</v>
      </c>
      <c r="S516" s="485"/>
      <c r="T516" s="486"/>
      <c r="U516" s="413">
        <v>121.92325</v>
      </c>
      <c r="V516" s="413">
        <v>77.969729999999998</v>
      </c>
      <c r="W516" s="354">
        <f t="shared" si="22"/>
        <v>63.94984549706475</v>
      </c>
      <c r="X516" s="487"/>
      <c r="Y516" s="487"/>
      <c r="Z516" s="487"/>
      <c r="AA516" s="487"/>
      <c r="AB516" s="487"/>
      <c r="AC516" s="487"/>
      <c r="AD516" s="487"/>
      <c r="AE516" s="325"/>
    </row>
    <row r="517" spans="1:31" s="326" customFormat="1" ht="21.75" customHeight="1" x14ac:dyDescent="0.2">
      <c r="A517" s="320"/>
      <c r="B517" s="483" t="s">
        <v>325</v>
      </c>
      <c r="C517" s="483"/>
      <c r="D517" s="483"/>
      <c r="E517" s="483"/>
      <c r="F517" s="483"/>
      <c r="G517" s="483"/>
      <c r="H517" s="483"/>
      <c r="I517" s="483"/>
      <c r="J517" s="483"/>
      <c r="K517" s="483"/>
      <c r="L517" s="483"/>
      <c r="M517" s="484"/>
      <c r="N517" s="321">
        <v>991</v>
      </c>
      <c r="O517" s="322">
        <v>1</v>
      </c>
      <c r="P517" s="322">
        <v>13</v>
      </c>
      <c r="Q517" s="323" t="s">
        <v>376</v>
      </c>
      <c r="R517" s="324" t="s">
        <v>24</v>
      </c>
      <c r="S517" s="485"/>
      <c r="T517" s="486"/>
      <c r="U517" s="413">
        <v>224.30099999999999</v>
      </c>
      <c r="V517" s="413">
        <f>+V518</f>
        <v>15</v>
      </c>
      <c r="W517" s="354">
        <f t="shared" si="22"/>
        <v>6.6874423208099829</v>
      </c>
      <c r="X517" s="487"/>
      <c r="Y517" s="487"/>
      <c r="Z517" s="487"/>
      <c r="AA517" s="487"/>
      <c r="AB517" s="487"/>
      <c r="AC517" s="487"/>
      <c r="AD517" s="487"/>
      <c r="AE517" s="325"/>
    </row>
    <row r="518" spans="1:31" s="326" customFormat="1" ht="21.75" customHeight="1" x14ac:dyDescent="0.2">
      <c r="A518" s="320"/>
      <c r="B518" s="483" t="s">
        <v>326</v>
      </c>
      <c r="C518" s="483"/>
      <c r="D518" s="483"/>
      <c r="E518" s="483"/>
      <c r="F518" s="483"/>
      <c r="G518" s="483"/>
      <c r="H518" s="483"/>
      <c r="I518" s="483"/>
      <c r="J518" s="483"/>
      <c r="K518" s="483"/>
      <c r="L518" s="483"/>
      <c r="M518" s="484"/>
      <c r="N518" s="321">
        <v>991</v>
      </c>
      <c r="O518" s="322">
        <v>1</v>
      </c>
      <c r="P518" s="322">
        <v>13</v>
      </c>
      <c r="Q518" s="323" t="s">
        <v>376</v>
      </c>
      <c r="R518" s="324" t="s">
        <v>26</v>
      </c>
      <c r="S518" s="485"/>
      <c r="T518" s="486"/>
      <c r="U518" s="413">
        <v>224.30099999999999</v>
      </c>
      <c r="V518" s="413">
        <f>+V519</f>
        <v>15</v>
      </c>
      <c r="W518" s="354">
        <f t="shared" si="22"/>
        <v>6.6874423208099829</v>
      </c>
      <c r="X518" s="487"/>
      <c r="Y518" s="487"/>
      <c r="Z518" s="487"/>
      <c r="AA518" s="487"/>
      <c r="AB518" s="487"/>
      <c r="AC518" s="487"/>
      <c r="AD518" s="487"/>
      <c r="AE518" s="325"/>
    </row>
    <row r="519" spans="1:31" s="326" customFormat="1" ht="12" customHeight="1" x14ac:dyDescent="0.2">
      <c r="A519" s="320"/>
      <c r="B519" s="483" t="s">
        <v>328</v>
      </c>
      <c r="C519" s="483"/>
      <c r="D519" s="483"/>
      <c r="E519" s="483"/>
      <c r="F519" s="483"/>
      <c r="G519" s="483"/>
      <c r="H519" s="483"/>
      <c r="I519" s="483"/>
      <c r="J519" s="483"/>
      <c r="K519" s="483"/>
      <c r="L519" s="483"/>
      <c r="M519" s="484"/>
      <c r="N519" s="321">
        <v>991</v>
      </c>
      <c r="O519" s="322">
        <v>1</v>
      </c>
      <c r="P519" s="322">
        <v>13</v>
      </c>
      <c r="Q519" s="323" t="s">
        <v>376</v>
      </c>
      <c r="R519" s="324" t="s">
        <v>28</v>
      </c>
      <c r="S519" s="485"/>
      <c r="T519" s="486"/>
      <c r="U519" s="413">
        <v>224.30099999999999</v>
      </c>
      <c r="V519" s="413">
        <v>15</v>
      </c>
      <c r="W519" s="354">
        <f t="shared" si="22"/>
        <v>6.6874423208099829</v>
      </c>
      <c r="X519" s="487"/>
      <c r="Y519" s="487"/>
      <c r="Z519" s="487"/>
      <c r="AA519" s="487"/>
      <c r="AB519" s="487"/>
      <c r="AC519" s="487"/>
      <c r="AD519" s="487"/>
      <c r="AE519" s="325"/>
    </row>
    <row r="520" spans="1:31" s="326" customFormat="1" ht="12" customHeight="1" x14ac:dyDescent="0.2">
      <c r="A520" s="320"/>
      <c r="B520" s="483" t="s">
        <v>377</v>
      </c>
      <c r="C520" s="483"/>
      <c r="D520" s="483"/>
      <c r="E520" s="483"/>
      <c r="F520" s="483"/>
      <c r="G520" s="483"/>
      <c r="H520" s="483"/>
      <c r="I520" s="483"/>
      <c r="J520" s="483"/>
      <c r="K520" s="483"/>
      <c r="L520" s="483"/>
      <c r="M520" s="484"/>
      <c r="N520" s="321">
        <v>991</v>
      </c>
      <c r="O520" s="322">
        <v>2</v>
      </c>
      <c r="P520" s="322">
        <v>0</v>
      </c>
      <c r="Q520" s="323">
        <v>0</v>
      </c>
      <c r="R520" s="324">
        <v>0</v>
      </c>
      <c r="S520" s="485"/>
      <c r="T520" s="486"/>
      <c r="U520" s="413">
        <v>457</v>
      </c>
      <c r="V520" s="413">
        <f>+V521</f>
        <v>228.49800000000002</v>
      </c>
      <c r="W520" s="354">
        <f t="shared" si="22"/>
        <v>49.999562363238518</v>
      </c>
      <c r="X520" s="487"/>
      <c r="Y520" s="487"/>
      <c r="Z520" s="487"/>
      <c r="AA520" s="487"/>
      <c r="AB520" s="487"/>
      <c r="AC520" s="487"/>
      <c r="AD520" s="487"/>
      <c r="AE520" s="325"/>
    </row>
    <row r="521" spans="1:31" s="326" customFormat="1" ht="12" customHeight="1" x14ac:dyDescent="0.2">
      <c r="A521" s="320"/>
      <c r="B521" s="483" t="s">
        <v>89</v>
      </c>
      <c r="C521" s="483"/>
      <c r="D521" s="483"/>
      <c r="E521" s="483"/>
      <c r="F521" s="483"/>
      <c r="G521" s="483"/>
      <c r="H521" s="483"/>
      <c r="I521" s="483"/>
      <c r="J521" s="483"/>
      <c r="K521" s="483"/>
      <c r="L521" s="483"/>
      <c r="M521" s="484"/>
      <c r="N521" s="321">
        <v>991</v>
      </c>
      <c r="O521" s="322">
        <v>2</v>
      </c>
      <c r="P521" s="322">
        <v>3</v>
      </c>
      <c r="Q521" s="323">
        <v>0</v>
      </c>
      <c r="R521" s="324">
        <v>0</v>
      </c>
      <c r="S521" s="485"/>
      <c r="T521" s="486"/>
      <c r="U521" s="413">
        <v>457</v>
      </c>
      <c r="V521" s="413">
        <f>+V522</f>
        <v>228.49800000000002</v>
      </c>
      <c r="W521" s="354">
        <f t="shared" ref="W521:W567" si="23">V521/U521*100</f>
        <v>49.999562363238518</v>
      </c>
      <c r="X521" s="487"/>
      <c r="Y521" s="487"/>
      <c r="Z521" s="487"/>
      <c r="AA521" s="487"/>
      <c r="AB521" s="487"/>
      <c r="AC521" s="487"/>
      <c r="AD521" s="487"/>
      <c r="AE521" s="325"/>
    </row>
    <row r="522" spans="1:31" s="326" customFormat="1" ht="32.25" customHeight="1" x14ac:dyDescent="0.2">
      <c r="A522" s="320"/>
      <c r="B522" s="483" t="s">
        <v>337</v>
      </c>
      <c r="C522" s="483"/>
      <c r="D522" s="483"/>
      <c r="E522" s="483"/>
      <c r="F522" s="483"/>
      <c r="G522" s="483"/>
      <c r="H522" s="483"/>
      <c r="I522" s="483"/>
      <c r="J522" s="483"/>
      <c r="K522" s="483"/>
      <c r="L522" s="483"/>
      <c r="M522" s="484"/>
      <c r="N522" s="321">
        <v>991</v>
      </c>
      <c r="O522" s="322">
        <v>2</v>
      </c>
      <c r="P522" s="322">
        <v>3</v>
      </c>
      <c r="Q522" s="323" t="s">
        <v>338</v>
      </c>
      <c r="R522" s="324">
        <v>0</v>
      </c>
      <c r="S522" s="485"/>
      <c r="T522" s="486"/>
      <c r="U522" s="413">
        <v>457</v>
      </c>
      <c r="V522" s="413">
        <f>+V523</f>
        <v>228.49800000000002</v>
      </c>
      <c r="W522" s="354">
        <f t="shared" si="23"/>
        <v>49.999562363238518</v>
      </c>
      <c r="X522" s="487"/>
      <c r="Y522" s="487"/>
      <c r="Z522" s="487"/>
      <c r="AA522" s="487"/>
      <c r="AB522" s="487"/>
      <c r="AC522" s="487"/>
      <c r="AD522" s="487"/>
      <c r="AE522" s="325"/>
    </row>
    <row r="523" spans="1:31" s="326" customFormat="1" ht="32.25" customHeight="1" x14ac:dyDescent="0.2">
      <c r="A523" s="320"/>
      <c r="B523" s="483" t="s">
        <v>378</v>
      </c>
      <c r="C523" s="483"/>
      <c r="D523" s="483"/>
      <c r="E523" s="483"/>
      <c r="F523" s="483"/>
      <c r="G523" s="483"/>
      <c r="H523" s="483"/>
      <c r="I523" s="483"/>
      <c r="J523" s="483"/>
      <c r="K523" s="483"/>
      <c r="L523" s="483"/>
      <c r="M523" s="484"/>
      <c r="N523" s="321">
        <v>991</v>
      </c>
      <c r="O523" s="322">
        <v>2</v>
      </c>
      <c r="P523" s="322">
        <v>3</v>
      </c>
      <c r="Q523" s="323" t="s">
        <v>379</v>
      </c>
      <c r="R523" s="324">
        <v>0</v>
      </c>
      <c r="S523" s="485"/>
      <c r="T523" s="486"/>
      <c r="U523" s="413">
        <v>457</v>
      </c>
      <c r="V523" s="413">
        <f>+V524+V528</f>
        <v>228.49800000000002</v>
      </c>
      <c r="W523" s="354">
        <f t="shared" si="23"/>
        <v>49.999562363238518</v>
      </c>
      <c r="X523" s="487"/>
      <c r="Y523" s="487"/>
      <c r="Z523" s="487"/>
      <c r="AA523" s="487"/>
      <c r="AB523" s="487"/>
      <c r="AC523" s="487"/>
      <c r="AD523" s="487"/>
      <c r="AE523" s="325"/>
    </row>
    <row r="524" spans="1:31" s="326" customFormat="1" ht="53.25" customHeight="1" x14ac:dyDescent="0.2">
      <c r="A524" s="320"/>
      <c r="B524" s="483" t="s">
        <v>17</v>
      </c>
      <c r="C524" s="483"/>
      <c r="D524" s="483"/>
      <c r="E524" s="483"/>
      <c r="F524" s="483"/>
      <c r="G524" s="483"/>
      <c r="H524" s="483"/>
      <c r="I524" s="483"/>
      <c r="J524" s="483"/>
      <c r="K524" s="483"/>
      <c r="L524" s="483"/>
      <c r="M524" s="484"/>
      <c r="N524" s="321">
        <v>991</v>
      </c>
      <c r="O524" s="322">
        <v>2</v>
      </c>
      <c r="P524" s="322">
        <v>3</v>
      </c>
      <c r="Q524" s="323" t="s">
        <v>379</v>
      </c>
      <c r="R524" s="324" t="s">
        <v>18</v>
      </c>
      <c r="S524" s="485"/>
      <c r="T524" s="486"/>
      <c r="U524" s="413">
        <v>386.57</v>
      </c>
      <c r="V524" s="413">
        <f>+V525</f>
        <v>228.49800000000002</v>
      </c>
      <c r="W524" s="354">
        <f t="shared" si="23"/>
        <v>59.10908761673177</v>
      </c>
      <c r="X524" s="487"/>
      <c r="Y524" s="487"/>
      <c r="Z524" s="487"/>
      <c r="AA524" s="487"/>
      <c r="AB524" s="487"/>
      <c r="AC524" s="487"/>
      <c r="AD524" s="487"/>
      <c r="AE524" s="325"/>
    </row>
    <row r="525" spans="1:31" s="326" customFormat="1" ht="12" customHeight="1" x14ac:dyDescent="0.2">
      <c r="A525" s="320"/>
      <c r="B525" s="483" t="s">
        <v>19</v>
      </c>
      <c r="C525" s="483"/>
      <c r="D525" s="483"/>
      <c r="E525" s="483"/>
      <c r="F525" s="483"/>
      <c r="G525" s="483"/>
      <c r="H525" s="483"/>
      <c r="I525" s="483"/>
      <c r="J525" s="483"/>
      <c r="K525" s="483"/>
      <c r="L525" s="483"/>
      <c r="M525" s="484"/>
      <c r="N525" s="321">
        <v>991</v>
      </c>
      <c r="O525" s="322">
        <v>2</v>
      </c>
      <c r="P525" s="322">
        <v>3</v>
      </c>
      <c r="Q525" s="323" t="s">
        <v>379</v>
      </c>
      <c r="R525" s="324" t="s">
        <v>20</v>
      </c>
      <c r="S525" s="485"/>
      <c r="T525" s="486"/>
      <c r="U525" s="413">
        <v>386.57</v>
      </c>
      <c r="V525" s="413">
        <f>+V526+V527</f>
        <v>228.49800000000002</v>
      </c>
      <c r="W525" s="354">
        <f t="shared" si="23"/>
        <v>59.10908761673177</v>
      </c>
      <c r="X525" s="487"/>
      <c r="Y525" s="487"/>
      <c r="Z525" s="487"/>
      <c r="AA525" s="487"/>
      <c r="AB525" s="487"/>
      <c r="AC525" s="487"/>
      <c r="AD525" s="487"/>
      <c r="AE525" s="325"/>
    </row>
    <row r="526" spans="1:31" s="326" customFormat="1" ht="12" customHeight="1" x14ac:dyDescent="0.2">
      <c r="A526" s="320"/>
      <c r="B526" s="483" t="s">
        <v>380</v>
      </c>
      <c r="C526" s="483"/>
      <c r="D526" s="483"/>
      <c r="E526" s="483"/>
      <c r="F526" s="483"/>
      <c r="G526" s="483"/>
      <c r="H526" s="483"/>
      <c r="I526" s="483"/>
      <c r="J526" s="483"/>
      <c r="K526" s="483"/>
      <c r="L526" s="483"/>
      <c r="M526" s="484"/>
      <c r="N526" s="321">
        <v>991</v>
      </c>
      <c r="O526" s="322">
        <v>2</v>
      </c>
      <c r="P526" s="322">
        <v>3</v>
      </c>
      <c r="Q526" s="323" t="s">
        <v>379</v>
      </c>
      <c r="R526" s="324" t="s">
        <v>21</v>
      </c>
      <c r="S526" s="485"/>
      <c r="T526" s="486"/>
      <c r="U526" s="413">
        <v>296.90499999999997</v>
      </c>
      <c r="V526" s="413">
        <v>189.62745000000001</v>
      </c>
      <c r="W526" s="354">
        <f t="shared" si="23"/>
        <v>63.868055438608316</v>
      </c>
      <c r="X526" s="487"/>
      <c r="Y526" s="487"/>
      <c r="Z526" s="487"/>
      <c r="AA526" s="487"/>
      <c r="AB526" s="487"/>
      <c r="AC526" s="487"/>
      <c r="AD526" s="487"/>
      <c r="AE526" s="325"/>
    </row>
    <row r="527" spans="1:31" s="326" customFormat="1" ht="32.25" customHeight="1" x14ac:dyDescent="0.2">
      <c r="A527" s="320"/>
      <c r="B527" s="483" t="s">
        <v>382</v>
      </c>
      <c r="C527" s="483"/>
      <c r="D527" s="483"/>
      <c r="E527" s="483"/>
      <c r="F527" s="483"/>
      <c r="G527" s="483"/>
      <c r="H527" s="483"/>
      <c r="I527" s="483"/>
      <c r="J527" s="483"/>
      <c r="K527" s="483"/>
      <c r="L527" s="483"/>
      <c r="M527" s="484"/>
      <c r="N527" s="321">
        <v>991</v>
      </c>
      <c r="O527" s="322">
        <v>2</v>
      </c>
      <c r="P527" s="322">
        <v>3</v>
      </c>
      <c r="Q527" s="323" t="s">
        <v>379</v>
      </c>
      <c r="R527" s="324" t="s">
        <v>23</v>
      </c>
      <c r="S527" s="485"/>
      <c r="T527" s="486"/>
      <c r="U527" s="413">
        <v>89.665000000000006</v>
      </c>
      <c r="V527" s="413">
        <v>38.870550000000001</v>
      </c>
      <c r="W527" s="354">
        <f t="shared" si="23"/>
        <v>43.350861540177327</v>
      </c>
      <c r="X527" s="487"/>
      <c r="Y527" s="487"/>
      <c r="Z527" s="487"/>
      <c r="AA527" s="487"/>
      <c r="AB527" s="487"/>
      <c r="AC527" s="487"/>
      <c r="AD527" s="487"/>
      <c r="AE527" s="325"/>
    </row>
    <row r="528" spans="1:31" s="326" customFormat="1" ht="21.75" customHeight="1" x14ac:dyDescent="0.2">
      <c r="A528" s="320"/>
      <c r="B528" s="483" t="s">
        <v>325</v>
      </c>
      <c r="C528" s="483"/>
      <c r="D528" s="483"/>
      <c r="E528" s="483"/>
      <c r="F528" s="483"/>
      <c r="G528" s="483"/>
      <c r="H528" s="483"/>
      <c r="I528" s="483"/>
      <c r="J528" s="483"/>
      <c r="K528" s="483"/>
      <c r="L528" s="483"/>
      <c r="M528" s="484"/>
      <c r="N528" s="321">
        <v>991</v>
      </c>
      <c r="O528" s="322">
        <v>2</v>
      </c>
      <c r="P528" s="322">
        <v>3</v>
      </c>
      <c r="Q528" s="323" t="s">
        <v>379</v>
      </c>
      <c r="R528" s="324" t="s">
        <v>24</v>
      </c>
      <c r="S528" s="485"/>
      <c r="T528" s="486"/>
      <c r="U528" s="413">
        <v>70.430000000000007</v>
      </c>
      <c r="V528" s="413">
        <f>+V529</f>
        <v>0</v>
      </c>
      <c r="W528" s="354">
        <f t="shared" si="23"/>
        <v>0</v>
      </c>
      <c r="X528" s="487"/>
      <c r="Y528" s="487"/>
      <c r="Z528" s="487"/>
      <c r="AA528" s="487"/>
      <c r="AB528" s="487"/>
      <c r="AC528" s="487"/>
      <c r="AD528" s="487"/>
      <c r="AE528" s="325"/>
    </row>
    <row r="529" spans="1:31" s="326" customFormat="1" ht="21.75" customHeight="1" x14ac:dyDescent="0.2">
      <c r="A529" s="320"/>
      <c r="B529" s="483" t="s">
        <v>326</v>
      </c>
      <c r="C529" s="483"/>
      <c r="D529" s="483"/>
      <c r="E529" s="483"/>
      <c r="F529" s="483"/>
      <c r="G529" s="483"/>
      <c r="H529" s="483"/>
      <c r="I529" s="483"/>
      <c r="J529" s="483"/>
      <c r="K529" s="483"/>
      <c r="L529" s="483"/>
      <c r="M529" s="484"/>
      <c r="N529" s="321">
        <v>991</v>
      </c>
      <c r="O529" s="322">
        <v>2</v>
      </c>
      <c r="P529" s="322">
        <v>3</v>
      </c>
      <c r="Q529" s="323" t="s">
        <v>379</v>
      </c>
      <c r="R529" s="324" t="s">
        <v>26</v>
      </c>
      <c r="S529" s="485"/>
      <c r="T529" s="486"/>
      <c r="U529" s="413">
        <v>70.430000000000007</v>
      </c>
      <c r="V529" s="413">
        <f>+V530</f>
        <v>0</v>
      </c>
      <c r="W529" s="354">
        <f t="shared" si="23"/>
        <v>0</v>
      </c>
      <c r="X529" s="487"/>
      <c r="Y529" s="487"/>
      <c r="Z529" s="487"/>
      <c r="AA529" s="487"/>
      <c r="AB529" s="487"/>
      <c r="AC529" s="487"/>
      <c r="AD529" s="487"/>
      <c r="AE529" s="325"/>
    </row>
    <row r="530" spans="1:31" s="326" customFormat="1" ht="12" customHeight="1" x14ac:dyDescent="0.2">
      <c r="A530" s="320"/>
      <c r="B530" s="483" t="s">
        <v>328</v>
      </c>
      <c r="C530" s="483"/>
      <c r="D530" s="483"/>
      <c r="E530" s="483"/>
      <c r="F530" s="483"/>
      <c r="G530" s="483"/>
      <c r="H530" s="483"/>
      <c r="I530" s="483"/>
      <c r="J530" s="483"/>
      <c r="K530" s="483"/>
      <c r="L530" s="483"/>
      <c r="M530" s="484"/>
      <c r="N530" s="321">
        <v>991</v>
      </c>
      <c r="O530" s="322">
        <v>2</v>
      </c>
      <c r="P530" s="322">
        <v>3</v>
      </c>
      <c r="Q530" s="323" t="s">
        <v>379</v>
      </c>
      <c r="R530" s="324" t="s">
        <v>28</v>
      </c>
      <c r="S530" s="485"/>
      <c r="T530" s="486"/>
      <c r="U530" s="413">
        <v>70.430000000000007</v>
      </c>
      <c r="V530" s="413">
        <v>0</v>
      </c>
      <c r="W530" s="354">
        <f t="shared" si="23"/>
        <v>0</v>
      </c>
      <c r="X530" s="487"/>
      <c r="Y530" s="487"/>
      <c r="Z530" s="487"/>
      <c r="AA530" s="487"/>
      <c r="AB530" s="487"/>
      <c r="AC530" s="487"/>
      <c r="AD530" s="487"/>
      <c r="AE530" s="325"/>
    </row>
    <row r="531" spans="1:31" s="326" customFormat="1" ht="21.75" customHeight="1" x14ac:dyDescent="0.2">
      <c r="A531" s="320"/>
      <c r="B531" s="483" t="s">
        <v>383</v>
      </c>
      <c r="C531" s="483"/>
      <c r="D531" s="483"/>
      <c r="E531" s="483"/>
      <c r="F531" s="483"/>
      <c r="G531" s="483"/>
      <c r="H531" s="483"/>
      <c r="I531" s="483"/>
      <c r="J531" s="483"/>
      <c r="K531" s="483"/>
      <c r="L531" s="483"/>
      <c r="M531" s="484"/>
      <c r="N531" s="321">
        <v>991</v>
      </c>
      <c r="O531" s="322">
        <v>3</v>
      </c>
      <c r="P531" s="322">
        <v>0</v>
      </c>
      <c r="Q531" s="323">
        <v>0</v>
      </c>
      <c r="R531" s="324">
        <v>0</v>
      </c>
      <c r="S531" s="485"/>
      <c r="T531" s="486"/>
      <c r="U531" s="413">
        <f>+U532+U543</f>
        <v>3877.4490000000001</v>
      </c>
      <c r="V531" s="413">
        <f>+V532+V543</f>
        <v>903.01525000000004</v>
      </c>
      <c r="W531" s="354">
        <f t="shared" si="23"/>
        <v>23.288900769552352</v>
      </c>
      <c r="X531" s="487"/>
      <c r="Y531" s="487"/>
      <c r="Z531" s="487"/>
      <c r="AA531" s="487"/>
      <c r="AB531" s="487"/>
      <c r="AC531" s="487"/>
      <c r="AD531" s="487"/>
      <c r="AE531" s="325"/>
    </row>
    <row r="532" spans="1:31" s="326" customFormat="1" ht="32.25" customHeight="1" x14ac:dyDescent="0.2">
      <c r="A532" s="320"/>
      <c r="B532" s="483" t="s">
        <v>384</v>
      </c>
      <c r="C532" s="483"/>
      <c r="D532" s="483"/>
      <c r="E532" s="483"/>
      <c r="F532" s="483"/>
      <c r="G532" s="483"/>
      <c r="H532" s="483"/>
      <c r="I532" s="483"/>
      <c r="J532" s="483"/>
      <c r="K532" s="483"/>
      <c r="L532" s="483"/>
      <c r="M532" s="484"/>
      <c r="N532" s="321">
        <v>991</v>
      </c>
      <c r="O532" s="322">
        <v>3</v>
      </c>
      <c r="P532" s="322">
        <v>9</v>
      </c>
      <c r="Q532" s="323">
        <v>0</v>
      </c>
      <c r="R532" s="324">
        <v>0</v>
      </c>
      <c r="S532" s="485"/>
      <c r="T532" s="486"/>
      <c r="U532" s="413">
        <f>+U533</f>
        <v>1777.4490000000001</v>
      </c>
      <c r="V532" s="413">
        <f>+V533</f>
        <v>903.01525000000004</v>
      </c>
      <c r="W532" s="354">
        <f t="shared" si="23"/>
        <v>50.804003377874693</v>
      </c>
      <c r="X532" s="487"/>
      <c r="Y532" s="487"/>
      <c r="Z532" s="487"/>
      <c r="AA532" s="487"/>
      <c r="AB532" s="487"/>
      <c r="AC532" s="487"/>
      <c r="AD532" s="487"/>
      <c r="AE532" s="325"/>
    </row>
    <row r="533" spans="1:31" s="326" customFormat="1" ht="21.75" customHeight="1" x14ac:dyDescent="0.2">
      <c r="A533" s="320"/>
      <c r="B533" s="483" t="s">
        <v>385</v>
      </c>
      <c r="C533" s="483"/>
      <c r="D533" s="483"/>
      <c r="E533" s="483"/>
      <c r="F533" s="483"/>
      <c r="G533" s="483"/>
      <c r="H533" s="483"/>
      <c r="I533" s="483"/>
      <c r="J533" s="483"/>
      <c r="K533" s="483"/>
      <c r="L533" s="483"/>
      <c r="M533" s="484"/>
      <c r="N533" s="321">
        <v>991</v>
      </c>
      <c r="O533" s="322">
        <v>3</v>
      </c>
      <c r="P533" s="322">
        <v>9</v>
      </c>
      <c r="Q533" s="323" t="s">
        <v>386</v>
      </c>
      <c r="R533" s="324">
        <v>0</v>
      </c>
      <c r="S533" s="485"/>
      <c r="T533" s="486"/>
      <c r="U533" s="413">
        <f>+U534+U539</f>
        <v>1777.4490000000001</v>
      </c>
      <c r="V533" s="413">
        <f>+V534+V539</f>
        <v>903.01525000000004</v>
      </c>
      <c r="W533" s="354">
        <f t="shared" si="23"/>
        <v>50.804003377874693</v>
      </c>
      <c r="X533" s="487"/>
      <c r="Y533" s="487"/>
      <c r="Z533" s="487"/>
      <c r="AA533" s="487"/>
      <c r="AB533" s="487"/>
      <c r="AC533" s="487"/>
      <c r="AD533" s="487"/>
      <c r="AE533" s="325"/>
    </row>
    <row r="534" spans="1:31" s="326" customFormat="1" ht="12" customHeight="1" x14ac:dyDescent="0.2">
      <c r="A534" s="320"/>
      <c r="B534" s="483" t="s">
        <v>387</v>
      </c>
      <c r="C534" s="483"/>
      <c r="D534" s="483"/>
      <c r="E534" s="483"/>
      <c r="F534" s="483"/>
      <c r="G534" s="483"/>
      <c r="H534" s="483"/>
      <c r="I534" s="483"/>
      <c r="J534" s="483"/>
      <c r="K534" s="483"/>
      <c r="L534" s="483"/>
      <c r="M534" s="484"/>
      <c r="N534" s="321">
        <v>991</v>
      </c>
      <c r="O534" s="322">
        <v>3</v>
      </c>
      <c r="P534" s="322">
        <v>9</v>
      </c>
      <c r="Q534" s="323" t="s">
        <v>388</v>
      </c>
      <c r="R534" s="324">
        <v>0</v>
      </c>
      <c r="S534" s="485"/>
      <c r="T534" s="486"/>
      <c r="U534" s="413">
        <v>1612.4490000000001</v>
      </c>
      <c r="V534" s="413">
        <f>+V535</f>
        <v>859.39125000000001</v>
      </c>
      <c r="W534" s="354">
        <f t="shared" si="23"/>
        <v>53.297267076354039</v>
      </c>
      <c r="X534" s="487"/>
      <c r="Y534" s="487"/>
      <c r="Z534" s="487"/>
      <c r="AA534" s="487"/>
      <c r="AB534" s="487"/>
      <c r="AC534" s="487"/>
      <c r="AD534" s="487"/>
      <c r="AE534" s="325"/>
    </row>
    <row r="535" spans="1:31" s="326" customFormat="1" ht="53.25" customHeight="1" x14ac:dyDescent="0.2">
      <c r="A535" s="320"/>
      <c r="B535" s="483" t="s">
        <v>17</v>
      </c>
      <c r="C535" s="483"/>
      <c r="D535" s="483"/>
      <c r="E535" s="483"/>
      <c r="F535" s="483"/>
      <c r="G535" s="483"/>
      <c r="H535" s="483"/>
      <c r="I535" s="483"/>
      <c r="J535" s="483"/>
      <c r="K535" s="483"/>
      <c r="L535" s="483"/>
      <c r="M535" s="484"/>
      <c r="N535" s="321">
        <v>991</v>
      </c>
      <c r="O535" s="322">
        <v>3</v>
      </c>
      <c r="P535" s="322">
        <v>9</v>
      </c>
      <c r="Q535" s="323" t="s">
        <v>388</v>
      </c>
      <c r="R535" s="324" t="s">
        <v>18</v>
      </c>
      <c r="S535" s="485"/>
      <c r="T535" s="486"/>
      <c r="U535" s="413">
        <v>1612.4490000000001</v>
      </c>
      <c r="V535" s="413">
        <f>+V536</f>
        <v>859.39125000000001</v>
      </c>
      <c r="W535" s="354">
        <f t="shared" si="23"/>
        <v>53.297267076354039</v>
      </c>
      <c r="X535" s="487"/>
      <c r="Y535" s="487"/>
      <c r="Z535" s="487"/>
      <c r="AA535" s="487"/>
      <c r="AB535" s="487"/>
      <c r="AC535" s="487"/>
      <c r="AD535" s="487"/>
      <c r="AE535" s="325"/>
    </row>
    <row r="536" spans="1:31" s="326" customFormat="1" ht="12" customHeight="1" x14ac:dyDescent="0.2">
      <c r="A536" s="320"/>
      <c r="B536" s="483" t="s">
        <v>19</v>
      </c>
      <c r="C536" s="483"/>
      <c r="D536" s="483"/>
      <c r="E536" s="483"/>
      <c r="F536" s="483"/>
      <c r="G536" s="483"/>
      <c r="H536" s="483"/>
      <c r="I536" s="483"/>
      <c r="J536" s="483"/>
      <c r="K536" s="483"/>
      <c r="L536" s="483"/>
      <c r="M536" s="484"/>
      <c r="N536" s="321">
        <v>991</v>
      </c>
      <c r="O536" s="322">
        <v>3</v>
      </c>
      <c r="P536" s="322">
        <v>9</v>
      </c>
      <c r="Q536" s="323" t="s">
        <v>388</v>
      </c>
      <c r="R536" s="324" t="s">
        <v>20</v>
      </c>
      <c r="S536" s="485"/>
      <c r="T536" s="486"/>
      <c r="U536" s="413">
        <v>1612.4490000000001</v>
      </c>
      <c r="V536" s="413">
        <f>+V537+V538</f>
        <v>859.39125000000001</v>
      </c>
      <c r="W536" s="354">
        <f t="shared" si="23"/>
        <v>53.297267076354039</v>
      </c>
      <c r="X536" s="487"/>
      <c r="Y536" s="487"/>
      <c r="Z536" s="487"/>
      <c r="AA536" s="487"/>
      <c r="AB536" s="487"/>
      <c r="AC536" s="487"/>
      <c r="AD536" s="487"/>
      <c r="AE536" s="325"/>
    </row>
    <row r="537" spans="1:31" s="326" customFormat="1" ht="12" customHeight="1" x14ac:dyDescent="0.2">
      <c r="A537" s="320"/>
      <c r="B537" s="483" t="s">
        <v>380</v>
      </c>
      <c r="C537" s="483"/>
      <c r="D537" s="483"/>
      <c r="E537" s="483"/>
      <c r="F537" s="483"/>
      <c r="G537" s="483"/>
      <c r="H537" s="483"/>
      <c r="I537" s="483"/>
      <c r="J537" s="483"/>
      <c r="K537" s="483"/>
      <c r="L537" s="483"/>
      <c r="M537" s="484"/>
      <c r="N537" s="321">
        <v>991</v>
      </c>
      <c r="O537" s="322">
        <v>3</v>
      </c>
      <c r="P537" s="322">
        <v>9</v>
      </c>
      <c r="Q537" s="323" t="s">
        <v>388</v>
      </c>
      <c r="R537" s="324" t="s">
        <v>21</v>
      </c>
      <c r="S537" s="485"/>
      <c r="T537" s="486"/>
      <c r="U537" s="413">
        <v>1238.44</v>
      </c>
      <c r="V537" s="413">
        <v>688.08900000000006</v>
      </c>
      <c r="W537" s="354">
        <f t="shared" si="23"/>
        <v>55.560947643809953</v>
      </c>
      <c r="X537" s="487"/>
      <c r="Y537" s="487"/>
      <c r="Z537" s="487"/>
      <c r="AA537" s="487"/>
      <c r="AB537" s="487"/>
      <c r="AC537" s="487"/>
      <c r="AD537" s="487"/>
      <c r="AE537" s="325"/>
    </row>
    <row r="538" spans="1:31" s="326" customFormat="1" ht="32.25" customHeight="1" x14ac:dyDescent="0.2">
      <c r="A538" s="320"/>
      <c r="B538" s="483" t="s">
        <v>382</v>
      </c>
      <c r="C538" s="483"/>
      <c r="D538" s="483"/>
      <c r="E538" s="483"/>
      <c r="F538" s="483"/>
      <c r="G538" s="483"/>
      <c r="H538" s="483"/>
      <c r="I538" s="483"/>
      <c r="J538" s="483"/>
      <c r="K538" s="483"/>
      <c r="L538" s="483"/>
      <c r="M538" s="484"/>
      <c r="N538" s="321">
        <v>991</v>
      </c>
      <c r="O538" s="322">
        <v>3</v>
      </c>
      <c r="P538" s="322">
        <v>9</v>
      </c>
      <c r="Q538" s="323" t="s">
        <v>388</v>
      </c>
      <c r="R538" s="324" t="s">
        <v>23</v>
      </c>
      <c r="S538" s="485"/>
      <c r="T538" s="486"/>
      <c r="U538" s="413">
        <v>374.00900000000001</v>
      </c>
      <c r="V538" s="413">
        <v>171.30224999999999</v>
      </c>
      <c r="W538" s="354">
        <f t="shared" si="23"/>
        <v>45.801638463245531</v>
      </c>
      <c r="X538" s="487"/>
      <c r="Y538" s="487"/>
      <c r="Z538" s="487"/>
      <c r="AA538" s="487"/>
      <c r="AB538" s="487"/>
      <c r="AC538" s="487"/>
      <c r="AD538" s="487"/>
      <c r="AE538" s="325"/>
    </row>
    <row r="539" spans="1:31" s="326" customFormat="1" ht="12" customHeight="1" x14ac:dyDescent="0.2">
      <c r="A539" s="320"/>
      <c r="B539" s="483" t="s">
        <v>389</v>
      </c>
      <c r="C539" s="483"/>
      <c r="D539" s="483"/>
      <c r="E539" s="483"/>
      <c r="F539" s="483"/>
      <c r="G539" s="483"/>
      <c r="H539" s="483"/>
      <c r="I539" s="483"/>
      <c r="J539" s="483"/>
      <c r="K539" s="483"/>
      <c r="L539" s="483"/>
      <c r="M539" s="484"/>
      <c r="N539" s="321">
        <v>991</v>
      </c>
      <c r="O539" s="322">
        <v>3</v>
      </c>
      <c r="P539" s="322">
        <v>9</v>
      </c>
      <c r="Q539" s="323" t="s">
        <v>390</v>
      </c>
      <c r="R539" s="324">
        <v>0</v>
      </c>
      <c r="S539" s="485"/>
      <c r="T539" s="486"/>
      <c r="U539" s="413">
        <v>165</v>
      </c>
      <c r="V539" s="413">
        <f>+V540</f>
        <v>43.624000000000002</v>
      </c>
      <c r="W539" s="354">
        <f t="shared" si="23"/>
        <v>26.438787878787878</v>
      </c>
      <c r="X539" s="487"/>
      <c r="Y539" s="487"/>
      <c r="Z539" s="487"/>
      <c r="AA539" s="487"/>
      <c r="AB539" s="487"/>
      <c r="AC539" s="487"/>
      <c r="AD539" s="487"/>
      <c r="AE539" s="325"/>
    </row>
    <row r="540" spans="1:31" s="326" customFormat="1" ht="21.75" customHeight="1" x14ac:dyDescent="0.2">
      <c r="A540" s="320"/>
      <c r="B540" s="483" t="s">
        <v>325</v>
      </c>
      <c r="C540" s="483"/>
      <c r="D540" s="483"/>
      <c r="E540" s="483"/>
      <c r="F540" s="483"/>
      <c r="G540" s="483"/>
      <c r="H540" s="483"/>
      <c r="I540" s="483"/>
      <c r="J540" s="483"/>
      <c r="K540" s="483"/>
      <c r="L540" s="483"/>
      <c r="M540" s="484"/>
      <c r="N540" s="321">
        <v>991</v>
      </c>
      <c r="O540" s="322">
        <v>3</v>
      </c>
      <c r="P540" s="322">
        <v>9</v>
      </c>
      <c r="Q540" s="323" t="s">
        <v>390</v>
      </c>
      <c r="R540" s="324" t="s">
        <v>24</v>
      </c>
      <c r="S540" s="485"/>
      <c r="T540" s="486"/>
      <c r="U540" s="413">
        <v>165</v>
      </c>
      <c r="V540" s="413">
        <f>+V541</f>
        <v>43.624000000000002</v>
      </c>
      <c r="W540" s="354">
        <f t="shared" si="23"/>
        <v>26.438787878787878</v>
      </c>
      <c r="X540" s="487"/>
      <c r="Y540" s="487"/>
      <c r="Z540" s="487"/>
      <c r="AA540" s="487"/>
      <c r="AB540" s="487"/>
      <c r="AC540" s="487"/>
      <c r="AD540" s="487"/>
      <c r="AE540" s="325"/>
    </row>
    <row r="541" spans="1:31" s="326" customFormat="1" ht="21.75" customHeight="1" x14ac:dyDescent="0.2">
      <c r="A541" s="320"/>
      <c r="B541" s="483" t="s">
        <v>326</v>
      </c>
      <c r="C541" s="483"/>
      <c r="D541" s="483"/>
      <c r="E541" s="483"/>
      <c r="F541" s="483"/>
      <c r="G541" s="483"/>
      <c r="H541" s="483"/>
      <c r="I541" s="483"/>
      <c r="J541" s="483"/>
      <c r="K541" s="483"/>
      <c r="L541" s="483"/>
      <c r="M541" s="484"/>
      <c r="N541" s="321">
        <v>991</v>
      </c>
      <c r="O541" s="322">
        <v>3</v>
      </c>
      <c r="P541" s="322">
        <v>9</v>
      </c>
      <c r="Q541" s="323" t="s">
        <v>390</v>
      </c>
      <c r="R541" s="324" t="s">
        <v>26</v>
      </c>
      <c r="S541" s="485"/>
      <c r="T541" s="486"/>
      <c r="U541" s="413">
        <v>165</v>
      </c>
      <c r="V541" s="413">
        <f>+V542</f>
        <v>43.624000000000002</v>
      </c>
      <c r="W541" s="354">
        <f t="shared" si="23"/>
        <v>26.438787878787878</v>
      </c>
      <c r="X541" s="487"/>
      <c r="Y541" s="487"/>
      <c r="Z541" s="487"/>
      <c r="AA541" s="487"/>
      <c r="AB541" s="487"/>
      <c r="AC541" s="487"/>
      <c r="AD541" s="487"/>
      <c r="AE541" s="325"/>
    </row>
    <row r="542" spans="1:31" s="326" customFormat="1" ht="21.75" customHeight="1" x14ac:dyDescent="0.2">
      <c r="A542" s="320"/>
      <c r="B542" s="483" t="s">
        <v>327</v>
      </c>
      <c r="C542" s="483"/>
      <c r="D542" s="483"/>
      <c r="E542" s="483"/>
      <c r="F542" s="483"/>
      <c r="G542" s="483"/>
      <c r="H542" s="483"/>
      <c r="I542" s="483"/>
      <c r="J542" s="483"/>
      <c r="K542" s="483"/>
      <c r="L542" s="483"/>
      <c r="M542" s="484"/>
      <c r="N542" s="321">
        <v>991</v>
      </c>
      <c r="O542" s="322">
        <v>3</v>
      </c>
      <c r="P542" s="322">
        <v>9</v>
      </c>
      <c r="Q542" s="323" t="s">
        <v>390</v>
      </c>
      <c r="R542" s="324" t="s">
        <v>27</v>
      </c>
      <c r="S542" s="485"/>
      <c r="T542" s="486"/>
      <c r="U542" s="413">
        <v>165</v>
      </c>
      <c r="V542" s="413">
        <v>43.624000000000002</v>
      </c>
      <c r="W542" s="354">
        <f t="shared" si="23"/>
        <v>26.438787878787878</v>
      </c>
      <c r="X542" s="487"/>
      <c r="Y542" s="487"/>
      <c r="Z542" s="487"/>
      <c r="AA542" s="487"/>
      <c r="AB542" s="487"/>
      <c r="AC542" s="487"/>
      <c r="AD542" s="487"/>
      <c r="AE542" s="325"/>
    </row>
    <row r="543" spans="1:31" s="326" customFormat="1" ht="21.75" customHeight="1" x14ac:dyDescent="0.2">
      <c r="A543" s="320"/>
      <c r="B543" s="483" t="s">
        <v>527</v>
      </c>
      <c r="C543" s="483"/>
      <c r="D543" s="483"/>
      <c r="E543" s="483"/>
      <c r="F543" s="483"/>
      <c r="G543" s="483"/>
      <c r="H543" s="483"/>
      <c r="I543" s="483"/>
      <c r="J543" s="483"/>
      <c r="K543" s="483"/>
      <c r="L543" s="483"/>
      <c r="M543" s="484"/>
      <c r="N543" s="321">
        <v>991</v>
      </c>
      <c r="O543" s="322">
        <v>3</v>
      </c>
      <c r="P543" s="322">
        <v>14</v>
      </c>
      <c r="Q543" s="323">
        <v>0</v>
      </c>
      <c r="R543" s="324">
        <v>0</v>
      </c>
      <c r="S543" s="485"/>
      <c r="T543" s="486"/>
      <c r="U543" s="413">
        <f t="shared" ref="U543:V548" si="24">+U544</f>
        <v>2100</v>
      </c>
      <c r="V543" s="413">
        <f t="shared" si="24"/>
        <v>0</v>
      </c>
      <c r="W543" s="354">
        <f t="shared" si="23"/>
        <v>0</v>
      </c>
      <c r="X543" s="487"/>
      <c r="Y543" s="487"/>
      <c r="Z543" s="487"/>
      <c r="AA543" s="487"/>
      <c r="AB543" s="487"/>
      <c r="AC543" s="487"/>
      <c r="AD543" s="487"/>
      <c r="AE543" s="325"/>
    </row>
    <row r="544" spans="1:31" s="326" customFormat="1" ht="21.75" customHeight="1" x14ac:dyDescent="0.2">
      <c r="A544" s="320"/>
      <c r="B544" s="483" t="s">
        <v>64</v>
      </c>
      <c r="C544" s="483"/>
      <c r="D544" s="483"/>
      <c r="E544" s="483"/>
      <c r="F544" s="483"/>
      <c r="G544" s="483"/>
      <c r="H544" s="483"/>
      <c r="I544" s="483"/>
      <c r="J544" s="483"/>
      <c r="K544" s="483"/>
      <c r="L544" s="483"/>
      <c r="M544" s="484"/>
      <c r="N544" s="321">
        <v>991</v>
      </c>
      <c r="O544" s="322">
        <v>3</v>
      </c>
      <c r="P544" s="322">
        <v>14</v>
      </c>
      <c r="Q544" s="323" t="s">
        <v>392</v>
      </c>
      <c r="R544" s="324">
        <v>0</v>
      </c>
      <c r="S544" s="485"/>
      <c r="T544" s="486"/>
      <c r="U544" s="413">
        <f t="shared" si="24"/>
        <v>2100</v>
      </c>
      <c r="V544" s="413">
        <f t="shared" si="24"/>
        <v>0</v>
      </c>
      <c r="W544" s="354">
        <f t="shared" si="23"/>
        <v>0</v>
      </c>
      <c r="X544" s="487"/>
      <c r="Y544" s="487"/>
      <c r="Z544" s="487"/>
      <c r="AA544" s="487"/>
      <c r="AB544" s="487"/>
      <c r="AC544" s="487"/>
      <c r="AD544" s="487"/>
      <c r="AE544" s="325"/>
    </row>
    <row r="545" spans="1:31" s="326" customFormat="1" ht="32.25" customHeight="1" x14ac:dyDescent="0.2">
      <c r="A545" s="320"/>
      <c r="B545" s="483" t="s">
        <v>67</v>
      </c>
      <c r="C545" s="483"/>
      <c r="D545" s="483"/>
      <c r="E545" s="483"/>
      <c r="F545" s="483"/>
      <c r="G545" s="483"/>
      <c r="H545" s="483"/>
      <c r="I545" s="483"/>
      <c r="J545" s="483"/>
      <c r="K545" s="483"/>
      <c r="L545" s="483"/>
      <c r="M545" s="484"/>
      <c r="N545" s="321">
        <v>991</v>
      </c>
      <c r="O545" s="322">
        <v>3</v>
      </c>
      <c r="P545" s="322">
        <v>14</v>
      </c>
      <c r="Q545" s="323" t="s">
        <v>393</v>
      </c>
      <c r="R545" s="324">
        <v>0</v>
      </c>
      <c r="S545" s="485"/>
      <c r="T545" s="486"/>
      <c r="U545" s="413">
        <f t="shared" si="24"/>
        <v>2100</v>
      </c>
      <c r="V545" s="413">
        <f t="shared" si="24"/>
        <v>0</v>
      </c>
      <c r="W545" s="354">
        <f t="shared" si="23"/>
        <v>0</v>
      </c>
      <c r="X545" s="487"/>
      <c r="Y545" s="487"/>
      <c r="Z545" s="487"/>
      <c r="AA545" s="487"/>
      <c r="AB545" s="487"/>
      <c r="AC545" s="487"/>
      <c r="AD545" s="487"/>
      <c r="AE545" s="325"/>
    </row>
    <row r="546" spans="1:31" s="326" customFormat="1" ht="42.75" customHeight="1" x14ac:dyDescent="0.2">
      <c r="A546" s="320"/>
      <c r="B546" s="483" t="s">
        <v>683</v>
      </c>
      <c r="C546" s="483"/>
      <c r="D546" s="483"/>
      <c r="E546" s="483"/>
      <c r="F546" s="483"/>
      <c r="G546" s="483"/>
      <c r="H546" s="483"/>
      <c r="I546" s="483"/>
      <c r="J546" s="483"/>
      <c r="K546" s="483"/>
      <c r="L546" s="483"/>
      <c r="M546" s="484"/>
      <c r="N546" s="321">
        <v>991</v>
      </c>
      <c r="O546" s="322">
        <v>3</v>
      </c>
      <c r="P546" s="322">
        <v>14</v>
      </c>
      <c r="Q546" s="323" t="s">
        <v>684</v>
      </c>
      <c r="R546" s="324">
        <v>0</v>
      </c>
      <c r="S546" s="485"/>
      <c r="T546" s="486"/>
      <c r="U546" s="413">
        <f t="shared" si="24"/>
        <v>2100</v>
      </c>
      <c r="V546" s="413">
        <f t="shared" si="24"/>
        <v>0</v>
      </c>
      <c r="W546" s="354">
        <f t="shared" si="23"/>
        <v>0</v>
      </c>
      <c r="X546" s="487"/>
      <c r="Y546" s="487"/>
      <c r="Z546" s="487"/>
      <c r="AA546" s="487"/>
      <c r="AB546" s="487"/>
      <c r="AC546" s="487"/>
      <c r="AD546" s="487"/>
      <c r="AE546" s="325"/>
    </row>
    <row r="547" spans="1:31" s="326" customFormat="1" ht="12" customHeight="1" x14ac:dyDescent="0.2">
      <c r="A547" s="320"/>
      <c r="B547" s="483" t="s">
        <v>29</v>
      </c>
      <c r="C547" s="483"/>
      <c r="D547" s="483"/>
      <c r="E547" s="483"/>
      <c r="F547" s="483"/>
      <c r="G547" s="483"/>
      <c r="H547" s="483"/>
      <c r="I547" s="483"/>
      <c r="J547" s="483"/>
      <c r="K547" s="483"/>
      <c r="L547" s="483"/>
      <c r="M547" s="484"/>
      <c r="N547" s="321">
        <v>991</v>
      </c>
      <c r="O547" s="322">
        <v>3</v>
      </c>
      <c r="P547" s="322">
        <v>14</v>
      </c>
      <c r="Q547" s="323" t="s">
        <v>684</v>
      </c>
      <c r="R547" s="324" t="s">
        <v>30</v>
      </c>
      <c r="S547" s="485"/>
      <c r="T547" s="486"/>
      <c r="U547" s="413">
        <f t="shared" si="24"/>
        <v>2100</v>
      </c>
      <c r="V547" s="413">
        <f t="shared" si="24"/>
        <v>0</v>
      </c>
      <c r="W547" s="354">
        <f t="shared" si="23"/>
        <v>0</v>
      </c>
      <c r="X547" s="487"/>
      <c r="Y547" s="487"/>
      <c r="Z547" s="487"/>
      <c r="AA547" s="487"/>
      <c r="AB547" s="487"/>
      <c r="AC547" s="487"/>
      <c r="AD547" s="487"/>
      <c r="AE547" s="325"/>
    </row>
    <row r="548" spans="1:31" s="326" customFormat="1" ht="42.75" customHeight="1" x14ac:dyDescent="0.2">
      <c r="A548" s="320"/>
      <c r="B548" s="483" t="s">
        <v>396</v>
      </c>
      <c r="C548" s="483"/>
      <c r="D548" s="483"/>
      <c r="E548" s="483"/>
      <c r="F548" s="483"/>
      <c r="G548" s="483"/>
      <c r="H548" s="483"/>
      <c r="I548" s="483"/>
      <c r="J548" s="483"/>
      <c r="K548" s="483"/>
      <c r="L548" s="483"/>
      <c r="M548" s="484"/>
      <c r="N548" s="321">
        <v>991</v>
      </c>
      <c r="O548" s="322">
        <v>3</v>
      </c>
      <c r="P548" s="322">
        <v>14</v>
      </c>
      <c r="Q548" s="323" t="s">
        <v>684</v>
      </c>
      <c r="R548" s="324" t="s">
        <v>66</v>
      </c>
      <c r="S548" s="485"/>
      <c r="T548" s="486"/>
      <c r="U548" s="413">
        <f t="shared" si="24"/>
        <v>2100</v>
      </c>
      <c r="V548" s="413">
        <f t="shared" si="24"/>
        <v>0</v>
      </c>
      <c r="W548" s="354">
        <f t="shared" si="23"/>
        <v>0</v>
      </c>
      <c r="X548" s="487"/>
      <c r="Y548" s="487"/>
      <c r="Z548" s="487"/>
      <c r="AA548" s="487"/>
      <c r="AB548" s="487"/>
      <c r="AC548" s="487"/>
      <c r="AD548" s="487"/>
      <c r="AE548" s="325"/>
    </row>
    <row r="549" spans="1:31" s="326" customFormat="1" ht="74.25" customHeight="1" x14ac:dyDescent="0.2">
      <c r="A549" s="320"/>
      <c r="B549" s="483" t="s">
        <v>528</v>
      </c>
      <c r="C549" s="483"/>
      <c r="D549" s="483"/>
      <c r="E549" s="483"/>
      <c r="F549" s="483"/>
      <c r="G549" s="483"/>
      <c r="H549" s="483"/>
      <c r="I549" s="483"/>
      <c r="J549" s="483"/>
      <c r="K549" s="483"/>
      <c r="L549" s="483"/>
      <c r="M549" s="484"/>
      <c r="N549" s="321">
        <v>991</v>
      </c>
      <c r="O549" s="322">
        <v>3</v>
      </c>
      <c r="P549" s="322">
        <v>14</v>
      </c>
      <c r="Q549" s="323" t="s">
        <v>684</v>
      </c>
      <c r="R549" s="324" t="s">
        <v>529</v>
      </c>
      <c r="S549" s="485"/>
      <c r="T549" s="486"/>
      <c r="U549" s="413">
        <f>1980+120</f>
        <v>2100</v>
      </c>
      <c r="V549" s="413"/>
      <c r="W549" s="354">
        <f t="shared" si="23"/>
        <v>0</v>
      </c>
      <c r="X549" s="487"/>
      <c r="Y549" s="487"/>
      <c r="Z549" s="487"/>
      <c r="AA549" s="487"/>
      <c r="AB549" s="487"/>
      <c r="AC549" s="487"/>
      <c r="AD549" s="487"/>
      <c r="AE549" s="325"/>
    </row>
    <row r="550" spans="1:31" s="326" customFormat="1" ht="12" customHeight="1" x14ac:dyDescent="0.2">
      <c r="A550" s="320"/>
      <c r="B550" s="483" t="s">
        <v>391</v>
      </c>
      <c r="C550" s="483"/>
      <c r="D550" s="483"/>
      <c r="E550" s="483"/>
      <c r="F550" s="483"/>
      <c r="G550" s="483"/>
      <c r="H550" s="483"/>
      <c r="I550" s="483"/>
      <c r="J550" s="483"/>
      <c r="K550" s="483"/>
      <c r="L550" s="483"/>
      <c r="M550" s="484"/>
      <c r="N550" s="321">
        <v>991</v>
      </c>
      <c r="O550" s="322">
        <v>4</v>
      </c>
      <c r="P550" s="322">
        <v>0</v>
      </c>
      <c r="Q550" s="323">
        <v>0</v>
      </c>
      <c r="R550" s="324">
        <v>0</v>
      </c>
      <c r="S550" s="485"/>
      <c r="T550" s="486"/>
      <c r="U550" s="413">
        <f>+U551+U564</f>
        <v>8490.1180000000004</v>
      </c>
      <c r="V550" s="413">
        <f>+V551+V564</f>
        <v>65</v>
      </c>
      <c r="W550" s="354">
        <f t="shared" si="23"/>
        <v>0.76559595520344936</v>
      </c>
      <c r="X550" s="487"/>
      <c r="Y550" s="487"/>
      <c r="Z550" s="487"/>
      <c r="AA550" s="487"/>
      <c r="AB550" s="487"/>
      <c r="AC550" s="487"/>
      <c r="AD550" s="487"/>
      <c r="AE550" s="325"/>
    </row>
    <row r="551" spans="1:31" s="326" customFormat="1" ht="12" customHeight="1" x14ac:dyDescent="0.2">
      <c r="A551" s="320"/>
      <c r="B551" s="483" t="s">
        <v>90</v>
      </c>
      <c r="C551" s="483"/>
      <c r="D551" s="483"/>
      <c r="E551" s="483"/>
      <c r="F551" s="483"/>
      <c r="G551" s="483"/>
      <c r="H551" s="483"/>
      <c r="I551" s="483"/>
      <c r="J551" s="483"/>
      <c r="K551" s="483"/>
      <c r="L551" s="483"/>
      <c r="M551" s="484"/>
      <c r="N551" s="321">
        <v>991</v>
      </c>
      <c r="O551" s="322">
        <v>4</v>
      </c>
      <c r="P551" s="322">
        <v>9</v>
      </c>
      <c r="Q551" s="323">
        <v>0</v>
      </c>
      <c r="R551" s="324">
        <v>0</v>
      </c>
      <c r="S551" s="485"/>
      <c r="T551" s="486"/>
      <c r="U551" s="413">
        <f>+U552+U558</f>
        <v>6514.058</v>
      </c>
      <c r="V551" s="413">
        <f>+V552+V558</f>
        <v>50</v>
      </c>
      <c r="W551" s="354">
        <f t="shared" si="23"/>
        <v>0.76757069095792518</v>
      </c>
      <c r="X551" s="487"/>
      <c r="Y551" s="487"/>
      <c r="Z551" s="487"/>
      <c r="AA551" s="487"/>
      <c r="AB551" s="487"/>
      <c r="AC551" s="487"/>
      <c r="AD551" s="487"/>
      <c r="AE551" s="325"/>
    </row>
    <row r="552" spans="1:31" s="326" customFormat="1" ht="21.75" customHeight="1" x14ac:dyDescent="0.2">
      <c r="A552" s="320"/>
      <c r="B552" s="483" t="s">
        <v>91</v>
      </c>
      <c r="C552" s="483"/>
      <c r="D552" s="483"/>
      <c r="E552" s="483"/>
      <c r="F552" s="483"/>
      <c r="G552" s="483"/>
      <c r="H552" s="483"/>
      <c r="I552" s="483"/>
      <c r="J552" s="483"/>
      <c r="K552" s="483"/>
      <c r="L552" s="483"/>
      <c r="M552" s="484"/>
      <c r="N552" s="321">
        <v>991</v>
      </c>
      <c r="O552" s="322">
        <v>4</v>
      </c>
      <c r="P552" s="322">
        <v>9</v>
      </c>
      <c r="Q552" s="323" t="s">
        <v>397</v>
      </c>
      <c r="R552" s="324">
        <v>0</v>
      </c>
      <c r="S552" s="485"/>
      <c r="T552" s="486"/>
      <c r="U552" s="413">
        <v>1514.058</v>
      </c>
      <c r="V552" s="413">
        <f t="shared" ref="V552:V556" si="25">+V553</f>
        <v>50</v>
      </c>
      <c r="W552" s="354">
        <f t="shared" si="23"/>
        <v>3.3023833961446654</v>
      </c>
      <c r="X552" s="487"/>
      <c r="Y552" s="487"/>
      <c r="Z552" s="487"/>
      <c r="AA552" s="487"/>
      <c r="AB552" s="487"/>
      <c r="AC552" s="487"/>
      <c r="AD552" s="487"/>
      <c r="AE552" s="325"/>
    </row>
    <row r="553" spans="1:31" s="326" customFormat="1" ht="21.75" customHeight="1" x14ac:dyDescent="0.2">
      <c r="A553" s="320"/>
      <c r="B553" s="483" t="s">
        <v>294</v>
      </c>
      <c r="C553" s="483"/>
      <c r="D553" s="483"/>
      <c r="E553" s="483"/>
      <c r="F553" s="483"/>
      <c r="G553" s="483"/>
      <c r="H553" s="483"/>
      <c r="I553" s="483"/>
      <c r="J553" s="483"/>
      <c r="K553" s="483"/>
      <c r="L553" s="483"/>
      <c r="M553" s="484"/>
      <c r="N553" s="321">
        <v>991</v>
      </c>
      <c r="O553" s="322">
        <v>4</v>
      </c>
      <c r="P553" s="322">
        <v>9</v>
      </c>
      <c r="Q553" s="323" t="s">
        <v>398</v>
      </c>
      <c r="R553" s="324">
        <v>0</v>
      </c>
      <c r="S553" s="485"/>
      <c r="T553" s="486"/>
      <c r="U553" s="413">
        <v>1514.058</v>
      </c>
      <c r="V553" s="413">
        <f t="shared" si="25"/>
        <v>50</v>
      </c>
      <c r="W553" s="354">
        <f t="shared" si="23"/>
        <v>3.3023833961446654</v>
      </c>
      <c r="X553" s="487"/>
      <c r="Y553" s="487"/>
      <c r="Z553" s="487"/>
      <c r="AA553" s="487"/>
      <c r="AB553" s="487"/>
      <c r="AC553" s="487"/>
      <c r="AD553" s="487"/>
      <c r="AE553" s="325"/>
    </row>
    <row r="554" spans="1:31" s="326" customFormat="1" ht="42.75" customHeight="1" x14ac:dyDescent="0.2">
      <c r="A554" s="320"/>
      <c r="B554" s="483" t="s">
        <v>92</v>
      </c>
      <c r="C554" s="483"/>
      <c r="D554" s="483"/>
      <c r="E554" s="483"/>
      <c r="F554" s="483"/>
      <c r="G554" s="483"/>
      <c r="H554" s="483"/>
      <c r="I554" s="483"/>
      <c r="J554" s="483"/>
      <c r="K554" s="483"/>
      <c r="L554" s="483"/>
      <c r="M554" s="484"/>
      <c r="N554" s="321">
        <v>991</v>
      </c>
      <c r="O554" s="322">
        <v>4</v>
      </c>
      <c r="P554" s="322">
        <v>9</v>
      </c>
      <c r="Q554" s="323" t="s">
        <v>399</v>
      </c>
      <c r="R554" s="324">
        <v>0</v>
      </c>
      <c r="S554" s="485"/>
      <c r="T554" s="486"/>
      <c r="U554" s="413">
        <v>1514.058</v>
      </c>
      <c r="V554" s="413">
        <f t="shared" si="25"/>
        <v>50</v>
      </c>
      <c r="W554" s="354">
        <f t="shared" si="23"/>
        <v>3.3023833961446654</v>
      </c>
      <c r="X554" s="487"/>
      <c r="Y554" s="487"/>
      <c r="Z554" s="487"/>
      <c r="AA554" s="487"/>
      <c r="AB554" s="487"/>
      <c r="AC554" s="487"/>
      <c r="AD554" s="487"/>
      <c r="AE554" s="325"/>
    </row>
    <row r="555" spans="1:31" s="326" customFormat="1" ht="21.75" customHeight="1" x14ac:dyDescent="0.2">
      <c r="A555" s="320"/>
      <c r="B555" s="483" t="s">
        <v>325</v>
      </c>
      <c r="C555" s="483"/>
      <c r="D555" s="483"/>
      <c r="E555" s="483"/>
      <c r="F555" s="483"/>
      <c r="G555" s="483"/>
      <c r="H555" s="483"/>
      <c r="I555" s="483"/>
      <c r="J555" s="483"/>
      <c r="K555" s="483"/>
      <c r="L555" s="483"/>
      <c r="M555" s="484"/>
      <c r="N555" s="321">
        <v>991</v>
      </c>
      <c r="O555" s="322">
        <v>4</v>
      </c>
      <c r="P555" s="322">
        <v>9</v>
      </c>
      <c r="Q555" s="323" t="s">
        <v>399</v>
      </c>
      <c r="R555" s="324" t="s">
        <v>24</v>
      </c>
      <c r="S555" s="485"/>
      <c r="T555" s="486"/>
      <c r="U555" s="413">
        <v>1514.058</v>
      </c>
      <c r="V555" s="413">
        <f t="shared" si="25"/>
        <v>50</v>
      </c>
      <c r="W555" s="354">
        <f t="shared" si="23"/>
        <v>3.3023833961446654</v>
      </c>
      <c r="X555" s="487"/>
      <c r="Y555" s="487"/>
      <c r="Z555" s="487"/>
      <c r="AA555" s="487"/>
      <c r="AB555" s="487"/>
      <c r="AC555" s="487"/>
      <c r="AD555" s="487"/>
      <c r="AE555" s="325"/>
    </row>
    <row r="556" spans="1:31" s="326" customFormat="1" ht="21.75" customHeight="1" x14ac:dyDescent="0.2">
      <c r="A556" s="320"/>
      <c r="B556" s="483" t="s">
        <v>326</v>
      </c>
      <c r="C556" s="483"/>
      <c r="D556" s="483"/>
      <c r="E556" s="483"/>
      <c r="F556" s="483"/>
      <c r="G556" s="483"/>
      <c r="H556" s="483"/>
      <c r="I556" s="483"/>
      <c r="J556" s="483"/>
      <c r="K556" s="483"/>
      <c r="L556" s="483"/>
      <c r="M556" s="484"/>
      <c r="N556" s="321">
        <v>991</v>
      </c>
      <c r="O556" s="322">
        <v>4</v>
      </c>
      <c r="P556" s="322">
        <v>9</v>
      </c>
      <c r="Q556" s="323" t="s">
        <v>399</v>
      </c>
      <c r="R556" s="324" t="s">
        <v>26</v>
      </c>
      <c r="S556" s="485"/>
      <c r="T556" s="486"/>
      <c r="U556" s="413">
        <v>1514.058</v>
      </c>
      <c r="V556" s="413">
        <f t="shared" si="25"/>
        <v>50</v>
      </c>
      <c r="W556" s="354">
        <f t="shared" si="23"/>
        <v>3.3023833961446654</v>
      </c>
      <c r="X556" s="487"/>
      <c r="Y556" s="487"/>
      <c r="Z556" s="487"/>
      <c r="AA556" s="487"/>
      <c r="AB556" s="487"/>
      <c r="AC556" s="487"/>
      <c r="AD556" s="487"/>
      <c r="AE556" s="325"/>
    </row>
    <row r="557" spans="1:31" s="326" customFormat="1" ht="12" customHeight="1" x14ac:dyDescent="0.2">
      <c r="A557" s="320"/>
      <c r="B557" s="483" t="s">
        <v>328</v>
      </c>
      <c r="C557" s="483"/>
      <c r="D557" s="483"/>
      <c r="E557" s="483"/>
      <c r="F557" s="483"/>
      <c r="G557" s="483"/>
      <c r="H557" s="483"/>
      <c r="I557" s="483"/>
      <c r="J557" s="483"/>
      <c r="K557" s="483"/>
      <c r="L557" s="483"/>
      <c r="M557" s="484"/>
      <c r="N557" s="321">
        <v>991</v>
      </c>
      <c r="O557" s="322">
        <v>4</v>
      </c>
      <c r="P557" s="322">
        <v>9</v>
      </c>
      <c r="Q557" s="323" t="s">
        <v>399</v>
      </c>
      <c r="R557" s="324" t="s">
        <v>28</v>
      </c>
      <c r="S557" s="485"/>
      <c r="T557" s="486"/>
      <c r="U557" s="413">
        <v>1514.058</v>
      </c>
      <c r="V557" s="413">
        <v>50</v>
      </c>
      <c r="W557" s="354">
        <f t="shared" si="23"/>
        <v>3.3023833961446654</v>
      </c>
      <c r="X557" s="487"/>
      <c r="Y557" s="487"/>
      <c r="Z557" s="487"/>
      <c r="AA557" s="487"/>
      <c r="AB557" s="487"/>
      <c r="AC557" s="487"/>
      <c r="AD557" s="487"/>
      <c r="AE557" s="325"/>
    </row>
    <row r="558" spans="1:31" s="382" customFormat="1" ht="21.75" customHeight="1" x14ac:dyDescent="0.2">
      <c r="A558" s="375"/>
      <c r="B558" s="493" t="s">
        <v>91</v>
      </c>
      <c r="C558" s="493"/>
      <c r="D558" s="493"/>
      <c r="E558" s="493"/>
      <c r="F558" s="493"/>
      <c r="G558" s="493"/>
      <c r="H558" s="493"/>
      <c r="I558" s="493"/>
      <c r="J558" s="493"/>
      <c r="K558" s="493"/>
      <c r="L558" s="493"/>
      <c r="M558" s="494"/>
      <c r="N558" s="376">
        <v>991</v>
      </c>
      <c r="O558" s="377">
        <v>4</v>
      </c>
      <c r="P558" s="377">
        <v>9</v>
      </c>
      <c r="Q558" s="378" t="s">
        <v>397</v>
      </c>
      <c r="R558" s="379">
        <v>0</v>
      </c>
      <c r="S558" s="495"/>
      <c r="T558" s="496"/>
      <c r="U558" s="417">
        <f t="shared" ref="U558:V562" si="26">+U559</f>
        <v>5000</v>
      </c>
      <c r="V558" s="417">
        <f t="shared" si="26"/>
        <v>0</v>
      </c>
      <c r="W558" s="354">
        <f t="shared" si="23"/>
        <v>0</v>
      </c>
      <c r="X558" s="497"/>
      <c r="Y558" s="497"/>
      <c r="Z558" s="497"/>
      <c r="AA558" s="497"/>
      <c r="AB558" s="497"/>
      <c r="AC558" s="497"/>
      <c r="AD558" s="497"/>
      <c r="AE558" s="381"/>
    </row>
    <row r="559" spans="1:31" s="382" customFormat="1" ht="21.75" customHeight="1" x14ac:dyDescent="0.2">
      <c r="A559" s="375"/>
      <c r="B559" s="493" t="s">
        <v>294</v>
      </c>
      <c r="C559" s="493"/>
      <c r="D559" s="493"/>
      <c r="E559" s="493"/>
      <c r="F559" s="493"/>
      <c r="G559" s="493"/>
      <c r="H559" s="493"/>
      <c r="I559" s="493"/>
      <c r="J559" s="493"/>
      <c r="K559" s="493"/>
      <c r="L559" s="493"/>
      <c r="M559" s="494"/>
      <c r="N559" s="376">
        <v>991</v>
      </c>
      <c r="O559" s="377">
        <v>4</v>
      </c>
      <c r="P559" s="377">
        <v>9</v>
      </c>
      <c r="Q559" s="378" t="s">
        <v>398</v>
      </c>
      <c r="R559" s="379">
        <v>0</v>
      </c>
      <c r="S559" s="495"/>
      <c r="T559" s="496"/>
      <c r="U559" s="417">
        <f t="shared" si="26"/>
        <v>5000</v>
      </c>
      <c r="V559" s="417">
        <f t="shared" si="26"/>
        <v>0</v>
      </c>
      <c r="W559" s="354">
        <f t="shared" si="23"/>
        <v>0</v>
      </c>
      <c r="X559" s="497"/>
      <c r="Y559" s="497"/>
      <c r="Z559" s="497"/>
      <c r="AA559" s="497"/>
      <c r="AB559" s="497"/>
      <c r="AC559" s="497"/>
      <c r="AD559" s="497"/>
      <c r="AE559" s="381"/>
    </row>
    <row r="560" spans="1:31" s="382" customFormat="1" ht="42.75" customHeight="1" x14ac:dyDescent="0.2">
      <c r="A560" s="375"/>
      <c r="B560" s="493" t="s">
        <v>698</v>
      </c>
      <c r="C560" s="493"/>
      <c r="D560" s="493"/>
      <c r="E560" s="493"/>
      <c r="F560" s="493"/>
      <c r="G560" s="493"/>
      <c r="H560" s="493"/>
      <c r="I560" s="493"/>
      <c r="J560" s="493"/>
      <c r="K560" s="493"/>
      <c r="L560" s="493"/>
      <c r="M560" s="494"/>
      <c r="N560" s="376">
        <v>991</v>
      </c>
      <c r="O560" s="377">
        <v>4</v>
      </c>
      <c r="P560" s="377">
        <v>9</v>
      </c>
      <c r="Q560" s="378" t="s">
        <v>699</v>
      </c>
      <c r="R560" s="379">
        <v>0</v>
      </c>
      <c r="S560" s="495"/>
      <c r="T560" s="496"/>
      <c r="U560" s="417">
        <f t="shared" si="26"/>
        <v>5000</v>
      </c>
      <c r="V560" s="417">
        <f t="shared" si="26"/>
        <v>0</v>
      </c>
      <c r="W560" s="354">
        <f t="shared" si="23"/>
        <v>0</v>
      </c>
      <c r="X560" s="497"/>
      <c r="Y560" s="497"/>
      <c r="Z560" s="497"/>
      <c r="AA560" s="497"/>
      <c r="AB560" s="497"/>
      <c r="AC560" s="497"/>
      <c r="AD560" s="497"/>
      <c r="AE560" s="381"/>
    </row>
    <row r="561" spans="1:31" s="382" customFormat="1" ht="21.75" customHeight="1" x14ac:dyDescent="0.2">
      <c r="A561" s="375"/>
      <c r="B561" s="493" t="s">
        <v>325</v>
      </c>
      <c r="C561" s="493"/>
      <c r="D561" s="493"/>
      <c r="E561" s="493"/>
      <c r="F561" s="493"/>
      <c r="G561" s="493"/>
      <c r="H561" s="493"/>
      <c r="I561" s="493"/>
      <c r="J561" s="493"/>
      <c r="K561" s="493"/>
      <c r="L561" s="493"/>
      <c r="M561" s="494"/>
      <c r="N561" s="376">
        <v>991</v>
      </c>
      <c r="O561" s="377">
        <v>4</v>
      </c>
      <c r="P561" s="377">
        <v>9</v>
      </c>
      <c r="Q561" s="378" t="s">
        <v>699</v>
      </c>
      <c r="R561" s="379" t="s">
        <v>24</v>
      </c>
      <c r="S561" s="495"/>
      <c r="T561" s="496"/>
      <c r="U561" s="417">
        <f t="shared" si="26"/>
        <v>5000</v>
      </c>
      <c r="V561" s="417">
        <f t="shared" si="26"/>
        <v>0</v>
      </c>
      <c r="W561" s="354">
        <f t="shared" si="23"/>
        <v>0</v>
      </c>
      <c r="X561" s="497"/>
      <c r="Y561" s="497"/>
      <c r="Z561" s="497"/>
      <c r="AA561" s="497"/>
      <c r="AB561" s="497"/>
      <c r="AC561" s="497"/>
      <c r="AD561" s="497"/>
      <c r="AE561" s="381"/>
    </row>
    <row r="562" spans="1:31" s="382" customFormat="1" ht="21.75" customHeight="1" x14ac:dyDescent="0.2">
      <c r="A562" s="375"/>
      <c r="B562" s="493" t="s">
        <v>326</v>
      </c>
      <c r="C562" s="493"/>
      <c r="D562" s="493"/>
      <c r="E562" s="493"/>
      <c r="F562" s="493"/>
      <c r="G562" s="493"/>
      <c r="H562" s="493"/>
      <c r="I562" s="493"/>
      <c r="J562" s="493"/>
      <c r="K562" s="493"/>
      <c r="L562" s="493"/>
      <c r="M562" s="494"/>
      <c r="N562" s="376">
        <v>991</v>
      </c>
      <c r="O562" s="377">
        <v>4</v>
      </c>
      <c r="P562" s="377">
        <v>9</v>
      </c>
      <c r="Q562" s="378" t="s">
        <v>699</v>
      </c>
      <c r="R562" s="379" t="s">
        <v>26</v>
      </c>
      <c r="S562" s="495"/>
      <c r="T562" s="496"/>
      <c r="U562" s="417">
        <f t="shared" si="26"/>
        <v>5000</v>
      </c>
      <c r="V562" s="417">
        <f t="shared" si="26"/>
        <v>0</v>
      </c>
      <c r="W562" s="354">
        <f t="shared" si="23"/>
        <v>0</v>
      </c>
      <c r="X562" s="497"/>
      <c r="Y562" s="497"/>
      <c r="Z562" s="497"/>
      <c r="AA562" s="497"/>
      <c r="AB562" s="497"/>
      <c r="AC562" s="497"/>
      <c r="AD562" s="497"/>
      <c r="AE562" s="381"/>
    </row>
    <row r="563" spans="1:31" s="382" customFormat="1" ht="12" customHeight="1" x14ac:dyDescent="0.2">
      <c r="A563" s="375"/>
      <c r="B563" s="493" t="s">
        <v>328</v>
      </c>
      <c r="C563" s="493"/>
      <c r="D563" s="493"/>
      <c r="E563" s="493"/>
      <c r="F563" s="493"/>
      <c r="G563" s="493"/>
      <c r="H563" s="493"/>
      <c r="I563" s="493"/>
      <c r="J563" s="493"/>
      <c r="K563" s="493"/>
      <c r="L563" s="493"/>
      <c r="M563" s="494"/>
      <c r="N563" s="376">
        <v>991</v>
      </c>
      <c r="O563" s="377">
        <v>4</v>
      </c>
      <c r="P563" s="377">
        <v>9</v>
      </c>
      <c r="Q563" s="378" t="s">
        <v>699</v>
      </c>
      <c r="R563" s="379" t="s">
        <v>28</v>
      </c>
      <c r="S563" s="495"/>
      <c r="T563" s="496"/>
      <c r="U563" s="417">
        <v>5000</v>
      </c>
      <c r="V563" s="417"/>
      <c r="W563" s="354">
        <f t="shared" si="23"/>
        <v>0</v>
      </c>
      <c r="X563" s="497"/>
      <c r="Y563" s="497"/>
      <c r="Z563" s="497"/>
      <c r="AA563" s="497"/>
      <c r="AB563" s="497"/>
      <c r="AC563" s="497"/>
      <c r="AD563" s="497"/>
      <c r="AE563" s="381"/>
    </row>
    <row r="564" spans="1:31" s="326" customFormat="1" ht="12" customHeight="1" x14ac:dyDescent="0.2">
      <c r="A564" s="320"/>
      <c r="B564" s="483" t="s">
        <v>400</v>
      </c>
      <c r="C564" s="483"/>
      <c r="D564" s="483"/>
      <c r="E564" s="483"/>
      <c r="F564" s="483"/>
      <c r="G564" s="483"/>
      <c r="H564" s="483"/>
      <c r="I564" s="483"/>
      <c r="J564" s="483"/>
      <c r="K564" s="483"/>
      <c r="L564" s="483"/>
      <c r="M564" s="484"/>
      <c r="N564" s="321">
        <v>991</v>
      </c>
      <c r="O564" s="322">
        <v>4</v>
      </c>
      <c r="P564" s="322">
        <v>12</v>
      </c>
      <c r="Q564" s="323">
        <v>0</v>
      </c>
      <c r="R564" s="324">
        <v>0</v>
      </c>
      <c r="S564" s="485"/>
      <c r="T564" s="486"/>
      <c r="U564" s="413">
        <f>+U565+U571</f>
        <v>1976.06</v>
      </c>
      <c r="V564" s="413">
        <f>+V565+V571</f>
        <v>15</v>
      </c>
      <c r="W564" s="354">
        <f t="shared" si="23"/>
        <v>0.7590862625628777</v>
      </c>
      <c r="X564" s="487"/>
      <c r="Y564" s="487"/>
      <c r="Z564" s="487"/>
      <c r="AA564" s="487"/>
      <c r="AB564" s="487"/>
      <c r="AC564" s="487"/>
      <c r="AD564" s="487"/>
      <c r="AE564" s="325"/>
    </row>
    <row r="565" spans="1:31" s="326" customFormat="1" ht="32.25" customHeight="1" x14ac:dyDescent="0.2">
      <c r="A565" s="320"/>
      <c r="B565" s="483" t="s">
        <v>93</v>
      </c>
      <c r="C565" s="483"/>
      <c r="D565" s="483"/>
      <c r="E565" s="483"/>
      <c r="F565" s="483"/>
      <c r="G565" s="483"/>
      <c r="H565" s="483"/>
      <c r="I565" s="483"/>
      <c r="J565" s="483"/>
      <c r="K565" s="483"/>
      <c r="L565" s="483"/>
      <c r="M565" s="484"/>
      <c r="N565" s="321">
        <v>991</v>
      </c>
      <c r="O565" s="322">
        <v>4</v>
      </c>
      <c r="P565" s="322">
        <v>12</v>
      </c>
      <c r="Q565" s="323" t="s">
        <v>401</v>
      </c>
      <c r="R565" s="324">
        <v>0</v>
      </c>
      <c r="S565" s="485"/>
      <c r="T565" s="486"/>
      <c r="U565" s="413">
        <v>200</v>
      </c>
      <c r="V565" s="413">
        <f>+V566</f>
        <v>15</v>
      </c>
      <c r="W565" s="354">
        <f t="shared" si="23"/>
        <v>7.5</v>
      </c>
      <c r="X565" s="487"/>
      <c r="Y565" s="487"/>
      <c r="Z565" s="487"/>
      <c r="AA565" s="487"/>
      <c r="AB565" s="487"/>
      <c r="AC565" s="487"/>
      <c r="AD565" s="487"/>
      <c r="AE565" s="325"/>
    </row>
    <row r="566" spans="1:31" s="326" customFormat="1" ht="21.75" customHeight="1" x14ac:dyDescent="0.2">
      <c r="A566" s="320"/>
      <c r="B566" s="483" t="s">
        <v>94</v>
      </c>
      <c r="C566" s="483"/>
      <c r="D566" s="483"/>
      <c r="E566" s="483"/>
      <c r="F566" s="483"/>
      <c r="G566" s="483"/>
      <c r="H566" s="483"/>
      <c r="I566" s="483"/>
      <c r="J566" s="483"/>
      <c r="K566" s="483"/>
      <c r="L566" s="483"/>
      <c r="M566" s="484"/>
      <c r="N566" s="321">
        <v>991</v>
      </c>
      <c r="O566" s="322">
        <v>4</v>
      </c>
      <c r="P566" s="322">
        <v>12</v>
      </c>
      <c r="Q566" s="323" t="s">
        <v>402</v>
      </c>
      <c r="R566" s="324">
        <v>0</v>
      </c>
      <c r="S566" s="485"/>
      <c r="T566" s="486"/>
      <c r="U566" s="413">
        <v>200</v>
      </c>
      <c r="V566" s="413">
        <f>+V567</f>
        <v>15</v>
      </c>
      <c r="W566" s="354">
        <f t="shared" si="23"/>
        <v>7.5</v>
      </c>
      <c r="X566" s="487"/>
      <c r="Y566" s="487"/>
      <c r="Z566" s="487"/>
      <c r="AA566" s="487"/>
      <c r="AB566" s="487"/>
      <c r="AC566" s="487"/>
      <c r="AD566" s="487"/>
      <c r="AE566" s="325"/>
    </row>
    <row r="567" spans="1:31" s="326" customFormat="1" ht="21.75" customHeight="1" x14ac:dyDescent="0.2">
      <c r="A567" s="320"/>
      <c r="B567" s="483" t="s">
        <v>95</v>
      </c>
      <c r="C567" s="483"/>
      <c r="D567" s="483"/>
      <c r="E567" s="483"/>
      <c r="F567" s="483"/>
      <c r="G567" s="483"/>
      <c r="H567" s="483"/>
      <c r="I567" s="483"/>
      <c r="J567" s="483"/>
      <c r="K567" s="483"/>
      <c r="L567" s="483"/>
      <c r="M567" s="484"/>
      <c r="N567" s="321">
        <v>991</v>
      </c>
      <c r="O567" s="322">
        <v>4</v>
      </c>
      <c r="P567" s="322">
        <v>12</v>
      </c>
      <c r="Q567" s="323" t="s">
        <v>403</v>
      </c>
      <c r="R567" s="324">
        <v>0</v>
      </c>
      <c r="S567" s="485"/>
      <c r="T567" s="486"/>
      <c r="U567" s="413">
        <v>200</v>
      </c>
      <c r="V567" s="413">
        <f>+V568</f>
        <v>15</v>
      </c>
      <c r="W567" s="354">
        <f t="shared" si="23"/>
        <v>7.5</v>
      </c>
      <c r="X567" s="487"/>
      <c r="Y567" s="487"/>
      <c r="Z567" s="487"/>
      <c r="AA567" s="487"/>
      <c r="AB567" s="487"/>
      <c r="AC567" s="487"/>
      <c r="AD567" s="487"/>
      <c r="AE567" s="325"/>
    </row>
    <row r="568" spans="1:31" s="326" customFormat="1" ht="21.75" customHeight="1" x14ac:dyDescent="0.2">
      <c r="A568" s="320"/>
      <c r="B568" s="483" t="s">
        <v>325</v>
      </c>
      <c r="C568" s="483"/>
      <c r="D568" s="483"/>
      <c r="E568" s="483"/>
      <c r="F568" s="483"/>
      <c r="G568" s="483"/>
      <c r="H568" s="483"/>
      <c r="I568" s="483"/>
      <c r="J568" s="483"/>
      <c r="K568" s="483"/>
      <c r="L568" s="483"/>
      <c r="M568" s="484"/>
      <c r="N568" s="321">
        <v>991</v>
      </c>
      <c r="O568" s="322">
        <v>4</v>
      </c>
      <c r="P568" s="322">
        <v>12</v>
      </c>
      <c r="Q568" s="323" t="s">
        <v>403</v>
      </c>
      <c r="R568" s="324" t="s">
        <v>24</v>
      </c>
      <c r="S568" s="485"/>
      <c r="T568" s="486"/>
      <c r="U568" s="413">
        <v>200</v>
      </c>
      <c r="V568" s="413">
        <f>+V569</f>
        <v>15</v>
      </c>
      <c r="W568" s="354">
        <f t="shared" ref="W568:W629" si="27">V568/U568*100</f>
        <v>7.5</v>
      </c>
      <c r="X568" s="487"/>
      <c r="Y568" s="487"/>
      <c r="Z568" s="487"/>
      <c r="AA568" s="487"/>
      <c r="AB568" s="487"/>
      <c r="AC568" s="487"/>
      <c r="AD568" s="487"/>
      <c r="AE568" s="325"/>
    </row>
    <row r="569" spans="1:31" s="326" customFormat="1" ht="21.75" customHeight="1" x14ac:dyDescent="0.2">
      <c r="A569" s="320"/>
      <c r="B569" s="483" t="s">
        <v>326</v>
      </c>
      <c r="C569" s="483"/>
      <c r="D569" s="483"/>
      <c r="E569" s="483"/>
      <c r="F569" s="483"/>
      <c r="G569" s="483"/>
      <c r="H569" s="483"/>
      <c r="I569" s="483"/>
      <c r="J569" s="483"/>
      <c r="K569" s="483"/>
      <c r="L569" s="483"/>
      <c r="M569" s="484"/>
      <c r="N569" s="321">
        <v>991</v>
      </c>
      <c r="O569" s="322">
        <v>4</v>
      </c>
      <c r="P569" s="322">
        <v>12</v>
      </c>
      <c r="Q569" s="323" t="s">
        <v>403</v>
      </c>
      <c r="R569" s="324" t="s">
        <v>26</v>
      </c>
      <c r="S569" s="485"/>
      <c r="T569" s="486"/>
      <c r="U569" s="413">
        <v>200</v>
      </c>
      <c r="V569" s="413">
        <f>+V570</f>
        <v>15</v>
      </c>
      <c r="W569" s="354">
        <f t="shared" si="27"/>
        <v>7.5</v>
      </c>
      <c r="X569" s="487"/>
      <c r="Y569" s="487"/>
      <c r="Z569" s="487"/>
      <c r="AA569" s="487"/>
      <c r="AB569" s="487"/>
      <c r="AC569" s="487"/>
      <c r="AD569" s="487"/>
      <c r="AE569" s="325"/>
    </row>
    <row r="570" spans="1:31" s="326" customFormat="1" ht="12" customHeight="1" x14ac:dyDescent="0.2">
      <c r="A570" s="320"/>
      <c r="B570" s="483" t="s">
        <v>328</v>
      </c>
      <c r="C570" s="483"/>
      <c r="D570" s="483"/>
      <c r="E570" s="483"/>
      <c r="F570" s="483"/>
      <c r="G570" s="483"/>
      <c r="H570" s="483"/>
      <c r="I570" s="483"/>
      <c r="J570" s="483"/>
      <c r="K570" s="483"/>
      <c r="L570" s="483"/>
      <c r="M570" s="484"/>
      <c r="N570" s="321">
        <v>991</v>
      </c>
      <c r="O570" s="322">
        <v>4</v>
      </c>
      <c r="P570" s="322">
        <v>12</v>
      </c>
      <c r="Q570" s="323" t="s">
        <v>403</v>
      </c>
      <c r="R570" s="324" t="s">
        <v>28</v>
      </c>
      <c r="S570" s="485"/>
      <c r="T570" s="486"/>
      <c r="U570" s="413">
        <v>200</v>
      </c>
      <c r="V570" s="413">
        <v>15</v>
      </c>
      <c r="W570" s="354">
        <f t="shared" si="27"/>
        <v>7.5</v>
      </c>
      <c r="X570" s="487"/>
      <c r="Y570" s="487"/>
      <c r="Z570" s="487"/>
      <c r="AA570" s="487"/>
      <c r="AB570" s="487"/>
      <c r="AC570" s="487"/>
      <c r="AD570" s="487"/>
      <c r="AE570" s="325"/>
    </row>
    <row r="571" spans="1:31" s="326" customFormat="1" ht="32.25" customHeight="1" x14ac:dyDescent="0.2">
      <c r="A571" s="320"/>
      <c r="B571" s="483" t="s">
        <v>93</v>
      </c>
      <c r="C571" s="483"/>
      <c r="D571" s="483"/>
      <c r="E571" s="483"/>
      <c r="F571" s="483"/>
      <c r="G571" s="483"/>
      <c r="H571" s="483"/>
      <c r="I571" s="483"/>
      <c r="J571" s="483"/>
      <c r="K571" s="483"/>
      <c r="L571" s="483"/>
      <c r="M571" s="484"/>
      <c r="N571" s="321">
        <v>991</v>
      </c>
      <c r="O571" s="322">
        <v>4</v>
      </c>
      <c r="P571" s="322">
        <v>12</v>
      </c>
      <c r="Q571" s="323" t="s">
        <v>401</v>
      </c>
      <c r="R571" s="324">
        <v>0</v>
      </c>
      <c r="S571" s="485"/>
      <c r="T571" s="486"/>
      <c r="U571" s="413">
        <f t="shared" ref="U571:V575" si="28">+U572</f>
        <v>1776.06</v>
      </c>
      <c r="V571" s="413">
        <f t="shared" si="28"/>
        <v>0</v>
      </c>
      <c r="W571" s="354">
        <f t="shared" si="27"/>
        <v>0</v>
      </c>
      <c r="X571" s="487"/>
      <c r="Y571" s="487"/>
      <c r="Z571" s="487"/>
      <c r="AA571" s="487"/>
      <c r="AB571" s="487"/>
      <c r="AC571" s="487"/>
      <c r="AD571" s="487"/>
      <c r="AE571" s="325"/>
    </row>
    <row r="572" spans="1:31" s="326" customFormat="1" ht="21.75" customHeight="1" x14ac:dyDescent="0.2">
      <c r="A572" s="320"/>
      <c r="B572" s="483" t="s">
        <v>94</v>
      </c>
      <c r="C572" s="483"/>
      <c r="D572" s="483"/>
      <c r="E572" s="483"/>
      <c r="F572" s="483"/>
      <c r="G572" s="483"/>
      <c r="H572" s="483"/>
      <c r="I572" s="483"/>
      <c r="J572" s="483"/>
      <c r="K572" s="483"/>
      <c r="L572" s="483"/>
      <c r="M572" s="484"/>
      <c r="N572" s="321">
        <v>991</v>
      </c>
      <c r="O572" s="322">
        <v>4</v>
      </c>
      <c r="P572" s="322">
        <v>12</v>
      </c>
      <c r="Q572" s="323" t="s">
        <v>402</v>
      </c>
      <c r="R572" s="324">
        <v>0</v>
      </c>
      <c r="S572" s="485"/>
      <c r="T572" s="486"/>
      <c r="U572" s="413">
        <f t="shared" si="28"/>
        <v>1776.06</v>
      </c>
      <c r="V572" s="413">
        <f t="shared" si="28"/>
        <v>0</v>
      </c>
      <c r="W572" s="354">
        <f t="shared" si="27"/>
        <v>0</v>
      </c>
      <c r="X572" s="487"/>
      <c r="Y572" s="487"/>
      <c r="Z572" s="487"/>
      <c r="AA572" s="487"/>
      <c r="AB572" s="487"/>
      <c r="AC572" s="487"/>
      <c r="AD572" s="487"/>
      <c r="AE572" s="325"/>
    </row>
    <row r="573" spans="1:31" s="326" customFormat="1" ht="12" customHeight="1" x14ac:dyDescent="0.2">
      <c r="A573" s="320"/>
      <c r="B573" s="483" t="s">
        <v>685</v>
      </c>
      <c r="C573" s="483"/>
      <c r="D573" s="483"/>
      <c r="E573" s="483"/>
      <c r="F573" s="483"/>
      <c r="G573" s="483"/>
      <c r="H573" s="483"/>
      <c r="I573" s="483"/>
      <c r="J573" s="483"/>
      <c r="K573" s="483"/>
      <c r="L573" s="483"/>
      <c r="M573" s="484"/>
      <c r="N573" s="321">
        <v>991</v>
      </c>
      <c r="O573" s="322">
        <v>4</v>
      </c>
      <c r="P573" s="322">
        <v>12</v>
      </c>
      <c r="Q573" s="323" t="s">
        <v>686</v>
      </c>
      <c r="R573" s="324">
        <v>0</v>
      </c>
      <c r="S573" s="485"/>
      <c r="T573" s="486"/>
      <c r="U573" s="413">
        <f t="shared" si="28"/>
        <v>1776.06</v>
      </c>
      <c r="V573" s="413">
        <f t="shared" si="28"/>
        <v>0</v>
      </c>
      <c r="W573" s="354">
        <f t="shared" si="27"/>
        <v>0</v>
      </c>
      <c r="X573" s="487"/>
      <c r="Y573" s="487"/>
      <c r="Z573" s="487"/>
      <c r="AA573" s="487"/>
      <c r="AB573" s="487"/>
      <c r="AC573" s="487"/>
      <c r="AD573" s="487"/>
      <c r="AE573" s="325"/>
    </row>
    <row r="574" spans="1:31" s="326" customFormat="1" ht="21.75" customHeight="1" x14ac:dyDescent="0.2">
      <c r="A574" s="320"/>
      <c r="B574" s="483" t="s">
        <v>325</v>
      </c>
      <c r="C574" s="483"/>
      <c r="D574" s="483"/>
      <c r="E574" s="483"/>
      <c r="F574" s="483"/>
      <c r="G574" s="483"/>
      <c r="H574" s="483"/>
      <c r="I574" s="483"/>
      <c r="J574" s="483"/>
      <c r="K574" s="483"/>
      <c r="L574" s="483"/>
      <c r="M574" s="484"/>
      <c r="N574" s="321">
        <v>991</v>
      </c>
      <c r="O574" s="322">
        <v>4</v>
      </c>
      <c r="P574" s="322">
        <v>12</v>
      </c>
      <c r="Q574" s="323" t="s">
        <v>686</v>
      </c>
      <c r="R574" s="324" t="s">
        <v>24</v>
      </c>
      <c r="S574" s="485"/>
      <c r="T574" s="486"/>
      <c r="U574" s="413">
        <f t="shared" si="28"/>
        <v>1776.06</v>
      </c>
      <c r="V574" s="413">
        <f t="shared" si="28"/>
        <v>0</v>
      </c>
      <c r="W574" s="354">
        <f t="shared" si="27"/>
        <v>0</v>
      </c>
      <c r="X574" s="487"/>
      <c r="Y574" s="487"/>
      <c r="Z574" s="487"/>
      <c r="AA574" s="487"/>
      <c r="AB574" s="487"/>
      <c r="AC574" s="487"/>
      <c r="AD574" s="487"/>
      <c r="AE574" s="325"/>
    </row>
    <row r="575" spans="1:31" s="326" customFormat="1" ht="21.75" customHeight="1" x14ac:dyDescent="0.2">
      <c r="A575" s="320"/>
      <c r="B575" s="483" t="s">
        <v>326</v>
      </c>
      <c r="C575" s="483"/>
      <c r="D575" s="483"/>
      <c r="E575" s="483"/>
      <c r="F575" s="483"/>
      <c r="G575" s="483"/>
      <c r="H575" s="483"/>
      <c r="I575" s="483"/>
      <c r="J575" s="483"/>
      <c r="K575" s="483"/>
      <c r="L575" s="483"/>
      <c r="M575" s="484"/>
      <c r="N575" s="321">
        <v>991</v>
      </c>
      <c r="O575" s="322">
        <v>4</v>
      </c>
      <c r="P575" s="322">
        <v>12</v>
      </c>
      <c r="Q575" s="323" t="s">
        <v>686</v>
      </c>
      <c r="R575" s="324" t="s">
        <v>26</v>
      </c>
      <c r="S575" s="485"/>
      <c r="T575" s="486"/>
      <c r="U575" s="413">
        <f t="shared" si="28"/>
        <v>1776.06</v>
      </c>
      <c r="V575" s="413">
        <f t="shared" si="28"/>
        <v>0</v>
      </c>
      <c r="W575" s="354">
        <f t="shared" si="27"/>
        <v>0</v>
      </c>
      <c r="X575" s="487"/>
      <c r="Y575" s="487"/>
      <c r="Z575" s="487"/>
      <c r="AA575" s="487"/>
      <c r="AB575" s="487"/>
      <c r="AC575" s="487"/>
      <c r="AD575" s="487"/>
      <c r="AE575" s="325"/>
    </row>
    <row r="576" spans="1:31" s="326" customFormat="1" ht="12" customHeight="1" x14ac:dyDescent="0.2">
      <c r="A576" s="320"/>
      <c r="B576" s="483" t="s">
        <v>328</v>
      </c>
      <c r="C576" s="483"/>
      <c r="D576" s="483"/>
      <c r="E576" s="483"/>
      <c r="F576" s="483"/>
      <c r="G576" s="483"/>
      <c r="H576" s="483"/>
      <c r="I576" s="483"/>
      <c r="J576" s="483"/>
      <c r="K576" s="483"/>
      <c r="L576" s="483"/>
      <c r="M576" s="484"/>
      <c r="N576" s="321">
        <v>991</v>
      </c>
      <c r="O576" s="322">
        <v>4</v>
      </c>
      <c r="P576" s="322">
        <v>12</v>
      </c>
      <c r="Q576" s="323" t="s">
        <v>686</v>
      </c>
      <c r="R576" s="324" t="s">
        <v>28</v>
      </c>
      <c r="S576" s="485"/>
      <c r="T576" s="486"/>
      <c r="U576" s="413">
        <v>1776.06</v>
      </c>
      <c r="V576" s="413"/>
      <c r="W576" s="354">
        <f t="shared" si="27"/>
        <v>0</v>
      </c>
      <c r="X576" s="487"/>
      <c r="Y576" s="487"/>
      <c r="Z576" s="487"/>
      <c r="AA576" s="487"/>
      <c r="AB576" s="487"/>
      <c r="AC576" s="487"/>
      <c r="AD576" s="487"/>
      <c r="AE576" s="325"/>
    </row>
    <row r="577" spans="1:31" s="326" customFormat="1" ht="12" customHeight="1" x14ac:dyDescent="0.2">
      <c r="A577" s="320"/>
      <c r="B577" s="483" t="s">
        <v>404</v>
      </c>
      <c r="C577" s="483"/>
      <c r="D577" s="483"/>
      <c r="E577" s="483"/>
      <c r="F577" s="483"/>
      <c r="G577" s="483"/>
      <c r="H577" s="483"/>
      <c r="I577" s="483"/>
      <c r="J577" s="483"/>
      <c r="K577" s="483"/>
      <c r="L577" s="483"/>
      <c r="M577" s="484"/>
      <c r="N577" s="321">
        <v>991</v>
      </c>
      <c r="O577" s="322">
        <v>5</v>
      </c>
      <c r="P577" s="322">
        <v>0</v>
      </c>
      <c r="Q577" s="323">
        <v>0</v>
      </c>
      <c r="R577" s="324">
        <v>0</v>
      </c>
      <c r="S577" s="485"/>
      <c r="T577" s="486"/>
      <c r="U577" s="413">
        <f>+U578+U585</f>
        <v>6846.9014999999999</v>
      </c>
      <c r="V577" s="413">
        <f>+V578+V585</f>
        <v>728.16624999999999</v>
      </c>
      <c r="W577" s="354">
        <f t="shared" si="27"/>
        <v>10.634974813059602</v>
      </c>
      <c r="X577" s="487"/>
      <c r="Y577" s="487"/>
      <c r="Z577" s="487"/>
      <c r="AA577" s="487"/>
      <c r="AB577" s="487"/>
      <c r="AC577" s="487"/>
      <c r="AD577" s="487"/>
      <c r="AE577" s="325"/>
    </row>
    <row r="578" spans="1:31" s="326" customFormat="1" ht="12" customHeight="1" x14ac:dyDescent="0.2">
      <c r="A578" s="320"/>
      <c r="B578" s="483" t="s">
        <v>583</v>
      </c>
      <c r="C578" s="483"/>
      <c r="D578" s="483"/>
      <c r="E578" s="483"/>
      <c r="F578" s="483"/>
      <c r="G578" s="483"/>
      <c r="H578" s="483"/>
      <c r="I578" s="483"/>
      <c r="J578" s="483"/>
      <c r="K578" s="483"/>
      <c r="L578" s="483"/>
      <c r="M578" s="484"/>
      <c r="N578" s="321">
        <v>991</v>
      </c>
      <c r="O578" s="322">
        <v>5</v>
      </c>
      <c r="P578" s="322">
        <v>1</v>
      </c>
      <c r="Q578" s="323">
        <v>0</v>
      </c>
      <c r="R578" s="324">
        <v>0</v>
      </c>
      <c r="S578" s="485"/>
      <c r="T578" s="486"/>
      <c r="U578" s="413">
        <f t="shared" ref="U578:V583" si="29">+U579</f>
        <v>2409.75</v>
      </c>
      <c r="V578" s="413">
        <f t="shared" si="29"/>
        <v>0</v>
      </c>
      <c r="W578" s="354">
        <f t="shared" si="27"/>
        <v>0</v>
      </c>
      <c r="X578" s="487"/>
      <c r="Y578" s="487"/>
      <c r="Z578" s="487"/>
      <c r="AA578" s="487"/>
      <c r="AB578" s="487"/>
      <c r="AC578" s="487"/>
      <c r="AD578" s="487"/>
      <c r="AE578" s="325"/>
    </row>
    <row r="579" spans="1:31" s="326" customFormat="1" ht="21.75" customHeight="1" x14ac:dyDescent="0.2">
      <c r="A579" s="320"/>
      <c r="B579" s="483" t="s">
        <v>64</v>
      </c>
      <c r="C579" s="483"/>
      <c r="D579" s="483"/>
      <c r="E579" s="483"/>
      <c r="F579" s="483"/>
      <c r="G579" s="483"/>
      <c r="H579" s="483"/>
      <c r="I579" s="483"/>
      <c r="J579" s="483"/>
      <c r="K579" s="483"/>
      <c r="L579" s="483"/>
      <c r="M579" s="484"/>
      <c r="N579" s="321">
        <v>991</v>
      </c>
      <c r="O579" s="322">
        <v>5</v>
      </c>
      <c r="P579" s="322">
        <v>1</v>
      </c>
      <c r="Q579" s="323" t="s">
        <v>392</v>
      </c>
      <c r="R579" s="324">
        <v>0</v>
      </c>
      <c r="S579" s="485"/>
      <c r="T579" s="486"/>
      <c r="U579" s="413">
        <f t="shared" si="29"/>
        <v>2409.75</v>
      </c>
      <c r="V579" s="413">
        <f t="shared" si="29"/>
        <v>0</v>
      </c>
      <c r="W579" s="354">
        <f t="shared" si="27"/>
        <v>0</v>
      </c>
      <c r="X579" s="487"/>
      <c r="Y579" s="487"/>
      <c r="Z579" s="487"/>
      <c r="AA579" s="487"/>
      <c r="AB579" s="487"/>
      <c r="AC579" s="487"/>
      <c r="AD579" s="487"/>
      <c r="AE579" s="325"/>
    </row>
    <row r="580" spans="1:31" s="326" customFormat="1" ht="42.75" customHeight="1" x14ac:dyDescent="0.2">
      <c r="A580" s="320"/>
      <c r="B580" s="483" t="s">
        <v>563</v>
      </c>
      <c r="C580" s="483"/>
      <c r="D580" s="483"/>
      <c r="E580" s="483"/>
      <c r="F580" s="483"/>
      <c r="G580" s="483"/>
      <c r="H580" s="483"/>
      <c r="I580" s="483"/>
      <c r="J580" s="483"/>
      <c r="K580" s="483"/>
      <c r="L580" s="483"/>
      <c r="M580" s="484"/>
      <c r="N580" s="321">
        <v>991</v>
      </c>
      <c r="O580" s="322">
        <v>5</v>
      </c>
      <c r="P580" s="322">
        <v>1</v>
      </c>
      <c r="Q580" s="323" t="s">
        <v>539</v>
      </c>
      <c r="R580" s="324">
        <v>0</v>
      </c>
      <c r="S580" s="485"/>
      <c r="T580" s="486"/>
      <c r="U580" s="413">
        <f t="shared" si="29"/>
        <v>2409.75</v>
      </c>
      <c r="V580" s="413">
        <f t="shared" si="29"/>
        <v>0</v>
      </c>
      <c r="W580" s="354">
        <f t="shared" si="27"/>
        <v>0</v>
      </c>
      <c r="X580" s="487"/>
      <c r="Y580" s="487"/>
      <c r="Z580" s="487"/>
      <c r="AA580" s="487"/>
      <c r="AB580" s="487"/>
      <c r="AC580" s="487"/>
      <c r="AD580" s="487"/>
      <c r="AE580" s="325"/>
    </row>
    <row r="581" spans="1:31" s="326" customFormat="1" ht="12" customHeight="1" x14ac:dyDescent="0.2">
      <c r="A581" s="320"/>
      <c r="B581" s="483" t="s">
        <v>538</v>
      </c>
      <c r="C581" s="483"/>
      <c r="D581" s="483"/>
      <c r="E581" s="483"/>
      <c r="F581" s="483"/>
      <c r="G581" s="483"/>
      <c r="H581" s="483"/>
      <c r="I581" s="483"/>
      <c r="J581" s="483"/>
      <c r="K581" s="483"/>
      <c r="L581" s="483"/>
      <c r="M581" s="484"/>
      <c r="N581" s="321">
        <v>991</v>
      </c>
      <c r="O581" s="322">
        <v>5</v>
      </c>
      <c r="P581" s="322">
        <v>1</v>
      </c>
      <c r="Q581" s="323" t="s">
        <v>540</v>
      </c>
      <c r="R581" s="324">
        <v>0</v>
      </c>
      <c r="S581" s="485"/>
      <c r="T581" s="486"/>
      <c r="U581" s="413">
        <f t="shared" si="29"/>
        <v>2409.75</v>
      </c>
      <c r="V581" s="413">
        <f t="shared" si="29"/>
        <v>0</v>
      </c>
      <c r="W581" s="354">
        <f t="shared" si="27"/>
        <v>0</v>
      </c>
      <c r="X581" s="487"/>
      <c r="Y581" s="487"/>
      <c r="Z581" s="487"/>
      <c r="AA581" s="487"/>
      <c r="AB581" s="487"/>
      <c r="AC581" s="487"/>
      <c r="AD581" s="487"/>
      <c r="AE581" s="325"/>
    </row>
    <row r="582" spans="1:31" s="326" customFormat="1" ht="21.75" customHeight="1" x14ac:dyDescent="0.2">
      <c r="A582" s="320"/>
      <c r="B582" s="483" t="s">
        <v>584</v>
      </c>
      <c r="C582" s="483"/>
      <c r="D582" s="483"/>
      <c r="E582" s="483"/>
      <c r="F582" s="483"/>
      <c r="G582" s="483"/>
      <c r="H582" s="483"/>
      <c r="I582" s="483"/>
      <c r="J582" s="483"/>
      <c r="K582" s="483"/>
      <c r="L582" s="483"/>
      <c r="M582" s="484"/>
      <c r="N582" s="321">
        <v>991</v>
      </c>
      <c r="O582" s="322">
        <v>5</v>
      </c>
      <c r="P582" s="322">
        <v>1</v>
      </c>
      <c r="Q582" s="323" t="s">
        <v>540</v>
      </c>
      <c r="R582" s="324" t="s">
        <v>585</v>
      </c>
      <c r="S582" s="485"/>
      <c r="T582" s="486"/>
      <c r="U582" s="413">
        <f t="shared" si="29"/>
        <v>2409.75</v>
      </c>
      <c r="V582" s="413">
        <f t="shared" si="29"/>
        <v>0</v>
      </c>
      <c r="W582" s="354">
        <f t="shared" si="27"/>
        <v>0</v>
      </c>
      <c r="X582" s="487"/>
      <c r="Y582" s="487"/>
      <c r="Z582" s="487"/>
      <c r="AA582" s="487"/>
      <c r="AB582" s="487"/>
      <c r="AC582" s="487"/>
      <c r="AD582" s="487"/>
      <c r="AE582" s="325"/>
    </row>
    <row r="583" spans="1:31" s="326" customFormat="1" ht="12" customHeight="1" x14ac:dyDescent="0.2">
      <c r="A583" s="320"/>
      <c r="B583" s="483" t="s">
        <v>586</v>
      </c>
      <c r="C583" s="483"/>
      <c r="D583" s="483"/>
      <c r="E583" s="483"/>
      <c r="F583" s="483"/>
      <c r="G583" s="483"/>
      <c r="H583" s="483"/>
      <c r="I583" s="483"/>
      <c r="J583" s="483"/>
      <c r="K583" s="483"/>
      <c r="L583" s="483"/>
      <c r="M583" s="484"/>
      <c r="N583" s="321">
        <v>991</v>
      </c>
      <c r="O583" s="322">
        <v>5</v>
      </c>
      <c r="P583" s="322">
        <v>1</v>
      </c>
      <c r="Q583" s="323" t="s">
        <v>540</v>
      </c>
      <c r="R583" s="324" t="s">
        <v>587</v>
      </c>
      <c r="S583" s="485"/>
      <c r="T583" s="486"/>
      <c r="U583" s="413">
        <f t="shared" si="29"/>
        <v>2409.75</v>
      </c>
      <c r="V583" s="413">
        <f t="shared" si="29"/>
        <v>0</v>
      </c>
      <c r="W583" s="354">
        <f t="shared" si="27"/>
        <v>0</v>
      </c>
      <c r="X583" s="487"/>
      <c r="Y583" s="487"/>
      <c r="Z583" s="487"/>
      <c r="AA583" s="487"/>
      <c r="AB583" s="487"/>
      <c r="AC583" s="487"/>
      <c r="AD583" s="487"/>
      <c r="AE583" s="325"/>
    </row>
    <row r="584" spans="1:31" s="326" customFormat="1" ht="32.25" customHeight="1" x14ac:dyDescent="0.2">
      <c r="A584" s="320"/>
      <c r="B584" s="483" t="s">
        <v>588</v>
      </c>
      <c r="C584" s="483"/>
      <c r="D584" s="483"/>
      <c r="E584" s="483"/>
      <c r="F584" s="483"/>
      <c r="G584" s="483"/>
      <c r="H584" s="483"/>
      <c r="I584" s="483"/>
      <c r="J584" s="483"/>
      <c r="K584" s="483"/>
      <c r="L584" s="483"/>
      <c r="M584" s="484"/>
      <c r="N584" s="321">
        <v>991</v>
      </c>
      <c r="O584" s="322">
        <v>5</v>
      </c>
      <c r="P584" s="322">
        <v>1</v>
      </c>
      <c r="Q584" s="323" t="s">
        <v>540</v>
      </c>
      <c r="R584" s="324" t="s">
        <v>589</v>
      </c>
      <c r="S584" s="485"/>
      <c r="T584" s="486"/>
      <c r="U584" s="413">
        <v>2409.75</v>
      </c>
      <c r="V584" s="413"/>
      <c r="W584" s="354">
        <f t="shared" si="27"/>
        <v>0</v>
      </c>
      <c r="X584" s="487"/>
      <c r="Y584" s="487"/>
      <c r="Z584" s="487"/>
      <c r="AA584" s="487"/>
      <c r="AB584" s="487"/>
      <c r="AC584" s="487"/>
      <c r="AD584" s="487"/>
      <c r="AE584" s="325"/>
    </row>
    <row r="585" spans="1:31" s="326" customFormat="1" ht="12" customHeight="1" x14ac:dyDescent="0.2">
      <c r="A585" s="320"/>
      <c r="B585" s="483" t="s">
        <v>96</v>
      </c>
      <c r="C585" s="483"/>
      <c r="D585" s="483"/>
      <c r="E585" s="483"/>
      <c r="F585" s="483"/>
      <c r="G585" s="483"/>
      <c r="H585" s="483"/>
      <c r="I585" s="483"/>
      <c r="J585" s="483"/>
      <c r="K585" s="483"/>
      <c r="L585" s="483"/>
      <c r="M585" s="484"/>
      <c r="N585" s="321">
        <v>991</v>
      </c>
      <c r="O585" s="322">
        <v>5</v>
      </c>
      <c r="P585" s="322">
        <v>3</v>
      </c>
      <c r="Q585" s="323">
        <v>0</v>
      </c>
      <c r="R585" s="324">
        <v>0</v>
      </c>
      <c r="S585" s="485"/>
      <c r="T585" s="486"/>
      <c r="U585" s="413">
        <f>+U586+U592+U598+U604</f>
        <v>4437.1514999999999</v>
      </c>
      <c r="V585" s="413">
        <f>+V586+V592+V598+V604</f>
        <v>728.16624999999999</v>
      </c>
      <c r="W585" s="354">
        <f t="shared" si="27"/>
        <v>16.410669097054718</v>
      </c>
      <c r="X585" s="487"/>
      <c r="Y585" s="487"/>
      <c r="Z585" s="487"/>
      <c r="AA585" s="487"/>
      <c r="AB585" s="487"/>
      <c r="AC585" s="487"/>
      <c r="AD585" s="487"/>
      <c r="AE585" s="325"/>
    </row>
    <row r="586" spans="1:31" s="326" customFormat="1" ht="21.75" customHeight="1" x14ac:dyDescent="0.2">
      <c r="A586" s="320"/>
      <c r="B586" s="483" t="s">
        <v>91</v>
      </c>
      <c r="C586" s="483"/>
      <c r="D586" s="483"/>
      <c r="E586" s="483"/>
      <c r="F586" s="483"/>
      <c r="G586" s="483"/>
      <c r="H586" s="483"/>
      <c r="I586" s="483"/>
      <c r="J586" s="483"/>
      <c r="K586" s="483"/>
      <c r="L586" s="483"/>
      <c r="M586" s="484"/>
      <c r="N586" s="321">
        <v>991</v>
      </c>
      <c r="O586" s="322">
        <v>5</v>
      </c>
      <c r="P586" s="322">
        <v>3</v>
      </c>
      <c r="Q586" s="323" t="s">
        <v>397</v>
      </c>
      <c r="R586" s="324">
        <v>0</v>
      </c>
      <c r="S586" s="485"/>
      <c r="T586" s="486"/>
      <c r="U586" s="413">
        <v>726.85</v>
      </c>
      <c r="V586" s="413">
        <f>+V587</f>
        <v>431.55716000000001</v>
      </c>
      <c r="W586" s="354">
        <f t="shared" si="27"/>
        <v>59.373620416867304</v>
      </c>
      <c r="X586" s="487"/>
      <c r="Y586" s="487"/>
      <c r="Z586" s="487"/>
      <c r="AA586" s="487"/>
      <c r="AB586" s="487"/>
      <c r="AC586" s="487"/>
      <c r="AD586" s="487"/>
      <c r="AE586" s="325"/>
    </row>
    <row r="587" spans="1:31" s="326" customFormat="1" ht="12" customHeight="1" x14ac:dyDescent="0.2">
      <c r="A587" s="320"/>
      <c r="B587" s="483" t="s">
        <v>97</v>
      </c>
      <c r="C587" s="483"/>
      <c r="D587" s="483"/>
      <c r="E587" s="483"/>
      <c r="F587" s="483"/>
      <c r="G587" s="483"/>
      <c r="H587" s="483"/>
      <c r="I587" s="483"/>
      <c r="J587" s="483"/>
      <c r="K587" s="483"/>
      <c r="L587" s="483"/>
      <c r="M587" s="484"/>
      <c r="N587" s="321">
        <v>991</v>
      </c>
      <c r="O587" s="322">
        <v>5</v>
      </c>
      <c r="P587" s="322">
        <v>3</v>
      </c>
      <c r="Q587" s="323" t="s">
        <v>405</v>
      </c>
      <c r="R587" s="324">
        <v>0</v>
      </c>
      <c r="S587" s="485"/>
      <c r="T587" s="486"/>
      <c r="U587" s="413">
        <v>726.85</v>
      </c>
      <c r="V587" s="413">
        <f>+V588</f>
        <v>431.55716000000001</v>
      </c>
      <c r="W587" s="354">
        <f t="shared" si="27"/>
        <v>59.373620416867304</v>
      </c>
      <c r="X587" s="487"/>
      <c r="Y587" s="487"/>
      <c r="Z587" s="487"/>
      <c r="AA587" s="487"/>
      <c r="AB587" s="487"/>
      <c r="AC587" s="487"/>
      <c r="AD587" s="487"/>
      <c r="AE587" s="325"/>
    </row>
    <row r="588" spans="1:31" s="326" customFormat="1" ht="12" customHeight="1" x14ac:dyDescent="0.2">
      <c r="A588" s="320"/>
      <c r="B588" s="483" t="s">
        <v>98</v>
      </c>
      <c r="C588" s="483"/>
      <c r="D588" s="483"/>
      <c r="E588" s="483"/>
      <c r="F588" s="483"/>
      <c r="G588" s="483"/>
      <c r="H588" s="483"/>
      <c r="I588" s="483"/>
      <c r="J588" s="483"/>
      <c r="K588" s="483"/>
      <c r="L588" s="483"/>
      <c r="M588" s="484"/>
      <c r="N588" s="321">
        <v>991</v>
      </c>
      <c r="O588" s="322">
        <v>5</v>
      </c>
      <c r="P588" s="322">
        <v>3</v>
      </c>
      <c r="Q588" s="323" t="s">
        <v>406</v>
      </c>
      <c r="R588" s="324">
        <v>0</v>
      </c>
      <c r="S588" s="485"/>
      <c r="T588" s="486"/>
      <c r="U588" s="413">
        <v>726.85</v>
      </c>
      <c r="V588" s="413">
        <f>+V589</f>
        <v>431.55716000000001</v>
      </c>
      <c r="W588" s="354">
        <f t="shared" si="27"/>
        <v>59.373620416867304</v>
      </c>
      <c r="X588" s="487"/>
      <c r="Y588" s="487"/>
      <c r="Z588" s="487"/>
      <c r="AA588" s="487"/>
      <c r="AB588" s="487"/>
      <c r="AC588" s="487"/>
      <c r="AD588" s="487"/>
      <c r="AE588" s="325"/>
    </row>
    <row r="589" spans="1:31" s="326" customFormat="1" ht="21.75" customHeight="1" x14ac:dyDescent="0.2">
      <c r="A589" s="320"/>
      <c r="B589" s="483" t="s">
        <v>325</v>
      </c>
      <c r="C589" s="483"/>
      <c r="D589" s="483"/>
      <c r="E589" s="483"/>
      <c r="F589" s="483"/>
      <c r="G589" s="483"/>
      <c r="H589" s="483"/>
      <c r="I589" s="483"/>
      <c r="J589" s="483"/>
      <c r="K589" s="483"/>
      <c r="L589" s="483"/>
      <c r="M589" s="484"/>
      <c r="N589" s="321">
        <v>991</v>
      </c>
      <c r="O589" s="322">
        <v>5</v>
      </c>
      <c r="P589" s="322">
        <v>3</v>
      </c>
      <c r="Q589" s="323" t="s">
        <v>406</v>
      </c>
      <c r="R589" s="324" t="s">
        <v>24</v>
      </c>
      <c r="S589" s="485"/>
      <c r="T589" s="486"/>
      <c r="U589" s="413">
        <v>726.85</v>
      </c>
      <c r="V589" s="413">
        <f>+V590</f>
        <v>431.55716000000001</v>
      </c>
      <c r="W589" s="354">
        <f t="shared" si="27"/>
        <v>59.373620416867304</v>
      </c>
      <c r="X589" s="487"/>
      <c r="Y589" s="487"/>
      <c r="Z589" s="487"/>
      <c r="AA589" s="487"/>
      <c r="AB589" s="487"/>
      <c r="AC589" s="487"/>
      <c r="AD589" s="487"/>
      <c r="AE589" s="325"/>
    </row>
    <row r="590" spans="1:31" s="326" customFormat="1" ht="21.75" customHeight="1" x14ac:dyDescent="0.2">
      <c r="A590" s="320"/>
      <c r="B590" s="483" t="s">
        <v>326</v>
      </c>
      <c r="C590" s="483"/>
      <c r="D590" s="483"/>
      <c r="E590" s="483"/>
      <c r="F590" s="483"/>
      <c r="G590" s="483"/>
      <c r="H590" s="483"/>
      <c r="I590" s="483"/>
      <c r="J590" s="483"/>
      <c r="K590" s="483"/>
      <c r="L590" s="483"/>
      <c r="M590" s="484"/>
      <c r="N590" s="321">
        <v>991</v>
      </c>
      <c r="O590" s="322">
        <v>5</v>
      </c>
      <c r="P590" s="322">
        <v>3</v>
      </c>
      <c r="Q590" s="323" t="s">
        <v>406</v>
      </c>
      <c r="R590" s="324" t="s">
        <v>26</v>
      </c>
      <c r="S590" s="485"/>
      <c r="T590" s="486"/>
      <c r="U590" s="413">
        <v>726.85</v>
      </c>
      <c r="V590" s="413">
        <f>+V591</f>
        <v>431.55716000000001</v>
      </c>
      <c r="W590" s="354">
        <f t="shared" si="27"/>
        <v>59.373620416867304</v>
      </c>
      <c r="X590" s="487"/>
      <c r="Y590" s="487"/>
      <c r="Z590" s="487"/>
      <c r="AA590" s="487"/>
      <c r="AB590" s="487"/>
      <c r="AC590" s="487"/>
      <c r="AD590" s="487"/>
      <c r="AE590" s="325"/>
    </row>
    <row r="591" spans="1:31" s="326" customFormat="1" ht="12" customHeight="1" x14ac:dyDescent="0.2">
      <c r="A591" s="320"/>
      <c r="B591" s="483" t="s">
        <v>328</v>
      </c>
      <c r="C591" s="483"/>
      <c r="D591" s="483"/>
      <c r="E591" s="483"/>
      <c r="F591" s="483"/>
      <c r="G591" s="483"/>
      <c r="H591" s="483"/>
      <c r="I591" s="483"/>
      <c r="J591" s="483"/>
      <c r="K591" s="483"/>
      <c r="L591" s="483"/>
      <c r="M591" s="484"/>
      <c r="N591" s="321">
        <v>991</v>
      </c>
      <c r="O591" s="322">
        <v>5</v>
      </c>
      <c r="P591" s="322">
        <v>3</v>
      </c>
      <c r="Q591" s="323" t="s">
        <v>406</v>
      </c>
      <c r="R591" s="324" t="s">
        <v>28</v>
      </c>
      <c r="S591" s="485"/>
      <c r="T591" s="486"/>
      <c r="U591" s="413">
        <v>726.85</v>
      </c>
      <c r="V591" s="413">
        <v>431.55716000000001</v>
      </c>
      <c r="W591" s="354">
        <f t="shared" si="27"/>
        <v>59.373620416867304</v>
      </c>
      <c r="X591" s="487"/>
      <c r="Y591" s="487"/>
      <c r="Z591" s="487"/>
      <c r="AA591" s="487"/>
      <c r="AB591" s="487"/>
      <c r="AC591" s="487"/>
      <c r="AD591" s="487"/>
      <c r="AE591" s="325"/>
    </row>
    <row r="592" spans="1:31" s="326" customFormat="1" ht="21.75" customHeight="1" x14ac:dyDescent="0.2">
      <c r="A592" s="320"/>
      <c r="B592" s="483" t="s">
        <v>91</v>
      </c>
      <c r="C592" s="483"/>
      <c r="D592" s="483"/>
      <c r="E592" s="483"/>
      <c r="F592" s="483"/>
      <c r="G592" s="483"/>
      <c r="H592" s="483"/>
      <c r="I592" s="483"/>
      <c r="J592" s="483"/>
      <c r="K592" s="483"/>
      <c r="L592" s="483"/>
      <c r="M592" s="484"/>
      <c r="N592" s="321">
        <v>991</v>
      </c>
      <c r="O592" s="322">
        <v>5</v>
      </c>
      <c r="P592" s="322">
        <v>3</v>
      </c>
      <c r="Q592" s="323" t="s">
        <v>397</v>
      </c>
      <c r="R592" s="324">
        <v>0</v>
      </c>
      <c r="S592" s="485"/>
      <c r="T592" s="486"/>
      <c r="U592" s="413">
        <f t="shared" ref="U592:V596" si="30">+U593</f>
        <v>1530.3015</v>
      </c>
      <c r="V592" s="413">
        <f t="shared" si="30"/>
        <v>296.60908999999998</v>
      </c>
      <c r="W592" s="354">
        <f t="shared" si="27"/>
        <v>19.382395560613379</v>
      </c>
      <c r="X592" s="487"/>
      <c r="Y592" s="487"/>
      <c r="Z592" s="487"/>
      <c r="AA592" s="487"/>
      <c r="AB592" s="487"/>
      <c r="AC592" s="487"/>
      <c r="AD592" s="487"/>
      <c r="AE592" s="325"/>
    </row>
    <row r="593" spans="1:31" s="326" customFormat="1" ht="12" customHeight="1" x14ac:dyDescent="0.2">
      <c r="A593" s="320"/>
      <c r="B593" s="483" t="s">
        <v>97</v>
      </c>
      <c r="C593" s="483"/>
      <c r="D593" s="483"/>
      <c r="E593" s="483"/>
      <c r="F593" s="483"/>
      <c r="G593" s="483"/>
      <c r="H593" s="483"/>
      <c r="I593" s="483"/>
      <c r="J593" s="483"/>
      <c r="K593" s="483"/>
      <c r="L593" s="483"/>
      <c r="M593" s="484"/>
      <c r="N593" s="321">
        <v>991</v>
      </c>
      <c r="O593" s="322">
        <v>5</v>
      </c>
      <c r="P593" s="322">
        <v>3</v>
      </c>
      <c r="Q593" s="323" t="s">
        <v>405</v>
      </c>
      <c r="R593" s="324">
        <v>0</v>
      </c>
      <c r="S593" s="485"/>
      <c r="T593" s="486"/>
      <c r="U593" s="413">
        <f t="shared" si="30"/>
        <v>1530.3015</v>
      </c>
      <c r="V593" s="413">
        <f t="shared" si="30"/>
        <v>296.60908999999998</v>
      </c>
      <c r="W593" s="354">
        <f t="shared" si="27"/>
        <v>19.382395560613379</v>
      </c>
      <c r="X593" s="487"/>
      <c r="Y593" s="487"/>
      <c r="Z593" s="487"/>
      <c r="AA593" s="487"/>
      <c r="AB593" s="487"/>
      <c r="AC593" s="487"/>
      <c r="AD593" s="487"/>
      <c r="AE593" s="325"/>
    </row>
    <row r="594" spans="1:31" s="326" customFormat="1" ht="21.75" customHeight="1" x14ac:dyDescent="0.2">
      <c r="A594" s="320"/>
      <c r="B594" s="483" t="s">
        <v>590</v>
      </c>
      <c r="C594" s="483"/>
      <c r="D594" s="483"/>
      <c r="E594" s="483"/>
      <c r="F594" s="483"/>
      <c r="G594" s="483"/>
      <c r="H594" s="483"/>
      <c r="I594" s="483"/>
      <c r="J594" s="483"/>
      <c r="K594" s="483"/>
      <c r="L594" s="483"/>
      <c r="M594" s="484"/>
      <c r="N594" s="321">
        <v>991</v>
      </c>
      <c r="O594" s="322">
        <v>5</v>
      </c>
      <c r="P594" s="322">
        <v>3</v>
      </c>
      <c r="Q594" s="323" t="s">
        <v>591</v>
      </c>
      <c r="R594" s="324">
        <v>0</v>
      </c>
      <c r="S594" s="485"/>
      <c r="T594" s="486"/>
      <c r="U594" s="413">
        <f t="shared" si="30"/>
        <v>1530.3015</v>
      </c>
      <c r="V594" s="413">
        <f t="shared" si="30"/>
        <v>296.60908999999998</v>
      </c>
      <c r="W594" s="354">
        <f t="shared" si="27"/>
        <v>19.382395560613379</v>
      </c>
      <c r="X594" s="487"/>
      <c r="Y594" s="487"/>
      <c r="Z594" s="487"/>
      <c r="AA594" s="487"/>
      <c r="AB594" s="487"/>
      <c r="AC594" s="487"/>
      <c r="AD594" s="487"/>
      <c r="AE594" s="325"/>
    </row>
    <row r="595" spans="1:31" s="326" customFormat="1" ht="21.75" customHeight="1" x14ac:dyDescent="0.2">
      <c r="A595" s="320"/>
      <c r="B595" s="483" t="s">
        <v>325</v>
      </c>
      <c r="C595" s="483"/>
      <c r="D595" s="483"/>
      <c r="E595" s="483"/>
      <c r="F595" s="483"/>
      <c r="G595" s="483"/>
      <c r="H595" s="483"/>
      <c r="I595" s="483"/>
      <c r="J595" s="483"/>
      <c r="K595" s="483"/>
      <c r="L595" s="483"/>
      <c r="M595" s="484"/>
      <c r="N595" s="321">
        <v>991</v>
      </c>
      <c r="O595" s="322">
        <v>5</v>
      </c>
      <c r="P595" s="322">
        <v>3</v>
      </c>
      <c r="Q595" s="323" t="s">
        <v>591</v>
      </c>
      <c r="R595" s="324" t="s">
        <v>24</v>
      </c>
      <c r="S595" s="485"/>
      <c r="T595" s="486"/>
      <c r="U595" s="413">
        <f t="shared" si="30"/>
        <v>1530.3015</v>
      </c>
      <c r="V595" s="413">
        <f t="shared" si="30"/>
        <v>296.60908999999998</v>
      </c>
      <c r="W595" s="354">
        <f t="shared" si="27"/>
        <v>19.382395560613379</v>
      </c>
      <c r="X595" s="487"/>
      <c r="Y595" s="487"/>
      <c r="Z595" s="487"/>
      <c r="AA595" s="487"/>
      <c r="AB595" s="487"/>
      <c r="AC595" s="487"/>
      <c r="AD595" s="487"/>
      <c r="AE595" s="325"/>
    </row>
    <row r="596" spans="1:31" s="326" customFormat="1" ht="21.75" customHeight="1" x14ac:dyDescent="0.2">
      <c r="A596" s="320"/>
      <c r="B596" s="483" t="s">
        <v>326</v>
      </c>
      <c r="C596" s="483"/>
      <c r="D596" s="483"/>
      <c r="E596" s="483"/>
      <c r="F596" s="483"/>
      <c r="G596" s="483"/>
      <c r="H596" s="483"/>
      <c r="I596" s="483"/>
      <c r="J596" s="483"/>
      <c r="K596" s="483"/>
      <c r="L596" s="483"/>
      <c r="M596" s="484"/>
      <c r="N596" s="321">
        <v>991</v>
      </c>
      <c r="O596" s="322">
        <v>5</v>
      </c>
      <c r="P596" s="322">
        <v>3</v>
      </c>
      <c r="Q596" s="323" t="s">
        <v>591</v>
      </c>
      <c r="R596" s="324" t="s">
        <v>26</v>
      </c>
      <c r="S596" s="485"/>
      <c r="T596" s="486"/>
      <c r="U596" s="413">
        <f t="shared" si="30"/>
        <v>1530.3015</v>
      </c>
      <c r="V596" s="413">
        <f t="shared" si="30"/>
        <v>296.60908999999998</v>
      </c>
      <c r="W596" s="354">
        <f t="shared" si="27"/>
        <v>19.382395560613379</v>
      </c>
      <c r="X596" s="487"/>
      <c r="Y596" s="487"/>
      <c r="Z596" s="487"/>
      <c r="AA596" s="487"/>
      <c r="AB596" s="487"/>
      <c r="AC596" s="487"/>
      <c r="AD596" s="487"/>
      <c r="AE596" s="325"/>
    </row>
    <row r="597" spans="1:31" s="326" customFormat="1" ht="12" customHeight="1" x14ac:dyDescent="0.2">
      <c r="A597" s="320"/>
      <c r="B597" s="483" t="s">
        <v>328</v>
      </c>
      <c r="C597" s="483"/>
      <c r="D597" s="483"/>
      <c r="E597" s="483"/>
      <c r="F597" s="483"/>
      <c r="G597" s="483"/>
      <c r="H597" s="483"/>
      <c r="I597" s="483"/>
      <c r="J597" s="483"/>
      <c r="K597" s="483"/>
      <c r="L597" s="483"/>
      <c r="M597" s="484"/>
      <c r="N597" s="321">
        <v>991</v>
      </c>
      <c r="O597" s="322">
        <v>5</v>
      </c>
      <c r="P597" s="322">
        <v>3</v>
      </c>
      <c r="Q597" s="323" t="s">
        <v>591</v>
      </c>
      <c r="R597" s="324" t="s">
        <v>28</v>
      </c>
      <c r="S597" s="485"/>
      <c r="T597" s="486"/>
      <c r="U597" s="413">
        <v>1530.3015</v>
      </c>
      <c r="V597" s="413">
        <v>296.60908999999998</v>
      </c>
      <c r="W597" s="354">
        <f t="shared" si="27"/>
        <v>19.382395560613379</v>
      </c>
      <c r="X597" s="487"/>
      <c r="Y597" s="487"/>
      <c r="Z597" s="487"/>
      <c r="AA597" s="487"/>
      <c r="AB597" s="487"/>
      <c r="AC597" s="487"/>
      <c r="AD597" s="487"/>
      <c r="AE597" s="325"/>
    </row>
    <row r="598" spans="1:31" s="326" customFormat="1" ht="21.75" customHeight="1" x14ac:dyDescent="0.2">
      <c r="A598" s="320"/>
      <c r="B598" s="483" t="s">
        <v>64</v>
      </c>
      <c r="C598" s="483"/>
      <c r="D598" s="483"/>
      <c r="E598" s="483"/>
      <c r="F598" s="483"/>
      <c r="G598" s="483"/>
      <c r="H598" s="483"/>
      <c r="I598" s="483"/>
      <c r="J598" s="483"/>
      <c r="K598" s="483"/>
      <c r="L598" s="483"/>
      <c r="M598" s="484"/>
      <c r="N598" s="321">
        <v>991</v>
      </c>
      <c r="O598" s="322">
        <v>5</v>
      </c>
      <c r="P598" s="322">
        <v>3</v>
      </c>
      <c r="Q598" s="323" t="s">
        <v>392</v>
      </c>
      <c r="R598" s="324">
        <v>0</v>
      </c>
      <c r="S598" s="485"/>
      <c r="T598" s="486"/>
      <c r="U598" s="413">
        <f t="shared" ref="U598:V602" si="31">+U599</f>
        <v>200</v>
      </c>
      <c r="V598" s="413">
        <f t="shared" si="31"/>
        <v>0</v>
      </c>
      <c r="W598" s="354">
        <f t="shared" si="27"/>
        <v>0</v>
      </c>
      <c r="X598" s="487"/>
      <c r="Y598" s="487"/>
      <c r="Z598" s="487"/>
      <c r="AA598" s="487"/>
      <c r="AB598" s="487"/>
      <c r="AC598" s="487"/>
      <c r="AD598" s="487"/>
      <c r="AE598" s="325"/>
    </row>
    <row r="599" spans="1:31" s="326" customFormat="1" ht="42.75" customHeight="1" x14ac:dyDescent="0.2">
      <c r="A599" s="320"/>
      <c r="B599" s="483" t="s">
        <v>563</v>
      </c>
      <c r="C599" s="483"/>
      <c r="D599" s="483"/>
      <c r="E599" s="483"/>
      <c r="F599" s="483"/>
      <c r="G599" s="483"/>
      <c r="H599" s="483"/>
      <c r="I599" s="483"/>
      <c r="J599" s="483"/>
      <c r="K599" s="483"/>
      <c r="L599" s="483"/>
      <c r="M599" s="484"/>
      <c r="N599" s="321">
        <v>991</v>
      </c>
      <c r="O599" s="322">
        <v>5</v>
      </c>
      <c r="P599" s="322">
        <v>3</v>
      </c>
      <c r="Q599" s="323" t="s">
        <v>539</v>
      </c>
      <c r="R599" s="324">
        <v>0</v>
      </c>
      <c r="S599" s="485"/>
      <c r="T599" s="486"/>
      <c r="U599" s="413">
        <f t="shared" si="31"/>
        <v>200</v>
      </c>
      <c r="V599" s="413">
        <f t="shared" si="31"/>
        <v>0</v>
      </c>
      <c r="W599" s="354">
        <f t="shared" si="27"/>
        <v>0</v>
      </c>
      <c r="X599" s="487"/>
      <c r="Y599" s="487"/>
      <c r="Z599" s="487"/>
      <c r="AA599" s="487"/>
      <c r="AB599" s="487"/>
      <c r="AC599" s="487"/>
      <c r="AD599" s="487"/>
      <c r="AE599" s="325"/>
    </row>
    <row r="600" spans="1:31" s="326" customFormat="1" ht="12" customHeight="1" x14ac:dyDescent="0.2">
      <c r="A600" s="320"/>
      <c r="B600" s="483" t="s">
        <v>538</v>
      </c>
      <c r="C600" s="483"/>
      <c r="D600" s="483"/>
      <c r="E600" s="483"/>
      <c r="F600" s="483"/>
      <c r="G600" s="483"/>
      <c r="H600" s="483"/>
      <c r="I600" s="483"/>
      <c r="J600" s="483"/>
      <c r="K600" s="483"/>
      <c r="L600" s="483"/>
      <c r="M600" s="484"/>
      <c r="N600" s="321">
        <v>991</v>
      </c>
      <c r="O600" s="322">
        <v>5</v>
      </c>
      <c r="P600" s="322">
        <v>3</v>
      </c>
      <c r="Q600" s="323" t="s">
        <v>540</v>
      </c>
      <c r="R600" s="324">
        <v>0</v>
      </c>
      <c r="S600" s="485"/>
      <c r="T600" s="486"/>
      <c r="U600" s="413">
        <f t="shared" si="31"/>
        <v>200</v>
      </c>
      <c r="V600" s="413">
        <f t="shared" si="31"/>
        <v>0</v>
      </c>
      <c r="W600" s="354">
        <f t="shared" si="27"/>
        <v>0</v>
      </c>
      <c r="X600" s="487"/>
      <c r="Y600" s="487"/>
      <c r="Z600" s="487"/>
      <c r="AA600" s="487"/>
      <c r="AB600" s="487"/>
      <c r="AC600" s="487"/>
      <c r="AD600" s="487"/>
      <c r="AE600" s="325"/>
    </row>
    <row r="601" spans="1:31" s="326" customFormat="1" ht="21.75" customHeight="1" x14ac:dyDescent="0.2">
      <c r="A601" s="320"/>
      <c r="B601" s="483" t="s">
        <v>325</v>
      </c>
      <c r="C601" s="483"/>
      <c r="D601" s="483"/>
      <c r="E601" s="483"/>
      <c r="F601" s="483"/>
      <c r="G601" s="483"/>
      <c r="H601" s="483"/>
      <c r="I601" s="483"/>
      <c r="J601" s="483"/>
      <c r="K601" s="483"/>
      <c r="L601" s="483"/>
      <c r="M601" s="484"/>
      <c r="N601" s="321">
        <v>991</v>
      </c>
      <c r="O601" s="322">
        <v>5</v>
      </c>
      <c r="P601" s="322">
        <v>3</v>
      </c>
      <c r="Q601" s="323" t="s">
        <v>540</v>
      </c>
      <c r="R601" s="324" t="s">
        <v>24</v>
      </c>
      <c r="S601" s="485"/>
      <c r="T601" s="486"/>
      <c r="U601" s="413">
        <f t="shared" si="31"/>
        <v>200</v>
      </c>
      <c r="V601" s="413">
        <f t="shared" si="31"/>
        <v>0</v>
      </c>
      <c r="W601" s="354">
        <f t="shared" si="27"/>
        <v>0</v>
      </c>
      <c r="X601" s="487"/>
      <c r="Y601" s="487"/>
      <c r="Z601" s="487"/>
      <c r="AA601" s="487"/>
      <c r="AB601" s="487"/>
      <c r="AC601" s="487"/>
      <c r="AD601" s="487"/>
      <c r="AE601" s="325"/>
    </row>
    <row r="602" spans="1:31" s="326" customFormat="1" ht="21.75" customHeight="1" x14ac:dyDescent="0.2">
      <c r="A602" s="320"/>
      <c r="B602" s="483" t="s">
        <v>326</v>
      </c>
      <c r="C602" s="483"/>
      <c r="D602" s="483"/>
      <c r="E602" s="483"/>
      <c r="F602" s="483"/>
      <c r="G602" s="483"/>
      <c r="H602" s="483"/>
      <c r="I602" s="483"/>
      <c r="J602" s="483"/>
      <c r="K602" s="483"/>
      <c r="L602" s="483"/>
      <c r="M602" s="484"/>
      <c r="N602" s="321">
        <v>991</v>
      </c>
      <c r="O602" s="322">
        <v>5</v>
      </c>
      <c r="P602" s="322">
        <v>3</v>
      </c>
      <c r="Q602" s="323" t="s">
        <v>540</v>
      </c>
      <c r="R602" s="324" t="s">
        <v>26</v>
      </c>
      <c r="S602" s="485"/>
      <c r="T602" s="486"/>
      <c r="U602" s="413">
        <f t="shared" si="31"/>
        <v>200</v>
      </c>
      <c r="V602" s="413">
        <f t="shared" si="31"/>
        <v>0</v>
      </c>
      <c r="W602" s="354">
        <f t="shared" si="27"/>
        <v>0</v>
      </c>
      <c r="X602" s="487"/>
      <c r="Y602" s="487"/>
      <c r="Z602" s="487"/>
      <c r="AA602" s="487"/>
      <c r="AB602" s="487"/>
      <c r="AC602" s="487"/>
      <c r="AD602" s="487"/>
      <c r="AE602" s="325"/>
    </row>
    <row r="603" spans="1:31" s="326" customFormat="1" ht="12" customHeight="1" x14ac:dyDescent="0.2">
      <c r="A603" s="320"/>
      <c r="B603" s="483" t="s">
        <v>328</v>
      </c>
      <c r="C603" s="483"/>
      <c r="D603" s="483"/>
      <c r="E603" s="483"/>
      <c r="F603" s="483"/>
      <c r="G603" s="483"/>
      <c r="H603" s="483"/>
      <c r="I603" s="483"/>
      <c r="J603" s="483"/>
      <c r="K603" s="483"/>
      <c r="L603" s="483"/>
      <c r="M603" s="484"/>
      <c r="N603" s="321">
        <v>991</v>
      </c>
      <c r="O603" s="322">
        <v>5</v>
      </c>
      <c r="P603" s="322">
        <v>3</v>
      </c>
      <c r="Q603" s="323" t="s">
        <v>540</v>
      </c>
      <c r="R603" s="324" t="s">
        <v>28</v>
      </c>
      <c r="S603" s="485"/>
      <c r="T603" s="486"/>
      <c r="U603" s="413">
        <v>200</v>
      </c>
      <c r="V603" s="413">
        <v>0</v>
      </c>
      <c r="W603" s="354">
        <f t="shared" si="27"/>
        <v>0</v>
      </c>
      <c r="X603" s="487"/>
      <c r="Y603" s="487"/>
      <c r="Z603" s="487"/>
      <c r="AA603" s="487"/>
      <c r="AB603" s="487"/>
      <c r="AC603" s="487"/>
      <c r="AD603" s="487"/>
      <c r="AE603" s="325"/>
    </row>
    <row r="604" spans="1:31" s="382" customFormat="1" ht="32.25" customHeight="1" x14ac:dyDescent="0.2">
      <c r="A604" s="375"/>
      <c r="B604" s="493" t="s">
        <v>337</v>
      </c>
      <c r="C604" s="493"/>
      <c r="D604" s="493"/>
      <c r="E604" s="493"/>
      <c r="F604" s="493"/>
      <c r="G604" s="493"/>
      <c r="H604" s="493"/>
      <c r="I604" s="493"/>
      <c r="J604" s="493"/>
      <c r="K604" s="493"/>
      <c r="L604" s="493"/>
      <c r="M604" s="494"/>
      <c r="N604" s="376">
        <v>991</v>
      </c>
      <c r="O604" s="377">
        <v>5</v>
      </c>
      <c r="P604" s="377">
        <v>3</v>
      </c>
      <c r="Q604" s="378" t="s">
        <v>338</v>
      </c>
      <c r="R604" s="379">
        <v>0</v>
      </c>
      <c r="S604" s="495"/>
      <c r="T604" s="496"/>
      <c r="U604" s="417">
        <f t="shared" ref="U604:V607" si="32">+U605</f>
        <v>1980</v>
      </c>
      <c r="V604" s="417">
        <f t="shared" si="32"/>
        <v>0</v>
      </c>
      <c r="W604" s="380">
        <v>1980</v>
      </c>
      <c r="X604" s="497"/>
      <c r="Y604" s="497"/>
      <c r="Z604" s="497"/>
      <c r="AA604" s="497"/>
      <c r="AB604" s="497"/>
      <c r="AC604" s="497"/>
      <c r="AD604" s="497"/>
      <c r="AE604" s="381"/>
    </row>
    <row r="605" spans="1:31" s="382" customFormat="1" ht="32.25" customHeight="1" x14ac:dyDescent="0.2">
      <c r="A605" s="375"/>
      <c r="B605" s="493" t="s">
        <v>692</v>
      </c>
      <c r="C605" s="493"/>
      <c r="D605" s="493"/>
      <c r="E605" s="493"/>
      <c r="F605" s="493"/>
      <c r="G605" s="493"/>
      <c r="H605" s="493"/>
      <c r="I605" s="493"/>
      <c r="J605" s="493"/>
      <c r="K605" s="493"/>
      <c r="L605" s="493"/>
      <c r="M605" s="494"/>
      <c r="N605" s="376">
        <v>991</v>
      </c>
      <c r="O605" s="377">
        <v>5</v>
      </c>
      <c r="P605" s="377">
        <v>3</v>
      </c>
      <c r="Q605" s="378" t="s">
        <v>693</v>
      </c>
      <c r="R605" s="379">
        <v>0</v>
      </c>
      <c r="S605" s="495"/>
      <c r="T605" s="496"/>
      <c r="U605" s="417">
        <f t="shared" si="32"/>
        <v>1980</v>
      </c>
      <c r="V605" s="417">
        <f t="shared" si="32"/>
        <v>0</v>
      </c>
      <c r="W605" s="380">
        <v>1980</v>
      </c>
      <c r="X605" s="497"/>
      <c r="Y605" s="497"/>
      <c r="Z605" s="497"/>
      <c r="AA605" s="497"/>
      <c r="AB605" s="497"/>
      <c r="AC605" s="497"/>
      <c r="AD605" s="497"/>
      <c r="AE605" s="381"/>
    </row>
    <row r="606" spans="1:31" s="382" customFormat="1" ht="21.75" customHeight="1" x14ac:dyDescent="0.2">
      <c r="A606" s="375"/>
      <c r="B606" s="493" t="s">
        <v>325</v>
      </c>
      <c r="C606" s="493"/>
      <c r="D606" s="493"/>
      <c r="E606" s="493"/>
      <c r="F606" s="493"/>
      <c r="G606" s="493"/>
      <c r="H606" s="493"/>
      <c r="I606" s="493"/>
      <c r="J606" s="493"/>
      <c r="K606" s="493"/>
      <c r="L606" s="493"/>
      <c r="M606" s="494"/>
      <c r="N606" s="376">
        <v>991</v>
      </c>
      <c r="O606" s="377">
        <v>5</v>
      </c>
      <c r="P606" s="377">
        <v>3</v>
      </c>
      <c r="Q606" s="378" t="s">
        <v>693</v>
      </c>
      <c r="R606" s="379" t="s">
        <v>24</v>
      </c>
      <c r="S606" s="495"/>
      <c r="T606" s="496"/>
      <c r="U606" s="417">
        <f t="shared" si="32"/>
        <v>1980</v>
      </c>
      <c r="V606" s="417">
        <f t="shared" si="32"/>
        <v>0</v>
      </c>
      <c r="W606" s="380">
        <v>1980</v>
      </c>
      <c r="X606" s="497"/>
      <c r="Y606" s="497"/>
      <c r="Z606" s="497"/>
      <c r="AA606" s="497"/>
      <c r="AB606" s="497"/>
      <c r="AC606" s="497"/>
      <c r="AD606" s="497"/>
      <c r="AE606" s="381"/>
    </row>
    <row r="607" spans="1:31" s="382" customFormat="1" ht="21.75" customHeight="1" x14ac:dyDescent="0.2">
      <c r="A607" s="375"/>
      <c r="B607" s="493" t="s">
        <v>326</v>
      </c>
      <c r="C607" s="493"/>
      <c r="D607" s="493"/>
      <c r="E607" s="493"/>
      <c r="F607" s="493"/>
      <c r="G607" s="493"/>
      <c r="H607" s="493"/>
      <c r="I607" s="493"/>
      <c r="J607" s="493"/>
      <c r="K607" s="493"/>
      <c r="L607" s="493"/>
      <c r="M607" s="494"/>
      <c r="N607" s="376">
        <v>991</v>
      </c>
      <c r="O607" s="377">
        <v>5</v>
      </c>
      <c r="P607" s="377">
        <v>3</v>
      </c>
      <c r="Q607" s="378" t="s">
        <v>693</v>
      </c>
      <c r="R607" s="379" t="s">
        <v>26</v>
      </c>
      <c r="S607" s="495"/>
      <c r="T607" s="496"/>
      <c r="U607" s="417">
        <f t="shared" si="32"/>
        <v>1980</v>
      </c>
      <c r="V607" s="417">
        <f t="shared" si="32"/>
        <v>0</v>
      </c>
      <c r="W607" s="380">
        <v>1980</v>
      </c>
      <c r="X607" s="497"/>
      <c r="Y607" s="497"/>
      <c r="Z607" s="497"/>
      <c r="AA607" s="497"/>
      <c r="AB607" s="497"/>
      <c r="AC607" s="497"/>
      <c r="AD607" s="497"/>
      <c r="AE607" s="381"/>
    </row>
    <row r="608" spans="1:31" s="382" customFormat="1" ht="12" customHeight="1" x14ac:dyDescent="0.2">
      <c r="A608" s="375"/>
      <c r="B608" s="493" t="s">
        <v>328</v>
      </c>
      <c r="C608" s="493"/>
      <c r="D608" s="493"/>
      <c r="E608" s="493"/>
      <c r="F608" s="493"/>
      <c r="G608" s="493"/>
      <c r="H608" s="493"/>
      <c r="I608" s="493"/>
      <c r="J608" s="493"/>
      <c r="K608" s="493"/>
      <c r="L608" s="493"/>
      <c r="M608" s="494"/>
      <c r="N608" s="376">
        <v>991</v>
      </c>
      <c r="O608" s="377">
        <v>5</v>
      </c>
      <c r="P608" s="377">
        <v>3</v>
      </c>
      <c r="Q608" s="378" t="s">
        <v>693</v>
      </c>
      <c r="R608" s="379" t="s">
        <v>28</v>
      </c>
      <c r="S608" s="495"/>
      <c r="T608" s="496"/>
      <c r="U608" s="417">
        <v>1980</v>
      </c>
      <c r="V608" s="417"/>
      <c r="W608" s="380">
        <v>1980</v>
      </c>
      <c r="X608" s="497"/>
      <c r="Y608" s="497"/>
      <c r="Z608" s="497"/>
      <c r="AA608" s="497"/>
      <c r="AB608" s="497"/>
      <c r="AC608" s="497"/>
      <c r="AD608" s="497"/>
      <c r="AE608" s="381"/>
    </row>
    <row r="609" spans="1:31" s="326" customFormat="1" ht="12" customHeight="1" x14ac:dyDescent="0.2">
      <c r="A609" s="320"/>
      <c r="B609" s="483" t="s">
        <v>5</v>
      </c>
      <c r="C609" s="483"/>
      <c r="D609" s="483"/>
      <c r="E609" s="483"/>
      <c r="F609" s="483"/>
      <c r="G609" s="483"/>
      <c r="H609" s="483"/>
      <c r="I609" s="483"/>
      <c r="J609" s="483"/>
      <c r="K609" s="483"/>
      <c r="L609" s="483"/>
      <c r="M609" s="484"/>
      <c r="N609" s="321">
        <v>991</v>
      </c>
      <c r="O609" s="322">
        <v>7</v>
      </c>
      <c r="P609" s="322">
        <v>0</v>
      </c>
      <c r="Q609" s="323">
        <v>0</v>
      </c>
      <c r="R609" s="324">
        <v>0</v>
      </c>
      <c r="S609" s="485"/>
      <c r="T609" s="486"/>
      <c r="U609" s="413">
        <v>586.4</v>
      </c>
      <c r="V609" s="413">
        <f>+V610</f>
        <v>271.97327999999999</v>
      </c>
      <c r="W609" s="354">
        <f t="shared" si="27"/>
        <v>46.38016371077763</v>
      </c>
      <c r="X609" s="487"/>
      <c r="Y609" s="487"/>
      <c r="Z609" s="487"/>
      <c r="AA609" s="487"/>
      <c r="AB609" s="487"/>
      <c r="AC609" s="487"/>
      <c r="AD609" s="487"/>
      <c r="AE609" s="325"/>
    </row>
    <row r="610" spans="1:31" s="326" customFormat="1" ht="12" customHeight="1" x14ac:dyDescent="0.2">
      <c r="A610" s="320"/>
      <c r="B610" s="483" t="s">
        <v>75</v>
      </c>
      <c r="C610" s="483"/>
      <c r="D610" s="483"/>
      <c r="E610" s="483"/>
      <c r="F610" s="483"/>
      <c r="G610" s="483"/>
      <c r="H610" s="483"/>
      <c r="I610" s="483"/>
      <c r="J610" s="483"/>
      <c r="K610" s="483"/>
      <c r="L610" s="483"/>
      <c r="M610" s="484"/>
      <c r="N610" s="321">
        <v>991</v>
      </c>
      <c r="O610" s="322">
        <v>7</v>
      </c>
      <c r="P610" s="322">
        <v>9</v>
      </c>
      <c r="Q610" s="323">
        <v>0</v>
      </c>
      <c r="R610" s="324">
        <v>0</v>
      </c>
      <c r="S610" s="485"/>
      <c r="T610" s="486"/>
      <c r="U610" s="413">
        <f>+U611+U616+U621</f>
        <v>586.4</v>
      </c>
      <c r="V610" s="413">
        <f>+V611+V616+V621</f>
        <v>271.97327999999999</v>
      </c>
      <c r="W610" s="354">
        <f t="shared" si="27"/>
        <v>46.38016371077763</v>
      </c>
      <c r="X610" s="487"/>
      <c r="Y610" s="487"/>
      <c r="Z610" s="487"/>
      <c r="AA610" s="487"/>
      <c r="AB610" s="487"/>
      <c r="AC610" s="487"/>
      <c r="AD610" s="487"/>
      <c r="AE610" s="325"/>
    </row>
    <row r="611" spans="1:31" s="326" customFormat="1" ht="32.25" customHeight="1" x14ac:dyDescent="0.2">
      <c r="A611" s="320"/>
      <c r="B611" s="483" t="s">
        <v>592</v>
      </c>
      <c r="C611" s="483"/>
      <c r="D611" s="483"/>
      <c r="E611" s="483"/>
      <c r="F611" s="483"/>
      <c r="G611" s="483"/>
      <c r="H611" s="483"/>
      <c r="I611" s="483"/>
      <c r="J611" s="483"/>
      <c r="K611" s="483"/>
      <c r="L611" s="483"/>
      <c r="M611" s="484"/>
      <c r="N611" s="321">
        <v>991</v>
      </c>
      <c r="O611" s="322">
        <v>7</v>
      </c>
      <c r="P611" s="322">
        <v>9</v>
      </c>
      <c r="Q611" s="323" t="s">
        <v>593</v>
      </c>
      <c r="R611" s="324">
        <v>0</v>
      </c>
      <c r="S611" s="485"/>
      <c r="T611" s="486"/>
      <c r="U611" s="413">
        <v>45</v>
      </c>
      <c r="V611" s="413">
        <f>+V612</f>
        <v>20</v>
      </c>
      <c r="W611" s="354">
        <f t="shared" si="27"/>
        <v>44.444444444444443</v>
      </c>
      <c r="X611" s="487"/>
      <c r="Y611" s="487"/>
      <c r="Z611" s="487"/>
      <c r="AA611" s="487"/>
      <c r="AB611" s="487"/>
      <c r="AC611" s="487"/>
      <c r="AD611" s="487"/>
      <c r="AE611" s="325"/>
    </row>
    <row r="612" spans="1:31" s="326" customFormat="1" ht="32.25" customHeight="1" x14ac:dyDescent="0.2">
      <c r="A612" s="320"/>
      <c r="B612" s="483" t="s">
        <v>594</v>
      </c>
      <c r="C612" s="483"/>
      <c r="D612" s="483"/>
      <c r="E612" s="483"/>
      <c r="F612" s="483"/>
      <c r="G612" s="483"/>
      <c r="H612" s="483"/>
      <c r="I612" s="483"/>
      <c r="J612" s="483"/>
      <c r="K612" s="483"/>
      <c r="L612" s="483"/>
      <c r="M612" s="484"/>
      <c r="N612" s="321">
        <v>991</v>
      </c>
      <c r="O612" s="322">
        <v>7</v>
      </c>
      <c r="P612" s="322">
        <v>9</v>
      </c>
      <c r="Q612" s="323" t="s">
        <v>595</v>
      </c>
      <c r="R612" s="324">
        <v>0</v>
      </c>
      <c r="S612" s="485"/>
      <c r="T612" s="486"/>
      <c r="U612" s="413">
        <v>45</v>
      </c>
      <c r="V612" s="413">
        <f>+V613</f>
        <v>20</v>
      </c>
      <c r="W612" s="354">
        <f t="shared" si="27"/>
        <v>44.444444444444443</v>
      </c>
      <c r="X612" s="487"/>
      <c r="Y612" s="487"/>
      <c r="Z612" s="487"/>
      <c r="AA612" s="487"/>
      <c r="AB612" s="487"/>
      <c r="AC612" s="487"/>
      <c r="AD612" s="487"/>
      <c r="AE612" s="325"/>
    </row>
    <row r="613" spans="1:31" s="326" customFormat="1" ht="21.75" customHeight="1" x14ac:dyDescent="0.2">
      <c r="A613" s="320"/>
      <c r="B613" s="483" t="s">
        <v>325</v>
      </c>
      <c r="C613" s="483"/>
      <c r="D613" s="483"/>
      <c r="E613" s="483"/>
      <c r="F613" s="483"/>
      <c r="G613" s="483"/>
      <c r="H613" s="483"/>
      <c r="I613" s="483"/>
      <c r="J613" s="483"/>
      <c r="K613" s="483"/>
      <c r="L613" s="483"/>
      <c r="M613" s="484"/>
      <c r="N613" s="321">
        <v>991</v>
      </c>
      <c r="O613" s="322">
        <v>7</v>
      </c>
      <c r="P613" s="322">
        <v>9</v>
      </c>
      <c r="Q613" s="323" t="s">
        <v>595</v>
      </c>
      <c r="R613" s="324" t="s">
        <v>24</v>
      </c>
      <c r="S613" s="485"/>
      <c r="T613" s="486"/>
      <c r="U613" s="413">
        <v>45</v>
      </c>
      <c r="V613" s="413">
        <f>+V614</f>
        <v>20</v>
      </c>
      <c r="W613" s="354">
        <f t="shared" si="27"/>
        <v>44.444444444444443</v>
      </c>
      <c r="X613" s="487"/>
      <c r="Y613" s="487"/>
      <c r="Z613" s="487"/>
      <c r="AA613" s="487"/>
      <c r="AB613" s="487"/>
      <c r="AC613" s="487"/>
      <c r="AD613" s="487"/>
      <c r="AE613" s="325"/>
    </row>
    <row r="614" spans="1:31" s="326" customFormat="1" ht="21.75" customHeight="1" x14ac:dyDescent="0.2">
      <c r="A614" s="320"/>
      <c r="B614" s="483" t="s">
        <v>326</v>
      </c>
      <c r="C614" s="483"/>
      <c r="D614" s="483"/>
      <c r="E614" s="483"/>
      <c r="F614" s="483"/>
      <c r="G614" s="483"/>
      <c r="H614" s="483"/>
      <c r="I614" s="483"/>
      <c r="J614" s="483"/>
      <c r="K614" s="483"/>
      <c r="L614" s="483"/>
      <c r="M614" s="484"/>
      <c r="N614" s="321">
        <v>991</v>
      </c>
      <c r="O614" s="322">
        <v>7</v>
      </c>
      <c r="P614" s="322">
        <v>9</v>
      </c>
      <c r="Q614" s="323" t="s">
        <v>595</v>
      </c>
      <c r="R614" s="324" t="s">
        <v>26</v>
      </c>
      <c r="S614" s="485"/>
      <c r="T614" s="486"/>
      <c r="U614" s="413">
        <v>45</v>
      </c>
      <c r="V614" s="413">
        <f>+V615</f>
        <v>20</v>
      </c>
      <c r="W614" s="354">
        <f t="shared" si="27"/>
        <v>44.444444444444443</v>
      </c>
      <c r="X614" s="487"/>
      <c r="Y614" s="487"/>
      <c r="Z614" s="487"/>
      <c r="AA614" s="487"/>
      <c r="AB614" s="487"/>
      <c r="AC614" s="487"/>
      <c r="AD614" s="487"/>
      <c r="AE614" s="325"/>
    </row>
    <row r="615" spans="1:31" s="326" customFormat="1" ht="12" customHeight="1" x14ac:dyDescent="0.2">
      <c r="A615" s="320"/>
      <c r="B615" s="483" t="s">
        <v>328</v>
      </c>
      <c r="C615" s="483"/>
      <c r="D615" s="483"/>
      <c r="E615" s="483"/>
      <c r="F615" s="483"/>
      <c r="G615" s="483"/>
      <c r="H615" s="483"/>
      <c r="I615" s="483"/>
      <c r="J615" s="483"/>
      <c r="K615" s="483"/>
      <c r="L615" s="483"/>
      <c r="M615" s="484"/>
      <c r="N615" s="321">
        <v>991</v>
      </c>
      <c r="O615" s="322">
        <v>7</v>
      </c>
      <c r="P615" s="322">
        <v>9</v>
      </c>
      <c r="Q615" s="323" t="s">
        <v>595</v>
      </c>
      <c r="R615" s="324" t="s">
        <v>28</v>
      </c>
      <c r="S615" s="485"/>
      <c r="T615" s="486"/>
      <c r="U615" s="413">
        <v>45</v>
      </c>
      <c r="V615" s="413">
        <v>20</v>
      </c>
      <c r="W615" s="354">
        <f t="shared" si="27"/>
        <v>44.444444444444443</v>
      </c>
      <c r="X615" s="487"/>
      <c r="Y615" s="487"/>
      <c r="Z615" s="487"/>
      <c r="AA615" s="487"/>
      <c r="AB615" s="487"/>
      <c r="AC615" s="487"/>
      <c r="AD615" s="487"/>
      <c r="AE615" s="325"/>
    </row>
    <row r="616" spans="1:31" s="326" customFormat="1" ht="32.25" customHeight="1" x14ac:dyDescent="0.2">
      <c r="A616" s="320"/>
      <c r="B616" s="483" t="s">
        <v>596</v>
      </c>
      <c r="C616" s="483"/>
      <c r="D616" s="483"/>
      <c r="E616" s="483"/>
      <c r="F616" s="483"/>
      <c r="G616" s="483"/>
      <c r="H616" s="483"/>
      <c r="I616" s="483"/>
      <c r="J616" s="483"/>
      <c r="K616" s="483"/>
      <c r="L616" s="483"/>
      <c r="M616" s="484"/>
      <c r="N616" s="321">
        <v>991</v>
      </c>
      <c r="O616" s="322">
        <v>7</v>
      </c>
      <c r="P616" s="322">
        <v>9</v>
      </c>
      <c r="Q616" s="323" t="s">
        <v>597</v>
      </c>
      <c r="R616" s="324">
        <v>0</v>
      </c>
      <c r="S616" s="485"/>
      <c r="T616" s="486"/>
      <c r="U616" s="413">
        <v>50</v>
      </c>
      <c r="V616" s="413">
        <f>+V617</f>
        <v>0</v>
      </c>
      <c r="W616" s="354">
        <f t="shared" si="27"/>
        <v>0</v>
      </c>
      <c r="X616" s="487"/>
      <c r="Y616" s="487"/>
      <c r="Z616" s="487"/>
      <c r="AA616" s="487"/>
      <c r="AB616" s="487"/>
      <c r="AC616" s="487"/>
      <c r="AD616" s="487"/>
      <c r="AE616" s="325"/>
    </row>
    <row r="617" spans="1:31" s="326" customFormat="1" ht="21.75" customHeight="1" x14ac:dyDescent="0.2">
      <c r="A617" s="320"/>
      <c r="B617" s="483" t="s">
        <v>598</v>
      </c>
      <c r="C617" s="483"/>
      <c r="D617" s="483"/>
      <c r="E617" s="483"/>
      <c r="F617" s="483"/>
      <c r="G617" s="483"/>
      <c r="H617" s="483"/>
      <c r="I617" s="483"/>
      <c r="J617" s="483"/>
      <c r="K617" s="483"/>
      <c r="L617" s="483"/>
      <c r="M617" s="484"/>
      <c r="N617" s="321">
        <v>991</v>
      </c>
      <c r="O617" s="322">
        <v>7</v>
      </c>
      <c r="P617" s="322">
        <v>9</v>
      </c>
      <c r="Q617" s="323" t="s">
        <v>599</v>
      </c>
      <c r="R617" s="324">
        <v>0</v>
      </c>
      <c r="S617" s="485"/>
      <c r="T617" s="486"/>
      <c r="U617" s="413">
        <v>50</v>
      </c>
      <c r="V617" s="413">
        <f>+V618</f>
        <v>0</v>
      </c>
      <c r="W617" s="354">
        <f t="shared" si="27"/>
        <v>0</v>
      </c>
      <c r="X617" s="487"/>
      <c r="Y617" s="487"/>
      <c r="Z617" s="487"/>
      <c r="AA617" s="487"/>
      <c r="AB617" s="487"/>
      <c r="AC617" s="487"/>
      <c r="AD617" s="487"/>
      <c r="AE617" s="325"/>
    </row>
    <row r="618" spans="1:31" s="326" customFormat="1" ht="21.75" customHeight="1" x14ac:dyDescent="0.2">
      <c r="A618" s="320"/>
      <c r="B618" s="483" t="s">
        <v>325</v>
      </c>
      <c r="C618" s="483"/>
      <c r="D618" s="483"/>
      <c r="E618" s="483"/>
      <c r="F618" s="483"/>
      <c r="G618" s="483"/>
      <c r="H618" s="483"/>
      <c r="I618" s="483"/>
      <c r="J618" s="483"/>
      <c r="K618" s="483"/>
      <c r="L618" s="483"/>
      <c r="M618" s="484"/>
      <c r="N618" s="321">
        <v>991</v>
      </c>
      <c r="O618" s="322">
        <v>7</v>
      </c>
      <c r="P618" s="322">
        <v>9</v>
      </c>
      <c r="Q618" s="323" t="s">
        <v>599</v>
      </c>
      <c r="R618" s="324" t="s">
        <v>24</v>
      </c>
      <c r="S618" s="485"/>
      <c r="T618" s="486"/>
      <c r="U618" s="413">
        <v>50</v>
      </c>
      <c r="V618" s="413">
        <f>+V619</f>
        <v>0</v>
      </c>
      <c r="W618" s="354">
        <f t="shared" si="27"/>
        <v>0</v>
      </c>
      <c r="X618" s="487"/>
      <c r="Y618" s="487"/>
      <c r="Z618" s="487"/>
      <c r="AA618" s="487"/>
      <c r="AB618" s="487"/>
      <c r="AC618" s="487"/>
      <c r="AD618" s="487"/>
      <c r="AE618" s="325"/>
    </row>
    <row r="619" spans="1:31" s="326" customFormat="1" ht="21.75" customHeight="1" x14ac:dyDescent="0.2">
      <c r="A619" s="320"/>
      <c r="B619" s="483" t="s">
        <v>326</v>
      </c>
      <c r="C619" s="483"/>
      <c r="D619" s="483"/>
      <c r="E619" s="483"/>
      <c r="F619" s="483"/>
      <c r="G619" s="483"/>
      <c r="H619" s="483"/>
      <c r="I619" s="483"/>
      <c r="J619" s="483"/>
      <c r="K619" s="483"/>
      <c r="L619" s="483"/>
      <c r="M619" s="484"/>
      <c r="N619" s="321">
        <v>991</v>
      </c>
      <c r="O619" s="322">
        <v>7</v>
      </c>
      <c r="P619" s="322">
        <v>9</v>
      </c>
      <c r="Q619" s="323" t="s">
        <v>599</v>
      </c>
      <c r="R619" s="324" t="s">
        <v>26</v>
      </c>
      <c r="S619" s="485"/>
      <c r="T619" s="486"/>
      <c r="U619" s="413">
        <v>50</v>
      </c>
      <c r="V619" s="413">
        <f>+V620</f>
        <v>0</v>
      </c>
      <c r="W619" s="354">
        <f t="shared" si="27"/>
        <v>0</v>
      </c>
      <c r="X619" s="487"/>
      <c r="Y619" s="487"/>
      <c r="Z619" s="487"/>
      <c r="AA619" s="487"/>
      <c r="AB619" s="487"/>
      <c r="AC619" s="487"/>
      <c r="AD619" s="487"/>
      <c r="AE619" s="325"/>
    </row>
    <row r="620" spans="1:31" s="326" customFormat="1" ht="12" customHeight="1" x14ac:dyDescent="0.2">
      <c r="A620" s="320"/>
      <c r="B620" s="483" t="s">
        <v>328</v>
      </c>
      <c r="C620" s="483"/>
      <c r="D620" s="483"/>
      <c r="E620" s="483"/>
      <c r="F620" s="483"/>
      <c r="G620" s="483"/>
      <c r="H620" s="483"/>
      <c r="I620" s="483"/>
      <c r="J620" s="483"/>
      <c r="K620" s="483"/>
      <c r="L620" s="483"/>
      <c r="M620" s="484"/>
      <c r="N620" s="321">
        <v>991</v>
      </c>
      <c r="O620" s="322">
        <v>7</v>
      </c>
      <c r="P620" s="322">
        <v>9</v>
      </c>
      <c r="Q620" s="323" t="s">
        <v>599</v>
      </c>
      <c r="R620" s="324" t="s">
        <v>28</v>
      </c>
      <c r="S620" s="485"/>
      <c r="T620" s="486"/>
      <c r="U620" s="413">
        <v>50</v>
      </c>
      <c r="V620" s="413">
        <v>0</v>
      </c>
      <c r="W620" s="354">
        <f t="shared" si="27"/>
        <v>0</v>
      </c>
      <c r="X620" s="487"/>
      <c r="Y620" s="487"/>
      <c r="Z620" s="487"/>
      <c r="AA620" s="487"/>
      <c r="AB620" s="487"/>
      <c r="AC620" s="487"/>
      <c r="AD620" s="487"/>
      <c r="AE620" s="325"/>
    </row>
    <row r="621" spans="1:31" s="326" customFormat="1" ht="32.25" customHeight="1" x14ac:dyDescent="0.2">
      <c r="A621" s="320"/>
      <c r="B621" s="483" t="s">
        <v>337</v>
      </c>
      <c r="C621" s="483"/>
      <c r="D621" s="483"/>
      <c r="E621" s="483"/>
      <c r="F621" s="483"/>
      <c r="G621" s="483"/>
      <c r="H621" s="483"/>
      <c r="I621" s="483"/>
      <c r="J621" s="483"/>
      <c r="K621" s="483"/>
      <c r="L621" s="483"/>
      <c r="M621" s="484"/>
      <c r="N621" s="321">
        <v>991</v>
      </c>
      <c r="O621" s="322">
        <v>7</v>
      </c>
      <c r="P621" s="322">
        <v>9</v>
      </c>
      <c r="Q621" s="323" t="s">
        <v>338</v>
      </c>
      <c r="R621" s="324">
        <v>0</v>
      </c>
      <c r="S621" s="485"/>
      <c r="T621" s="486"/>
      <c r="U621" s="413">
        <v>491.4</v>
      </c>
      <c r="V621" s="413">
        <f>+V622</f>
        <v>251.97327999999999</v>
      </c>
      <c r="W621" s="354">
        <f t="shared" si="27"/>
        <v>51.276613756613756</v>
      </c>
      <c r="X621" s="487"/>
      <c r="Y621" s="487"/>
      <c r="Z621" s="487"/>
      <c r="AA621" s="487"/>
      <c r="AB621" s="487"/>
      <c r="AC621" s="487"/>
      <c r="AD621" s="487"/>
      <c r="AE621" s="325"/>
    </row>
    <row r="622" spans="1:31" s="326" customFormat="1" ht="32.25" customHeight="1" x14ac:dyDescent="0.2">
      <c r="A622" s="320"/>
      <c r="B622" s="483" t="s">
        <v>430</v>
      </c>
      <c r="C622" s="483"/>
      <c r="D622" s="483"/>
      <c r="E622" s="483"/>
      <c r="F622" s="483"/>
      <c r="G622" s="483"/>
      <c r="H622" s="483"/>
      <c r="I622" s="483"/>
      <c r="J622" s="483"/>
      <c r="K622" s="483"/>
      <c r="L622" s="483"/>
      <c r="M622" s="484"/>
      <c r="N622" s="321">
        <v>991</v>
      </c>
      <c r="O622" s="322">
        <v>7</v>
      </c>
      <c r="P622" s="322">
        <v>9</v>
      </c>
      <c r="Q622" s="323" t="s">
        <v>431</v>
      </c>
      <c r="R622" s="324">
        <v>0</v>
      </c>
      <c r="S622" s="485"/>
      <c r="T622" s="486"/>
      <c r="U622" s="413">
        <v>491.4</v>
      </c>
      <c r="V622" s="413">
        <f>+V623+V628</f>
        <v>251.97327999999999</v>
      </c>
      <c r="W622" s="354">
        <f t="shared" si="27"/>
        <v>51.276613756613756</v>
      </c>
      <c r="X622" s="487"/>
      <c r="Y622" s="487"/>
      <c r="Z622" s="487"/>
      <c r="AA622" s="487"/>
      <c r="AB622" s="487"/>
      <c r="AC622" s="487"/>
      <c r="AD622" s="487"/>
      <c r="AE622" s="325"/>
    </row>
    <row r="623" spans="1:31" s="326" customFormat="1" ht="53.25" customHeight="1" x14ac:dyDescent="0.2">
      <c r="A623" s="320"/>
      <c r="B623" s="483" t="s">
        <v>17</v>
      </c>
      <c r="C623" s="483"/>
      <c r="D623" s="483"/>
      <c r="E623" s="483"/>
      <c r="F623" s="483"/>
      <c r="G623" s="483"/>
      <c r="H623" s="483"/>
      <c r="I623" s="483"/>
      <c r="J623" s="483"/>
      <c r="K623" s="483"/>
      <c r="L623" s="483"/>
      <c r="M623" s="484"/>
      <c r="N623" s="321">
        <v>991</v>
      </c>
      <c r="O623" s="322">
        <v>7</v>
      </c>
      <c r="P623" s="322">
        <v>9</v>
      </c>
      <c r="Q623" s="323" t="s">
        <v>431</v>
      </c>
      <c r="R623" s="324" t="s">
        <v>18</v>
      </c>
      <c r="S623" s="485"/>
      <c r="T623" s="486"/>
      <c r="U623" s="413">
        <v>352.71800000000002</v>
      </c>
      <c r="V623" s="413">
        <f>+V624</f>
        <v>249.93755999999999</v>
      </c>
      <c r="W623" s="354">
        <f t="shared" si="27"/>
        <v>70.860449424185887</v>
      </c>
      <c r="X623" s="487"/>
      <c r="Y623" s="487"/>
      <c r="Z623" s="487"/>
      <c r="AA623" s="487"/>
      <c r="AB623" s="487"/>
      <c r="AC623" s="487"/>
      <c r="AD623" s="487"/>
      <c r="AE623" s="325"/>
    </row>
    <row r="624" spans="1:31" s="326" customFormat="1" ht="21.75" customHeight="1" x14ac:dyDescent="0.2">
      <c r="A624" s="320"/>
      <c r="B624" s="483" t="s">
        <v>37</v>
      </c>
      <c r="C624" s="483"/>
      <c r="D624" s="483"/>
      <c r="E624" s="483"/>
      <c r="F624" s="483"/>
      <c r="G624" s="483"/>
      <c r="H624" s="483"/>
      <c r="I624" s="483"/>
      <c r="J624" s="483"/>
      <c r="K624" s="483"/>
      <c r="L624" s="483"/>
      <c r="M624" s="484"/>
      <c r="N624" s="321">
        <v>991</v>
      </c>
      <c r="O624" s="322">
        <v>7</v>
      </c>
      <c r="P624" s="322">
        <v>9</v>
      </c>
      <c r="Q624" s="323" t="s">
        <v>431</v>
      </c>
      <c r="R624" s="324" t="s">
        <v>38</v>
      </c>
      <c r="S624" s="485"/>
      <c r="T624" s="486"/>
      <c r="U624" s="413">
        <v>352.71800000000002</v>
      </c>
      <c r="V624" s="413">
        <f>+V625+V626+V627</f>
        <v>249.93755999999999</v>
      </c>
      <c r="W624" s="354">
        <f t="shared" si="27"/>
        <v>70.860449424185887</v>
      </c>
      <c r="X624" s="487"/>
      <c r="Y624" s="487"/>
      <c r="Z624" s="487"/>
      <c r="AA624" s="487"/>
      <c r="AB624" s="487"/>
      <c r="AC624" s="487"/>
      <c r="AD624" s="487"/>
      <c r="AE624" s="325"/>
    </row>
    <row r="625" spans="1:31" s="326" customFormat="1" ht="21.75" customHeight="1" x14ac:dyDescent="0.2">
      <c r="A625" s="320"/>
      <c r="B625" s="483" t="s">
        <v>313</v>
      </c>
      <c r="C625" s="483"/>
      <c r="D625" s="483"/>
      <c r="E625" s="483"/>
      <c r="F625" s="483"/>
      <c r="G625" s="483"/>
      <c r="H625" s="483"/>
      <c r="I625" s="483"/>
      <c r="J625" s="483"/>
      <c r="K625" s="483"/>
      <c r="L625" s="483"/>
      <c r="M625" s="484"/>
      <c r="N625" s="321">
        <v>991</v>
      </c>
      <c r="O625" s="322">
        <v>7</v>
      </c>
      <c r="P625" s="322">
        <v>9</v>
      </c>
      <c r="Q625" s="323" t="s">
        <v>431</v>
      </c>
      <c r="R625" s="324" t="s">
        <v>39</v>
      </c>
      <c r="S625" s="485"/>
      <c r="T625" s="486"/>
      <c r="U625" s="413">
        <v>257.08</v>
      </c>
      <c r="V625" s="413">
        <v>191.96433999999999</v>
      </c>
      <c r="W625" s="354">
        <f t="shared" si="27"/>
        <v>74.671051812665326</v>
      </c>
      <c r="X625" s="487"/>
      <c r="Y625" s="487"/>
      <c r="Z625" s="487"/>
      <c r="AA625" s="487"/>
      <c r="AB625" s="487"/>
      <c r="AC625" s="487"/>
      <c r="AD625" s="487"/>
      <c r="AE625" s="325"/>
    </row>
    <row r="626" spans="1:31" s="326" customFormat="1" ht="32.25" customHeight="1" x14ac:dyDescent="0.2">
      <c r="A626" s="320"/>
      <c r="B626" s="483" t="s">
        <v>331</v>
      </c>
      <c r="C626" s="483"/>
      <c r="D626" s="483"/>
      <c r="E626" s="483"/>
      <c r="F626" s="483"/>
      <c r="G626" s="483"/>
      <c r="H626" s="483"/>
      <c r="I626" s="483"/>
      <c r="J626" s="483"/>
      <c r="K626" s="483"/>
      <c r="L626" s="483"/>
      <c r="M626" s="484"/>
      <c r="N626" s="321">
        <v>991</v>
      </c>
      <c r="O626" s="322">
        <v>7</v>
      </c>
      <c r="P626" s="322">
        <v>9</v>
      </c>
      <c r="Q626" s="323" t="s">
        <v>431</v>
      </c>
      <c r="R626" s="324" t="s">
        <v>40</v>
      </c>
      <c r="S626" s="485"/>
      <c r="T626" s="486"/>
      <c r="U626" s="413">
        <v>18</v>
      </c>
      <c r="V626" s="413">
        <v>0</v>
      </c>
      <c r="W626" s="354">
        <f t="shared" si="27"/>
        <v>0</v>
      </c>
      <c r="X626" s="487"/>
      <c r="Y626" s="487"/>
      <c r="Z626" s="487"/>
      <c r="AA626" s="487"/>
      <c r="AB626" s="487"/>
      <c r="AC626" s="487"/>
      <c r="AD626" s="487"/>
      <c r="AE626" s="325"/>
    </row>
    <row r="627" spans="1:31" s="326" customFormat="1" ht="32.25" customHeight="1" x14ac:dyDescent="0.2">
      <c r="A627" s="320"/>
      <c r="B627" s="483" t="s">
        <v>314</v>
      </c>
      <c r="C627" s="483"/>
      <c r="D627" s="483"/>
      <c r="E627" s="483"/>
      <c r="F627" s="483"/>
      <c r="G627" s="483"/>
      <c r="H627" s="483"/>
      <c r="I627" s="483"/>
      <c r="J627" s="483"/>
      <c r="K627" s="483"/>
      <c r="L627" s="483"/>
      <c r="M627" s="484"/>
      <c r="N627" s="321">
        <v>991</v>
      </c>
      <c r="O627" s="322">
        <v>7</v>
      </c>
      <c r="P627" s="322">
        <v>9</v>
      </c>
      <c r="Q627" s="323" t="s">
        <v>431</v>
      </c>
      <c r="R627" s="324" t="s">
        <v>41</v>
      </c>
      <c r="S627" s="485"/>
      <c r="T627" s="486"/>
      <c r="U627" s="413">
        <v>77.638000000000005</v>
      </c>
      <c r="V627" s="413">
        <v>57.973219999999998</v>
      </c>
      <c r="W627" s="354">
        <f t="shared" si="27"/>
        <v>74.671191942090203</v>
      </c>
      <c r="X627" s="487"/>
      <c r="Y627" s="487"/>
      <c r="Z627" s="487"/>
      <c r="AA627" s="487"/>
      <c r="AB627" s="487"/>
      <c r="AC627" s="487"/>
      <c r="AD627" s="487"/>
      <c r="AE627" s="325"/>
    </row>
    <row r="628" spans="1:31" s="326" customFormat="1" ht="21.75" customHeight="1" x14ac:dyDescent="0.2">
      <c r="A628" s="320"/>
      <c r="B628" s="483" t="s">
        <v>325</v>
      </c>
      <c r="C628" s="483"/>
      <c r="D628" s="483"/>
      <c r="E628" s="483"/>
      <c r="F628" s="483"/>
      <c r="G628" s="483"/>
      <c r="H628" s="483"/>
      <c r="I628" s="483"/>
      <c r="J628" s="483"/>
      <c r="K628" s="483"/>
      <c r="L628" s="483"/>
      <c r="M628" s="484"/>
      <c r="N628" s="321">
        <v>991</v>
      </c>
      <c r="O628" s="322">
        <v>7</v>
      </c>
      <c r="P628" s="322">
        <v>9</v>
      </c>
      <c r="Q628" s="323" t="s">
        <v>431</v>
      </c>
      <c r="R628" s="324" t="s">
        <v>24</v>
      </c>
      <c r="S628" s="485"/>
      <c r="T628" s="486"/>
      <c r="U628" s="413">
        <v>138.68199999999999</v>
      </c>
      <c r="V628" s="413">
        <f>+V629</f>
        <v>2.03572</v>
      </c>
      <c r="W628" s="354">
        <f t="shared" si="27"/>
        <v>1.4679049912750033</v>
      </c>
      <c r="X628" s="487"/>
      <c r="Y628" s="487"/>
      <c r="Z628" s="487"/>
      <c r="AA628" s="487"/>
      <c r="AB628" s="487"/>
      <c r="AC628" s="487"/>
      <c r="AD628" s="487"/>
      <c r="AE628" s="325"/>
    </row>
    <row r="629" spans="1:31" s="326" customFormat="1" ht="21.75" customHeight="1" x14ac:dyDescent="0.2">
      <c r="A629" s="320"/>
      <c r="B629" s="483" t="s">
        <v>326</v>
      </c>
      <c r="C629" s="483"/>
      <c r="D629" s="483"/>
      <c r="E629" s="483"/>
      <c r="F629" s="483"/>
      <c r="G629" s="483"/>
      <c r="H629" s="483"/>
      <c r="I629" s="483"/>
      <c r="J629" s="483"/>
      <c r="K629" s="483"/>
      <c r="L629" s="483"/>
      <c r="M629" s="484"/>
      <c r="N629" s="321">
        <v>991</v>
      </c>
      <c r="O629" s="322">
        <v>7</v>
      </c>
      <c r="P629" s="322">
        <v>9</v>
      </c>
      <c r="Q629" s="323" t="s">
        <v>431</v>
      </c>
      <c r="R629" s="324" t="s">
        <v>26</v>
      </c>
      <c r="S629" s="485"/>
      <c r="T629" s="486"/>
      <c r="U629" s="413">
        <v>138.68199999999999</v>
      </c>
      <c r="V629" s="413">
        <f>+V630</f>
        <v>2.03572</v>
      </c>
      <c r="W629" s="354">
        <f t="shared" si="27"/>
        <v>1.4679049912750033</v>
      </c>
      <c r="X629" s="487"/>
      <c r="Y629" s="487"/>
      <c r="Z629" s="487"/>
      <c r="AA629" s="487"/>
      <c r="AB629" s="487"/>
      <c r="AC629" s="487"/>
      <c r="AD629" s="487"/>
      <c r="AE629" s="325"/>
    </row>
    <row r="630" spans="1:31" s="326" customFormat="1" ht="12" customHeight="1" x14ac:dyDescent="0.2">
      <c r="A630" s="320"/>
      <c r="B630" s="483" t="s">
        <v>328</v>
      </c>
      <c r="C630" s="483"/>
      <c r="D630" s="483"/>
      <c r="E630" s="483"/>
      <c r="F630" s="483"/>
      <c r="G630" s="483"/>
      <c r="H630" s="483"/>
      <c r="I630" s="483"/>
      <c r="J630" s="483"/>
      <c r="K630" s="483"/>
      <c r="L630" s="483"/>
      <c r="M630" s="484"/>
      <c r="N630" s="321">
        <v>991</v>
      </c>
      <c r="O630" s="322">
        <v>7</v>
      </c>
      <c r="P630" s="322">
        <v>9</v>
      </c>
      <c r="Q630" s="323" t="s">
        <v>431</v>
      </c>
      <c r="R630" s="324" t="s">
        <v>28</v>
      </c>
      <c r="S630" s="485"/>
      <c r="T630" s="486"/>
      <c r="U630" s="413">
        <v>138.68199999999999</v>
      </c>
      <c r="V630" s="413">
        <v>2.03572</v>
      </c>
      <c r="W630" s="354">
        <f t="shared" ref="W630:W687" si="33">V630/U630*100</f>
        <v>1.4679049912750033</v>
      </c>
      <c r="X630" s="487"/>
      <c r="Y630" s="487"/>
      <c r="Z630" s="487"/>
      <c r="AA630" s="487"/>
      <c r="AB630" s="487"/>
      <c r="AC630" s="487"/>
      <c r="AD630" s="487"/>
      <c r="AE630" s="325"/>
    </row>
    <row r="631" spans="1:31" s="326" customFormat="1" ht="12" customHeight="1" x14ac:dyDescent="0.2">
      <c r="A631" s="320"/>
      <c r="B631" s="483" t="s">
        <v>534</v>
      </c>
      <c r="C631" s="483"/>
      <c r="D631" s="483"/>
      <c r="E631" s="483"/>
      <c r="F631" s="483"/>
      <c r="G631" s="483"/>
      <c r="H631" s="483"/>
      <c r="I631" s="483"/>
      <c r="J631" s="483"/>
      <c r="K631" s="483"/>
      <c r="L631" s="483"/>
      <c r="M631" s="484"/>
      <c r="N631" s="321">
        <v>991</v>
      </c>
      <c r="O631" s="322">
        <v>9</v>
      </c>
      <c r="P631" s="322">
        <v>0</v>
      </c>
      <c r="Q631" s="323">
        <v>0</v>
      </c>
      <c r="R631" s="324">
        <v>0</v>
      </c>
      <c r="S631" s="485"/>
      <c r="T631" s="486"/>
      <c r="U631" s="413">
        <v>344.87</v>
      </c>
      <c r="V631" s="413">
        <f t="shared" ref="V631:V636" si="34">+V632</f>
        <v>33.122</v>
      </c>
      <c r="W631" s="354">
        <f t="shared" si="33"/>
        <v>9.604198683561922</v>
      </c>
      <c r="X631" s="487"/>
      <c r="Y631" s="487"/>
      <c r="Z631" s="487"/>
      <c r="AA631" s="487"/>
      <c r="AB631" s="487"/>
      <c r="AC631" s="487"/>
      <c r="AD631" s="487"/>
      <c r="AE631" s="325"/>
    </row>
    <row r="632" spans="1:31" s="326" customFormat="1" ht="12" customHeight="1" x14ac:dyDescent="0.2">
      <c r="A632" s="320"/>
      <c r="B632" s="483" t="s">
        <v>535</v>
      </c>
      <c r="C632" s="483"/>
      <c r="D632" s="483"/>
      <c r="E632" s="483"/>
      <c r="F632" s="483"/>
      <c r="G632" s="483"/>
      <c r="H632" s="483"/>
      <c r="I632" s="483"/>
      <c r="J632" s="483"/>
      <c r="K632" s="483"/>
      <c r="L632" s="483"/>
      <c r="M632" s="484"/>
      <c r="N632" s="321">
        <v>991</v>
      </c>
      <c r="O632" s="322">
        <v>9</v>
      </c>
      <c r="P632" s="322">
        <v>9</v>
      </c>
      <c r="Q632" s="323">
        <v>0</v>
      </c>
      <c r="R632" s="324">
        <v>0</v>
      </c>
      <c r="S632" s="485"/>
      <c r="T632" s="486"/>
      <c r="U632" s="413">
        <v>344.87</v>
      </c>
      <c r="V632" s="413">
        <f t="shared" si="34"/>
        <v>33.122</v>
      </c>
      <c r="W632" s="354">
        <f t="shared" si="33"/>
        <v>9.604198683561922</v>
      </c>
      <c r="X632" s="487"/>
      <c r="Y632" s="487"/>
      <c r="Z632" s="487"/>
      <c r="AA632" s="487"/>
      <c r="AB632" s="487"/>
      <c r="AC632" s="487"/>
      <c r="AD632" s="487"/>
      <c r="AE632" s="325"/>
    </row>
    <row r="633" spans="1:31" s="326" customFormat="1" ht="32.25" customHeight="1" x14ac:dyDescent="0.2">
      <c r="A633" s="320"/>
      <c r="B633" s="483" t="s">
        <v>366</v>
      </c>
      <c r="C633" s="483"/>
      <c r="D633" s="483"/>
      <c r="E633" s="483"/>
      <c r="F633" s="483"/>
      <c r="G633" s="483"/>
      <c r="H633" s="483"/>
      <c r="I633" s="483"/>
      <c r="J633" s="483"/>
      <c r="K633" s="483"/>
      <c r="L633" s="483"/>
      <c r="M633" s="484"/>
      <c r="N633" s="321">
        <v>991</v>
      </c>
      <c r="O633" s="322">
        <v>9</v>
      </c>
      <c r="P633" s="322">
        <v>9</v>
      </c>
      <c r="Q633" s="323" t="s">
        <v>367</v>
      </c>
      <c r="R633" s="324">
        <v>0</v>
      </c>
      <c r="S633" s="485"/>
      <c r="T633" s="486"/>
      <c r="U633" s="413">
        <v>344.87</v>
      </c>
      <c r="V633" s="413">
        <f t="shared" si="34"/>
        <v>33.122</v>
      </c>
      <c r="W633" s="354">
        <f t="shared" si="33"/>
        <v>9.604198683561922</v>
      </c>
      <c r="X633" s="487"/>
      <c r="Y633" s="487"/>
      <c r="Z633" s="487"/>
      <c r="AA633" s="487"/>
      <c r="AB633" s="487"/>
      <c r="AC633" s="487"/>
      <c r="AD633" s="487"/>
      <c r="AE633" s="325"/>
    </row>
    <row r="634" spans="1:31" s="326" customFormat="1" ht="42.75" customHeight="1" x14ac:dyDescent="0.2">
      <c r="A634" s="320"/>
      <c r="B634" s="483" t="s">
        <v>88</v>
      </c>
      <c r="C634" s="483"/>
      <c r="D634" s="483"/>
      <c r="E634" s="483"/>
      <c r="F634" s="483"/>
      <c r="G634" s="483"/>
      <c r="H634" s="483"/>
      <c r="I634" s="483"/>
      <c r="J634" s="483"/>
      <c r="K634" s="483"/>
      <c r="L634" s="483"/>
      <c r="M634" s="484"/>
      <c r="N634" s="321">
        <v>991</v>
      </c>
      <c r="O634" s="322">
        <v>9</v>
      </c>
      <c r="P634" s="322">
        <v>9</v>
      </c>
      <c r="Q634" s="323" t="s">
        <v>368</v>
      </c>
      <c r="R634" s="324">
        <v>0</v>
      </c>
      <c r="S634" s="485"/>
      <c r="T634" s="486"/>
      <c r="U634" s="413">
        <v>344.87</v>
      </c>
      <c r="V634" s="413">
        <f t="shared" si="34"/>
        <v>33.122</v>
      </c>
      <c r="W634" s="354">
        <f t="shared" si="33"/>
        <v>9.604198683561922</v>
      </c>
      <c r="X634" s="487"/>
      <c r="Y634" s="487"/>
      <c r="Z634" s="487"/>
      <c r="AA634" s="487"/>
      <c r="AB634" s="487"/>
      <c r="AC634" s="487"/>
      <c r="AD634" s="487"/>
      <c r="AE634" s="325"/>
    </row>
    <row r="635" spans="1:31" s="326" customFormat="1" ht="21.75" customHeight="1" x14ac:dyDescent="0.2">
      <c r="A635" s="320"/>
      <c r="B635" s="483" t="s">
        <v>325</v>
      </c>
      <c r="C635" s="483"/>
      <c r="D635" s="483"/>
      <c r="E635" s="483"/>
      <c r="F635" s="483"/>
      <c r="G635" s="483"/>
      <c r="H635" s="483"/>
      <c r="I635" s="483"/>
      <c r="J635" s="483"/>
      <c r="K635" s="483"/>
      <c r="L635" s="483"/>
      <c r="M635" s="484"/>
      <c r="N635" s="321">
        <v>991</v>
      </c>
      <c r="O635" s="322">
        <v>9</v>
      </c>
      <c r="P635" s="322">
        <v>9</v>
      </c>
      <c r="Q635" s="323" t="s">
        <v>368</v>
      </c>
      <c r="R635" s="324" t="s">
        <v>24</v>
      </c>
      <c r="S635" s="485"/>
      <c r="T635" s="486"/>
      <c r="U635" s="413">
        <v>344.87</v>
      </c>
      <c r="V635" s="413">
        <f t="shared" si="34"/>
        <v>33.122</v>
      </c>
      <c r="W635" s="354">
        <f t="shared" si="33"/>
        <v>9.604198683561922</v>
      </c>
      <c r="X635" s="487"/>
      <c r="Y635" s="487"/>
      <c r="Z635" s="487"/>
      <c r="AA635" s="487"/>
      <c r="AB635" s="487"/>
      <c r="AC635" s="487"/>
      <c r="AD635" s="487"/>
      <c r="AE635" s="325"/>
    </row>
    <row r="636" spans="1:31" s="326" customFormat="1" ht="21.75" customHeight="1" x14ac:dyDescent="0.2">
      <c r="A636" s="320"/>
      <c r="B636" s="483" t="s">
        <v>326</v>
      </c>
      <c r="C636" s="483"/>
      <c r="D636" s="483"/>
      <c r="E636" s="483"/>
      <c r="F636" s="483"/>
      <c r="G636" s="483"/>
      <c r="H636" s="483"/>
      <c r="I636" s="483"/>
      <c r="J636" s="483"/>
      <c r="K636" s="483"/>
      <c r="L636" s="483"/>
      <c r="M636" s="484"/>
      <c r="N636" s="321">
        <v>991</v>
      </c>
      <c r="O636" s="322">
        <v>9</v>
      </c>
      <c r="P636" s="322">
        <v>9</v>
      </c>
      <c r="Q636" s="323" t="s">
        <v>368</v>
      </c>
      <c r="R636" s="324" t="s">
        <v>26</v>
      </c>
      <c r="S636" s="485"/>
      <c r="T636" s="486"/>
      <c r="U636" s="413">
        <v>344.87</v>
      </c>
      <c r="V636" s="413">
        <f t="shared" si="34"/>
        <v>33.122</v>
      </c>
      <c r="W636" s="354">
        <f t="shared" si="33"/>
        <v>9.604198683561922</v>
      </c>
      <c r="X636" s="487"/>
      <c r="Y636" s="487"/>
      <c r="Z636" s="487"/>
      <c r="AA636" s="487"/>
      <c r="AB636" s="487"/>
      <c r="AC636" s="487"/>
      <c r="AD636" s="487"/>
      <c r="AE636" s="325"/>
    </row>
    <row r="637" spans="1:31" s="326" customFormat="1" ht="12" customHeight="1" x14ac:dyDescent="0.2">
      <c r="A637" s="320"/>
      <c r="B637" s="483" t="s">
        <v>328</v>
      </c>
      <c r="C637" s="483"/>
      <c r="D637" s="483"/>
      <c r="E637" s="483"/>
      <c r="F637" s="483"/>
      <c r="G637" s="483"/>
      <c r="H637" s="483"/>
      <c r="I637" s="483"/>
      <c r="J637" s="483"/>
      <c r="K637" s="483"/>
      <c r="L637" s="483"/>
      <c r="M637" s="484"/>
      <c r="N637" s="321">
        <v>991</v>
      </c>
      <c r="O637" s="322">
        <v>9</v>
      </c>
      <c r="P637" s="322">
        <v>9</v>
      </c>
      <c r="Q637" s="323" t="s">
        <v>368</v>
      </c>
      <c r="R637" s="324" t="s">
        <v>28</v>
      </c>
      <c r="S637" s="485"/>
      <c r="T637" s="486"/>
      <c r="U637" s="413">
        <v>344.87</v>
      </c>
      <c r="V637" s="413">
        <v>33.122</v>
      </c>
      <c r="W637" s="354">
        <f t="shared" si="33"/>
        <v>9.604198683561922</v>
      </c>
      <c r="X637" s="487"/>
      <c r="Y637" s="487"/>
      <c r="Z637" s="487"/>
      <c r="AA637" s="487"/>
      <c r="AB637" s="487"/>
      <c r="AC637" s="487"/>
      <c r="AD637" s="487"/>
      <c r="AE637" s="325"/>
    </row>
    <row r="638" spans="1:31" s="326" customFormat="1" ht="12" customHeight="1" x14ac:dyDescent="0.2">
      <c r="A638" s="320"/>
      <c r="B638" s="483" t="s">
        <v>149</v>
      </c>
      <c r="C638" s="483"/>
      <c r="D638" s="483"/>
      <c r="E638" s="483"/>
      <c r="F638" s="483"/>
      <c r="G638" s="483"/>
      <c r="H638" s="483"/>
      <c r="I638" s="483"/>
      <c r="J638" s="483"/>
      <c r="K638" s="483"/>
      <c r="L638" s="483"/>
      <c r="M638" s="484"/>
      <c r="N638" s="321">
        <v>991</v>
      </c>
      <c r="O638" s="322">
        <v>10</v>
      </c>
      <c r="P638" s="322">
        <v>0</v>
      </c>
      <c r="Q638" s="323">
        <v>0</v>
      </c>
      <c r="R638" s="324">
        <v>0</v>
      </c>
      <c r="S638" s="485"/>
      <c r="T638" s="486"/>
      <c r="U638" s="413">
        <f>+U639+U650</f>
        <v>1391.11</v>
      </c>
      <c r="V638" s="413">
        <f>+V639+V650</f>
        <v>11</v>
      </c>
      <c r="W638" s="354">
        <f t="shared" si="33"/>
        <v>0.79073545585899041</v>
      </c>
      <c r="X638" s="487"/>
      <c r="Y638" s="487"/>
      <c r="Z638" s="487"/>
      <c r="AA638" s="487"/>
      <c r="AB638" s="487"/>
      <c r="AC638" s="487"/>
      <c r="AD638" s="487"/>
      <c r="AE638" s="325"/>
    </row>
    <row r="639" spans="1:31" s="326" customFormat="1" ht="12" customHeight="1" x14ac:dyDescent="0.2">
      <c r="A639" s="320"/>
      <c r="B639" s="483" t="s">
        <v>52</v>
      </c>
      <c r="C639" s="483"/>
      <c r="D639" s="483"/>
      <c r="E639" s="483"/>
      <c r="F639" s="483"/>
      <c r="G639" s="483"/>
      <c r="H639" s="483"/>
      <c r="I639" s="483"/>
      <c r="J639" s="483"/>
      <c r="K639" s="483"/>
      <c r="L639" s="483"/>
      <c r="M639" s="484"/>
      <c r="N639" s="321">
        <v>991</v>
      </c>
      <c r="O639" s="322">
        <v>10</v>
      </c>
      <c r="P639" s="322">
        <v>3</v>
      </c>
      <c r="Q639" s="323">
        <v>0</v>
      </c>
      <c r="R639" s="324">
        <v>0</v>
      </c>
      <c r="S639" s="485"/>
      <c r="T639" s="486"/>
      <c r="U639" s="413">
        <f>+U640+U646</f>
        <v>236</v>
      </c>
      <c r="V639" s="413">
        <f>+V640+V646</f>
        <v>11</v>
      </c>
      <c r="W639" s="354">
        <f t="shared" si="33"/>
        <v>4.6610169491525424</v>
      </c>
      <c r="X639" s="487"/>
      <c r="Y639" s="487"/>
      <c r="Z639" s="487"/>
      <c r="AA639" s="487"/>
      <c r="AB639" s="487"/>
      <c r="AC639" s="487"/>
      <c r="AD639" s="487"/>
      <c r="AE639" s="325"/>
    </row>
    <row r="640" spans="1:31" s="326" customFormat="1" ht="21.75" customHeight="1" x14ac:dyDescent="0.2">
      <c r="A640" s="320"/>
      <c r="B640" s="483" t="s">
        <v>64</v>
      </c>
      <c r="C640" s="483"/>
      <c r="D640" s="483"/>
      <c r="E640" s="483"/>
      <c r="F640" s="483"/>
      <c r="G640" s="483"/>
      <c r="H640" s="483"/>
      <c r="I640" s="483"/>
      <c r="J640" s="483"/>
      <c r="K640" s="483"/>
      <c r="L640" s="483"/>
      <c r="M640" s="484"/>
      <c r="N640" s="321">
        <v>991</v>
      </c>
      <c r="O640" s="322">
        <v>10</v>
      </c>
      <c r="P640" s="322">
        <v>3</v>
      </c>
      <c r="Q640" s="323" t="s">
        <v>392</v>
      </c>
      <c r="R640" s="324">
        <v>0</v>
      </c>
      <c r="S640" s="485"/>
      <c r="T640" s="486"/>
      <c r="U640" s="413">
        <f t="shared" ref="U640:V643" si="35">+U641</f>
        <v>225</v>
      </c>
      <c r="V640" s="413">
        <f t="shared" si="35"/>
        <v>0</v>
      </c>
      <c r="W640" s="354">
        <f t="shared" si="33"/>
        <v>0</v>
      </c>
      <c r="X640" s="487"/>
      <c r="Y640" s="487"/>
      <c r="Z640" s="487"/>
      <c r="AA640" s="487"/>
      <c r="AB640" s="487"/>
      <c r="AC640" s="487"/>
      <c r="AD640" s="487"/>
      <c r="AE640" s="325"/>
    </row>
    <row r="641" spans="1:31" s="326" customFormat="1" ht="21.75" customHeight="1" x14ac:dyDescent="0.2">
      <c r="A641" s="320"/>
      <c r="B641" s="483" t="s">
        <v>65</v>
      </c>
      <c r="C641" s="483"/>
      <c r="D641" s="483"/>
      <c r="E641" s="483"/>
      <c r="F641" s="483"/>
      <c r="G641" s="483"/>
      <c r="H641" s="483"/>
      <c r="I641" s="483"/>
      <c r="J641" s="483"/>
      <c r="K641" s="483"/>
      <c r="L641" s="483"/>
      <c r="M641" s="484"/>
      <c r="N641" s="321">
        <v>991</v>
      </c>
      <c r="O641" s="322">
        <v>10</v>
      </c>
      <c r="P641" s="322">
        <v>3</v>
      </c>
      <c r="Q641" s="323" t="s">
        <v>464</v>
      </c>
      <c r="R641" s="324">
        <v>0</v>
      </c>
      <c r="S641" s="485"/>
      <c r="T641" s="486"/>
      <c r="U641" s="413">
        <f t="shared" si="35"/>
        <v>225</v>
      </c>
      <c r="V641" s="413">
        <f t="shared" si="35"/>
        <v>0</v>
      </c>
      <c r="W641" s="354">
        <f t="shared" si="33"/>
        <v>0</v>
      </c>
      <c r="X641" s="487"/>
      <c r="Y641" s="487"/>
      <c r="Z641" s="487"/>
      <c r="AA641" s="487"/>
      <c r="AB641" s="487"/>
      <c r="AC641" s="487"/>
      <c r="AD641" s="487"/>
      <c r="AE641" s="325"/>
    </row>
    <row r="642" spans="1:31" s="326" customFormat="1" ht="42.75" customHeight="1" x14ac:dyDescent="0.2">
      <c r="A642" s="320"/>
      <c r="B642" s="483" t="s">
        <v>465</v>
      </c>
      <c r="C642" s="483"/>
      <c r="D642" s="483"/>
      <c r="E642" s="483"/>
      <c r="F642" s="483"/>
      <c r="G642" s="483"/>
      <c r="H642" s="483"/>
      <c r="I642" s="483"/>
      <c r="J642" s="483"/>
      <c r="K642" s="483"/>
      <c r="L642" s="483"/>
      <c r="M642" s="484"/>
      <c r="N642" s="321">
        <v>991</v>
      </c>
      <c r="O642" s="322">
        <v>10</v>
      </c>
      <c r="P642" s="322">
        <v>3</v>
      </c>
      <c r="Q642" s="323" t="s">
        <v>466</v>
      </c>
      <c r="R642" s="324">
        <v>0</v>
      </c>
      <c r="S642" s="485"/>
      <c r="T642" s="486"/>
      <c r="U642" s="413">
        <f t="shared" si="35"/>
        <v>225</v>
      </c>
      <c r="V642" s="413">
        <f t="shared" si="35"/>
        <v>0</v>
      </c>
      <c r="W642" s="354">
        <f t="shared" si="33"/>
        <v>0</v>
      </c>
      <c r="X642" s="487"/>
      <c r="Y642" s="487"/>
      <c r="Z642" s="487"/>
      <c r="AA642" s="487"/>
      <c r="AB642" s="487"/>
      <c r="AC642" s="487"/>
      <c r="AD642" s="487"/>
      <c r="AE642" s="325"/>
    </row>
    <row r="643" spans="1:31" s="326" customFormat="1" ht="12" customHeight="1" x14ac:dyDescent="0.2">
      <c r="A643" s="320"/>
      <c r="B643" s="483" t="s">
        <v>46</v>
      </c>
      <c r="C643" s="483"/>
      <c r="D643" s="483"/>
      <c r="E643" s="483"/>
      <c r="F643" s="483"/>
      <c r="G643" s="483"/>
      <c r="H643" s="483"/>
      <c r="I643" s="483"/>
      <c r="J643" s="483"/>
      <c r="K643" s="483"/>
      <c r="L643" s="483"/>
      <c r="M643" s="484"/>
      <c r="N643" s="321">
        <v>991</v>
      </c>
      <c r="O643" s="322">
        <v>10</v>
      </c>
      <c r="P643" s="322">
        <v>3</v>
      </c>
      <c r="Q643" s="323" t="s">
        <v>466</v>
      </c>
      <c r="R643" s="324" t="s">
        <v>43</v>
      </c>
      <c r="S643" s="485"/>
      <c r="T643" s="486"/>
      <c r="U643" s="413">
        <f t="shared" si="35"/>
        <v>225</v>
      </c>
      <c r="V643" s="413">
        <f t="shared" si="35"/>
        <v>0</v>
      </c>
      <c r="W643" s="354">
        <f t="shared" si="33"/>
        <v>0</v>
      </c>
      <c r="X643" s="487"/>
      <c r="Y643" s="487"/>
      <c r="Z643" s="487"/>
      <c r="AA643" s="487"/>
      <c r="AB643" s="487"/>
      <c r="AC643" s="487"/>
      <c r="AD643" s="487"/>
      <c r="AE643" s="325"/>
    </row>
    <row r="644" spans="1:31" s="326" customFormat="1" ht="21.75" customHeight="1" x14ac:dyDescent="0.2">
      <c r="A644" s="320"/>
      <c r="B644" s="483" t="s">
        <v>467</v>
      </c>
      <c r="C644" s="483"/>
      <c r="D644" s="483"/>
      <c r="E644" s="483"/>
      <c r="F644" s="483"/>
      <c r="G644" s="483"/>
      <c r="H644" s="483"/>
      <c r="I644" s="483"/>
      <c r="J644" s="483"/>
      <c r="K644" s="483"/>
      <c r="L644" s="483"/>
      <c r="M644" s="484"/>
      <c r="N644" s="321">
        <v>991</v>
      </c>
      <c r="O644" s="322">
        <v>10</v>
      </c>
      <c r="P644" s="322">
        <v>3</v>
      </c>
      <c r="Q644" s="323" t="s">
        <v>466</v>
      </c>
      <c r="R644" s="324" t="s">
        <v>468</v>
      </c>
      <c r="S644" s="485"/>
      <c r="T644" s="486"/>
      <c r="U644" s="413">
        <v>225</v>
      </c>
      <c r="V644" s="413">
        <f>+V645</f>
        <v>0</v>
      </c>
      <c r="W644" s="354">
        <f t="shared" si="33"/>
        <v>0</v>
      </c>
      <c r="X644" s="487"/>
      <c r="Y644" s="487"/>
      <c r="Z644" s="487"/>
      <c r="AA644" s="487"/>
      <c r="AB644" s="487"/>
      <c r="AC644" s="487"/>
      <c r="AD644" s="487"/>
      <c r="AE644" s="325"/>
    </row>
    <row r="645" spans="1:31" s="326" customFormat="1" ht="12" customHeight="1" x14ac:dyDescent="0.2">
      <c r="A645" s="320"/>
      <c r="B645" s="483" t="s">
        <v>87</v>
      </c>
      <c r="C645" s="483"/>
      <c r="D645" s="483"/>
      <c r="E645" s="483"/>
      <c r="F645" s="483"/>
      <c r="G645" s="483"/>
      <c r="H645" s="483"/>
      <c r="I645" s="483"/>
      <c r="J645" s="483"/>
      <c r="K645" s="483"/>
      <c r="L645" s="483"/>
      <c r="M645" s="484"/>
      <c r="N645" s="321">
        <v>991</v>
      </c>
      <c r="O645" s="322">
        <v>10</v>
      </c>
      <c r="P645" s="322">
        <v>3</v>
      </c>
      <c r="Q645" s="323" t="s">
        <v>466</v>
      </c>
      <c r="R645" s="324" t="s">
        <v>469</v>
      </c>
      <c r="S645" s="485"/>
      <c r="T645" s="486"/>
      <c r="U645" s="413">
        <v>225</v>
      </c>
      <c r="V645" s="413">
        <v>0</v>
      </c>
      <c r="W645" s="354">
        <f t="shared" si="33"/>
        <v>0</v>
      </c>
      <c r="X645" s="487"/>
      <c r="Y645" s="487"/>
      <c r="Z645" s="487"/>
      <c r="AA645" s="487"/>
      <c r="AB645" s="487"/>
      <c r="AC645" s="487"/>
      <c r="AD645" s="487"/>
      <c r="AE645" s="325"/>
    </row>
    <row r="646" spans="1:31" s="326" customFormat="1" ht="21.75" customHeight="1" x14ac:dyDescent="0.2">
      <c r="A646" s="320"/>
      <c r="B646" s="483" t="s">
        <v>355</v>
      </c>
      <c r="C646" s="483"/>
      <c r="D646" s="483"/>
      <c r="E646" s="483"/>
      <c r="F646" s="483"/>
      <c r="G646" s="483"/>
      <c r="H646" s="483"/>
      <c r="I646" s="483"/>
      <c r="J646" s="483"/>
      <c r="K646" s="483"/>
      <c r="L646" s="483"/>
      <c r="M646" s="484"/>
      <c r="N646" s="321">
        <v>991</v>
      </c>
      <c r="O646" s="322">
        <v>10</v>
      </c>
      <c r="P646" s="322">
        <v>3</v>
      </c>
      <c r="Q646" s="323" t="s">
        <v>356</v>
      </c>
      <c r="R646" s="324">
        <v>0</v>
      </c>
      <c r="S646" s="485"/>
      <c r="T646" s="486"/>
      <c r="U646" s="413">
        <v>11</v>
      </c>
      <c r="V646" s="413">
        <f>+V647</f>
        <v>11</v>
      </c>
      <c r="W646" s="354">
        <f t="shared" si="33"/>
        <v>100</v>
      </c>
      <c r="X646" s="487"/>
      <c r="Y646" s="487"/>
      <c r="Z646" s="487"/>
      <c r="AA646" s="487"/>
      <c r="AB646" s="487"/>
      <c r="AC646" s="487"/>
      <c r="AD646" s="487"/>
      <c r="AE646" s="325"/>
    </row>
    <row r="647" spans="1:31" s="326" customFormat="1" ht="12" customHeight="1" x14ac:dyDescent="0.2">
      <c r="A647" s="320"/>
      <c r="B647" s="483" t="s">
        <v>357</v>
      </c>
      <c r="C647" s="483"/>
      <c r="D647" s="483"/>
      <c r="E647" s="483"/>
      <c r="F647" s="483"/>
      <c r="G647" s="483"/>
      <c r="H647" s="483"/>
      <c r="I647" s="483"/>
      <c r="J647" s="483"/>
      <c r="K647" s="483"/>
      <c r="L647" s="483"/>
      <c r="M647" s="484"/>
      <c r="N647" s="321">
        <v>991</v>
      </c>
      <c r="O647" s="322">
        <v>10</v>
      </c>
      <c r="P647" s="322">
        <v>3</v>
      </c>
      <c r="Q647" s="323" t="s">
        <v>358</v>
      </c>
      <c r="R647" s="324">
        <v>0</v>
      </c>
      <c r="S647" s="485"/>
      <c r="T647" s="486"/>
      <c r="U647" s="413">
        <v>11</v>
      </c>
      <c r="V647" s="413">
        <f>+V648</f>
        <v>11</v>
      </c>
      <c r="W647" s="354">
        <f t="shared" si="33"/>
        <v>100</v>
      </c>
      <c r="X647" s="487"/>
      <c r="Y647" s="487"/>
      <c r="Z647" s="487"/>
      <c r="AA647" s="487"/>
      <c r="AB647" s="487"/>
      <c r="AC647" s="487"/>
      <c r="AD647" s="487"/>
      <c r="AE647" s="325"/>
    </row>
    <row r="648" spans="1:31" s="326" customFormat="1" ht="12" customHeight="1" x14ac:dyDescent="0.2">
      <c r="A648" s="320"/>
      <c r="B648" s="483" t="s">
        <v>46</v>
      </c>
      <c r="C648" s="483"/>
      <c r="D648" s="483"/>
      <c r="E648" s="483"/>
      <c r="F648" s="483"/>
      <c r="G648" s="483"/>
      <c r="H648" s="483"/>
      <c r="I648" s="483"/>
      <c r="J648" s="483"/>
      <c r="K648" s="483"/>
      <c r="L648" s="483"/>
      <c r="M648" s="484"/>
      <c r="N648" s="321">
        <v>991</v>
      </c>
      <c r="O648" s="322">
        <v>10</v>
      </c>
      <c r="P648" s="322">
        <v>3</v>
      </c>
      <c r="Q648" s="323" t="s">
        <v>358</v>
      </c>
      <c r="R648" s="324" t="s">
        <v>43</v>
      </c>
      <c r="S648" s="485"/>
      <c r="T648" s="486"/>
      <c r="U648" s="413">
        <v>11</v>
      </c>
      <c r="V648" s="413">
        <f>+V649</f>
        <v>11</v>
      </c>
      <c r="W648" s="354">
        <f t="shared" si="33"/>
        <v>100</v>
      </c>
      <c r="X648" s="487"/>
      <c r="Y648" s="487"/>
      <c r="Z648" s="487"/>
      <c r="AA648" s="487"/>
      <c r="AB648" s="487"/>
      <c r="AC648" s="487"/>
      <c r="AD648" s="487"/>
      <c r="AE648" s="325"/>
    </row>
    <row r="649" spans="1:31" s="326" customFormat="1" ht="12" customHeight="1" x14ac:dyDescent="0.2">
      <c r="A649" s="320"/>
      <c r="B649" s="483" t="s">
        <v>623</v>
      </c>
      <c r="C649" s="483"/>
      <c r="D649" s="483"/>
      <c r="E649" s="483"/>
      <c r="F649" s="483"/>
      <c r="G649" s="483"/>
      <c r="H649" s="483"/>
      <c r="I649" s="483"/>
      <c r="J649" s="483"/>
      <c r="K649" s="483"/>
      <c r="L649" s="483"/>
      <c r="M649" s="484"/>
      <c r="N649" s="321">
        <v>991</v>
      </c>
      <c r="O649" s="322">
        <v>10</v>
      </c>
      <c r="P649" s="322">
        <v>3</v>
      </c>
      <c r="Q649" s="323" t="s">
        <v>358</v>
      </c>
      <c r="R649" s="324" t="s">
        <v>624</v>
      </c>
      <c r="S649" s="485"/>
      <c r="T649" s="486"/>
      <c r="U649" s="413">
        <v>11</v>
      </c>
      <c r="V649" s="413">
        <v>11</v>
      </c>
      <c r="W649" s="354">
        <f t="shared" si="33"/>
        <v>100</v>
      </c>
      <c r="X649" s="487"/>
      <c r="Y649" s="487"/>
      <c r="Z649" s="487"/>
      <c r="AA649" s="487"/>
      <c r="AB649" s="487"/>
      <c r="AC649" s="487"/>
      <c r="AD649" s="487"/>
      <c r="AE649" s="325"/>
    </row>
    <row r="650" spans="1:31" s="326" customFormat="1" ht="12" customHeight="1" x14ac:dyDescent="0.2">
      <c r="A650" s="320"/>
      <c r="B650" s="483" t="s">
        <v>477</v>
      </c>
      <c r="C650" s="483"/>
      <c r="D650" s="483"/>
      <c r="E650" s="483"/>
      <c r="F650" s="483"/>
      <c r="G650" s="483"/>
      <c r="H650" s="483"/>
      <c r="I650" s="483"/>
      <c r="J650" s="483"/>
      <c r="K650" s="483"/>
      <c r="L650" s="483"/>
      <c r="M650" s="484"/>
      <c r="N650" s="321">
        <v>991</v>
      </c>
      <c r="O650" s="322">
        <v>10</v>
      </c>
      <c r="P650" s="322">
        <v>4</v>
      </c>
      <c r="Q650" s="323">
        <v>0</v>
      </c>
      <c r="R650" s="324">
        <v>0</v>
      </c>
      <c r="S650" s="485"/>
      <c r="T650" s="486"/>
      <c r="U650" s="413">
        <f t="shared" ref="U650:V655" si="36">+U651</f>
        <v>1155.1099999999999</v>
      </c>
      <c r="V650" s="413">
        <f t="shared" si="36"/>
        <v>0</v>
      </c>
      <c r="W650" s="354">
        <f t="shared" si="33"/>
        <v>0</v>
      </c>
      <c r="X650" s="487"/>
      <c r="Y650" s="487"/>
      <c r="Z650" s="487"/>
      <c r="AA650" s="487"/>
      <c r="AB650" s="487"/>
      <c r="AC650" s="487"/>
      <c r="AD650" s="487"/>
      <c r="AE650" s="325"/>
    </row>
    <row r="651" spans="1:31" s="326" customFormat="1" ht="32.25" customHeight="1" x14ac:dyDescent="0.2">
      <c r="A651" s="320"/>
      <c r="B651" s="483" t="s">
        <v>470</v>
      </c>
      <c r="C651" s="483"/>
      <c r="D651" s="483"/>
      <c r="E651" s="483"/>
      <c r="F651" s="483"/>
      <c r="G651" s="483"/>
      <c r="H651" s="483"/>
      <c r="I651" s="483"/>
      <c r="J651" s="483"/>
      <c r="K651" s="483"/>
      <c r="L651" s="483"/>
      <c r="M651" s="484"/>
      <c r="N651" s="321">
        <v>991</v>
      </c>
      <c r="O651" s="322">
        <v>10</v>
      </c>
      <c r="P651" s="322">
        <v>4</v>
      </c>
      <c r="Q651" s="323" t="s">
        <v>471</v>
      </c>
      <c r="R651" s="324">
        <v>0</v>
      </c>
      <c r="S651" s="485"/>
      <c r="T651" s="486"/>
      <c r="U651" s="413">
        <f t="shared" si="36"/>
        <v>1155.1099999999999</v>
      </c>
      <c r="V651" s="413">
        <f t="shared" si="36"/>
        <v>0</v>
      </c>
      <c r="W651" s="354">
        <f t="shared" si="33"/>
        <v>0</v>
      </c>
      <c r="X651" s="487"/>
      <c r="Y651" s="487"/>
      <c r="Z651" s="487"/>
      <c r="AA651" s="487"/>
      <c r="AB651" s="487"/>
      <c r="AC651" s="487"/>
      <c r="AD651" s="487"/>
      <c r="AE651" s="325"/>
    </row>
    <row r="652" spans="1:31" s="326" customFormat="1" ht="12" customHeight="1" x14ac:dyDescent="0.2">
      <c r="A652" s="320"/>
      <c r="B652" s="483" t="s">
        <v>472</v>
      </c>
      <c r="C652" s="483"/>
      <c r="D652" s="483"/>
      <c r="E652" s="483"/>
      <c r="F652" s="483"/>
      <c r="G652" s="483"/>
      <c r="H652" s="483"/>
      <c r="I652" s="483"/>
      <c r="J652" s="483"/>
      <c r="K652" s="483"/>
      <c r="L652" s="483"/>
      <c r="M652" s="484"/>
      <c r="N652" s="321">
        <v>991</v>
      </c>
      <c r="O652" s="322">
        <v>10</v>
      </c>
      <c r="P652" s="322">
        <v>4</v>
      </c>
      <c r="Q652" s="323" t="s">
        <v>473</v>
      </c>
      <c r="R652" s="324">
        <v>0</v>
      </c>
      <c r="S652" s="485"/>
      <c r="T652" s="486"/>
      <c r="U652" s="413">
        <f t="shared" si="36"/>
        <v>1155.1099999999999</v>
      </c>
      <c r="V652" s="413">
        <f t="shared" si="36"/>
        <v>0</v>
      </c>
      <c r="W652" s="354">
        <f t="shared" si="33"/>
        <v>0</v>
      </c>
      <c r="X652" s="487"/>
      <c r="Y652" s="487"/>
      <c r="Z652" s="487"/>
      <c r="AA652" s="487"/>
      <c r="AB652" s="487"/>
      <c r="AC652" s="487"/>
      <c r="AD652" s="487"/>
      <c r="AE652" s="325"/>
    </row>
    <row r="653" spans="1:31" s="326" customFormat="1" ht="12" customHeight="1" x14ac:dyDescent="0.2">
      <c r="A653" s="320"/>
      <c r="B653" s="483" t="s">
        <v>541</v>
      </c>
      <c r="C653" s="483"/>
      <c r="D653" s="483"/>
      <c r="E653" s="483"/>
      <c r="F653" s="483"/>
      <c r="G653" s="483"/>
      <c r="H653" s="483"/>
      <c r="I653" s="483"/>
      <c r="J653" s="483"/>
      <c r="K653" s="483"/>
      <c r="L653" s="483"/>
      <c r="M653" s="484"/>
      <c r="N653" s="321">
        <v>991</v>
      </c>
      <c r="O653" s="322">
        <v>10</v>
      </c>
      <c r="P653" s="322">
        <v>4</v>
      </c>
      <c r="Q653" s="323" t="s">
        <v>542</v>
      </c>
      <c r="R653" s="324">
        <v>0</v>
      </c>
      <c r="S653" s="485"/>
      <c r="T653" s="486"/>
      <c r="U653" s="413">
        <f t="shared" si="36"/>
        <v>1155.1099999999999</v>
      </c>
      <c r="V653" s="413">
        <f t="shared" si="36"/>
        <v>0</v>
      </c>
      <c r="W653" s="354">
        <f t="shared" si="33"/>
        <v>0</v>
      </c>
      <c r="X653" s="487"/>
      <c r="Y653" s="487"/>
      <c r="Z653" s="487"/>
      <c r="AA653" s="487"/>
      <c r="AB653" s="487"/>
      <c r="AC653" s="487"/>
      <c r="AD653" s="487"/>
      <c r="AE653" s="325"/>
    </row>
    <row r="654" spans="1:31" s="326" customFormat="1" ht="12" customHeight="1" x14ac:dyDescent="0.2">
      <c r="A654" s="320"/>
      <c r="B654" s="483" t="s">
        <v>46</v>
      </c>
      <c r="C654" s="483"/>
      <c r="D654" s="483"/>
      <c r="E654" s="483"/>
      <c r="F654" s="483"/>
      <c r="G654" s="483"/>
      <c r="H654" s="483"/>
      <c r="I654" s="483"/>
      <c r="J654" s="483"/>
      <c r="K654" s="483"/>
      <c r="L654" s="483"/>
      <c r="M654" s="484"/>
      <c r="N654" s="321">
        <v>991</v>
      </c>
      <c r="O654" s="322">
        <v>10</v>
      </c>
      <c r="P654" s="322">
        <v>4</v>
      </c>
      <c r="Q654" s="323" t="s">
        <v>542</v>
      </c>
      <c r="R654" s="324" t="s">
        <v>43</v>
      </c>
      <c r="S654" s="485"/>
      <c r="T654" s="486"/>
      <c r="U654" s="413">
        <f t="shared" si="36"/>
        <v>1155.1099999999999</v>
      </c>
      <c r="V654" s="413">
        <f t="shared" si="36"/>
        <v>0</v>
      </c>
      <c r="W654" s="354">
        <f t="shared" si="33"/>
        <v>0</v>
      </c>
      <c r="X654" s="487"/>
      <c r="Y654" s="487"/>
      <c r="Z654" s="487"/>
      <c r="AA654" s="487"/>
      <c r="AB654" s="487"/>
      <c r="AC654" s="487"/>
      <c r="AD654" s="487"/>
      <c r="AE654" s="325"/>
    </row>
    <row r="655" spans="1:31" s="326" customFormat="1" ht="21.75" customHeight="1" x14ac:dyDescent="0.2">
      <c r="A655" s="320"/>
      <c r="B655" s="483" t="s">
        <v>467</v>
      </c>
      <c r="C655" s="483"/>
      <c r="D655" s="483"/>
      <c r="E655" s="483"/>
      <c r="F655" s="483"/>
      <c r="G655" s="483"/>
      <c r="H655" s="483"/>
      <c r="I655" s="483"/>
      <c r="J655" s="483"/>
      <c r="K655" s="483"/>
      <c r="L655" s="483"/>
      <c r="M655" s="484"/>
      <c r="N655" s="321">
        <v>991</v>
      </c>
      <c r="O655" s="322">
        <v>10</v>
      </c>
      <c r="P655" s="322">
        <v>4</v>
      </c>
      <c r="Q655" s="323" t="s">
        <v>542</v>
      </c>
      <c r="R655" s="324" t="s">
        <v>468</v>
      </c>
      <c r="S655" s="485"/>
      <c r="T655" s="486"/>
      <c r="U655" s="413">
        <f t="shared" si="36"/>
        <v>1155.1099999999999</v>
      </c>
      <c r="V655" s="413">
        <f t="shared" si="36"/>
        <v>0</v>
      </c>
      <c r="W655" s="354">
        <f t="shared" si="33"/>
        <v>0</v>
      </c>
      <c r="X655" s="487"/>
      <c r="Y655" s="487"/>
      <c r="Z655" s="487"/>
      <c r="AA655" s="487"/>
      <c r="AB655" s="487"/>
      <c r="AC655" s="487"/>
      <c r="AD655" s="487"/>
      <c r="AE655" s="325"/>
    </row>
    <row r="656" spans="1:31" s="326" customFormat="1" ht="12" customHeight="1" x14ac:dyDescent="0.2">
      <c r="A656" s="320"/>
      <c r="B656" s="483" t="s">
        <v>87</v>
      </c>
      <c r="C656" s="483"/>
      <c r="D656" s="483"/>
      <c r="E656" s="483"/>
      <c r="F656" s="483"/>
      <c r="G656" s="483"/>
      <c r="H656" s="483"/>
      <c r="I656" s="483"/>
      <c r="J656" s="483"/>
      <c r="K656" s="483"/>
      <c r="L656" s="483"/>
      <c r="M656" s="484"/>
      <c r="N656" s="321">
        <v>991</v>
      </c>
      <c r="O656" s="322">
        <v>10</v>
      </c>
      <c r="P656" s="322">
        <v>4</v>
      </c>
      <c r="Q656" s="323" t="s">
        <v>542</v>
      </c>
      <c r="R656" s="324" t="s">
        <v>469</v>
      </c>
      <c r="S656" s="485"/>
      <c r="T656" s="486"/>
      <c r="U656" s="413">
        <v>1155.1099999999999</v>
      </c>
      <c r="V656" s="413"/>
      <c r="W656" s="354">
        <f t="shared" si="33"/>
        <v>0</v>
      </c>
      <c r="X656" s="487"/>
      <c r="Y656" s="487"/>
      <c r="Z656" s="487"/>
      <c r="AA656" s="487"/>
      <c r="AB656" s="487"/>
      <c r="AC656" s="487"/>
      <c r="AD656" s="487"/>
      <c r="AE656" s="325"/>
    </row>
    <row r="657" spans="1:31" s="326" customFormat="1" ht="12" customHeight="1" x14ac:dyDescent="0.2">
      <c r="A657" s="320"/>
      <c r="B657" s="483" t="s">
        <v>482</v>
      </c>
      <c r="C657" s="483"/>
      <c r="D657" s="483"/>
      <c r="E657" s="483"/>
      <c r="F657" s="483"/>
      <c r="G657" s="483"/>
      <c r="H657" s="483"/>
      <c r="I657" s="483"/>
      <c r="J657" s="483"/>
      <c r="K657" s="483"/>
      <c r="L657" s="483"/>
      <c r="M657" s="484"/>
      <c r="N657" s="321">
        <v>991</v>
      </c>
      <c r="O657" s="322">
        <v>11</v>
      </c>
      <c r="P657" s="322">
        <v>0</v>
      </c>
      <c r="Q657" s="323">
        <v>0</v>
      </c>
      <c r="R657" s="324">
        <v>0</v>
      </c>
      <c r="S657" s="485"/>
      <c r="T657" s="486"/>
      <c r="U657" s="413">
        <v>1059</v>
      </c>
      <c r="V657" s="413">
        <f>+V658</f>
        <v>622.5</v>
      </c>
      <c r="W657" s="354">
        <f t="shared" si="33"/>
        <v>58.781869688385271</v>
      </c>
      <c r="X657" s="487"/>
      <c r="Y657" s="487"/>
      <c r="Z657" s="487"/>
      <c r="AA657" s="487"/>
      <c r="AB657" s="487"/>
      <c r="AC657" s="487"/>
      <c r="AD657" s="487"/>
      <c r="AE657" s="325"/>
    </row>
    <row r="658" spans="1:31" s="326" customFormat="1" ht="12" customHeight="1" x14ac:dyDescent="0.2">
      <c r="A658" s="320"/>
      <c r="B658" s="483" t="s">
        <v>99</v>
      </c>
      <c r="C658" s="483"/>
      <c r="D658" s="483"/>
      <c r="E658" s="483"/>
      <c r="F658" s="483"/>
      <c r="G658" s="483"/>
      <c r="H658" s="483"/>
      <c r="I658" s="483"/>
      <c r="J658" s="483"/>
      <c r="K658" s="483"/>
      <c r="L658" s="483"/>
      <c r="M658" s="484"/>
      <c r="N658" s="321">
        <v>991</v>
      </c>
      <c r="O658" s="322">
        <v>11</v>
      </c>
      <c r="P658" s="322">
        <v>5</v>
      </c>
      <c r="Q658" s="323">
        <v>0</v>
      </c>
      <c r="R658" s="324">
        <v>0</v>
      </c>
      <c r="S658" s="485"/>
      <c r="T658" s="486"/>
      <c r="U658" s="413">
        <v>1059</v>
      </c>
      <c r="V658" s="413">
        <f>+V659+V665</f>
        <v>622.5</v>
      </c>
      <c r="W658" s="354">
        <f t="shared" si="33"/>
        <v>58.781869688385271</v>
      </c>
      <c r="X658" s="487"/>
      <c r="Y658" s="487"/>
      <c r="Z658" s="487"/>
      <c r="AA658" s="487"/>
      <c r="AB658" s="487"/>
      <c r="AC658" s="487"/>
      <c r="AD658" s="487"/>
      <c r="AE658" s="325"/>
    </row>
    <row r="659" spans="1:31" s="326" customFormat="1" ht="32.25" customHeight="1" x14ac:dyDescent="0.2">
      <c r="A659" s="320"/>
      <c r="B659" s="483" t="s">
        <v>470</v>
      </c>
      <c r="C659" s="483"/>
      <c r="D659" s="483"/>
      <c r="E659" s="483"/>
      <c r="F659" s="483"/>
      <c r="G659" s="483"/>
      <c r="H659" s="483"/>
      <c r="I659" s="483"/>
      <c r="J659" s="483"/>
      <c r="K659" s="483"/>
      <c r="L659" s="483"/>
      <c r="M659" s="484"/>
      <c r="N659" s="321">
        <v>991</v>
      </c>
      <c r="O659" s="322">
        <v>11</v>
      </c>
      <c r="P659" s="322">
        <v>5</v>
      </c>
      <c r="Q659" s="323" t="s">
        <v>471</v>
      </c>
      <c r="R659" s="324">
        <v>0</v>
      </c>
      <c r="S659" s="485"/>
      <c r="T659" s="486"/>
      <c r="U659" s="413">
        <v>73</v>
      </c>
      <c r="V659" s="413">
        <f>+V660</f>
        <v>0</v>
      </c>
      <c r="W659" s="354">
        <f t="shared" si="33"/>
        <v>0</v>
      </c>
      <c r="X659" s="487"/>
      <c r="Y659" s="487"/>
      <c r="Z659" s="487"/>
      <c r="AA659" s="487"/>
      <c r="AB659" s="487"/>
      <c r="AC659" s="487"/>
      <c r="AD659" s="487"/>
      <c r="AE659" s="325"/>
    </row>
    <row r="660" spans="1:31" s="326" customFormat="1" ht="12" customHeight="1" x14ac:dyDescent="0.2">
      <c r="A660" s="320"/>
      <c r="B660" s="483" t="s">
        <v>114</v>
      </c>
      <c r="C660" s="483"/>
      <c r="D660" s="483"/>
      <c r="E660" s="483"/>
      <c r="F660" s="483"/>
      <c r="G660" s="483"/>
      <c r="H660" s="483"/>
      <c r="I660" s="483"/>
      <c r="J660" s="483"/>
      <c r="K660" s="483"/>
      <c r="L660" s="483"/>
      <c r="M660" s="484"/>
      <c r="N660" s="321">
        <v>991</v>
      </c>
      <c r="O660" s="322">
        <v>11</v>
      </c>
      <c r="P660" s="322">
        <v>5</v>
      </c>
      <c r="Q660" s="323" t="s">
        <v>483</v>
      </c>
      <c r="R660" s="324">
        <v>0</v>
      </c>
      <c r="S660" s="485"/>
      <c r="T660" s="486"/>
      <c r="U660" s="413">
        <v>73</v>
      </c>
      <c r="V660" s="413">
        <f>+V661</f>
        <v>0</v>
      </c>
      <c r="W660" s="354">
        <f t="shared" si="33"/>
        <v>0</v>
      </c>
      <c r="X660" s="487"/>
      <c r="Y660" s="487"/>
      <c r="Z660" s="487"/>
      <c r="AA660" s="487"/>
      <c r="AB660" s="487"/>
      <c r="AC660" s="487"/>
      <c r="AD660" s="487"/>
      <c r="AE660" s="325"/>
    </row>
    <row r="661" spans="1:31" s="326" customFormat="1" ht="12" customHeight="1" x14ac:dyDescent="0.2">
      <c r="A661" s="320"/>
      <c r="B661" s="483" t="s">
        <v>100</v>
      </c>
      <c r="C661" s="483"/>
      <c r="D661" s="483"/>
      <c r="E661" s="483"/>
      <c r="F661" s="483"/>
      <c r="G661" s="483"/>
      <c r="H661" s="483"/>
      <c r="I661" s="483"/>
      <c r="J661" s="483"/>
      <c r="K661" s="483"/>
      <c r="L661" s="483"/>
      <c r="M661" s="484"/>
      <c r="N661" s="321">
        <v>991</v>
      </c>
      <c r="O661" s="322">
        <v>11</v>
      </c>
      <c r="P661" s="322">
        <v>5</v>
      </c>
      <c r="Q661" s="323" t="s">
        <v>484</v>
      </c>
      <c r="R661" s="324">
        <v>0</v>
      </c>
      <c r="S661" s="485"/>
      <c r="T661" s="486"/>
      <c r="U661" s="413">
        <v>73</v>
      </c>
      <c r="V661" s="413">
        <f>+V662</f>
        <v>0</v>
      </c>
      <c r="W661" s="354">
        <f t="shared" si="33"/>
        <v>0</v>
      </c>
      <c r="X661" s="487"/>
      <c r="Y661" s="487"/>
      <c r="Z661" s="487"/>
      <c r="AA661" s="487"/>
      <c r="AB661" s="487"/>
      <c r="AC661" s="487"/>
      <c r="AD661" s="487"/>
      <c r="AE661" s="325"/>
    </row>
    <row r="662" spans="1:31" s="326" customFormat="1" ht="21.75" customHeight="1" x14ac:dyDescent="0.2">
      <c r="A662" s="320"/>
      <c r="B662" s="483" t="s">
        <v>325</v>
      </c>
      <c r="C662" s="483"/>
      <c r="D662" s="483"/>
      <c r="E662" s="483"/>
      <c r="F662" s="483"/>
      <c r="G662" s="483"/>
      <c r="H662" s="483"/>
      <c r="I662" s="483"/>
      <c r="J662" s="483"/>
      <c r="K662" s="483"/>
      <c r="L662" s="483"/>
      <c r="M662" s="484"/>
      <c r="N662" s="321">
        <v>991</v>
      </c>
      <c r="O662" s="322">
        <v>11</v>
      </c>
      <c r="P662" s="322">
        <v>5</v>
      </c>
      <c r="Q662" s="323" t="s">
        <v>484</v>
      </c>
      <c r="R662" s="324" t="s">
        <v>24</v>
      </c>
      <c r="S662" s="485"/>
      <c r="T662" s="486"/>
      <c r="U662" s="413">
        <v>73</v>
      </c>
      <c r="V662" s="413">
        <f>+V663</f>
        <v>0</v>
      </c>
      <c r="W662" s="354">
        <f t="shared" si="33"/>
        <v>0</v>
      </c>
      <c r="X662" s="487"/>
      <c r="Y662" s="487"/>
      <c r="Z662" s="487"/>
      <c r="AA662" s="487"/>
      <c r="AB662" s="487"/>
      <c r="AC662" s="487"/>
      <c r="AD662" s="487"/>
      <c r="AE662" s="325"/>
    </row>
    <row r="663" spans="1:31" s="326" customFormat="1" ht="21.75" customHeight="1" x14ac:dyDescent="0.2">
      <c r="A663" s="320"/>
      <c r="B663" s="483" t="s">
        <v>326</v>
      </c>
      <c r="C663" s="483"/>
      <c r="D663" s="483"/>
      <c r="E663" s="483"/>
      <c r="F663" s="483"/>
      <c r="G663" s="483"/>
      <c r="H663" s="483"/>
      <c r="I663" s="483"/>
      <c r="J663" s="483"/>
      <c r="K663" s="483"/>
      <c r="L663" s="483"/>
      <c r="M663" s="484"/>
      <c r="N663" s="321">
        <v>991</v>
      </c>
      <c r="O663" s="322">
        <v>11</v>
      </c>
      <c r="P663" s="322">
        <v>5</v>
      </c>
      <c r="Q663" s="323" t="s">
        <v>484</v>
      </c>
      <c r="R663" s="324" t="s">
        <v>26</v>
      </c>
      <c r="S663" s="485"/>
      <c r="T663" s="486"/>
      <c r="U663" s="413">
        <v>73</v>
      </c>
      <c r="V663" s="413">
        <f>+V664</f>
        <v>0</v>
      </c>
      <c r="W663" s="354">
        <f t="shared" si="33"/>
        <v>0</v>
      </c>
      <c r="X663" s="487"/>
      <c r="Y663" s="487"/>
      <c r="Z663" s="487"/>
      <c r="AA663" s="487"/>
      <c r="AB663" s="487"/>
      <c r="AC663" s="487"/>
      <c r="AD663" s="487"/>
      <c r="AE663" s="325"/>
    </row>
    <row r="664" spans="1:31" s="326" customFormat="1" ht="12" customHeight="1" x14ac:dyDescent="0.2">
      <c r="A664" s="320"/>
      <c r="B664" s="483" t="s">
        <v>328</v>
      </c>
      <c r="C664" s="483"/>
      <c r="D664" s="483"/>
      <c r="E664" s="483"/>
      <c r="F664" s="483"/>
      <c r="G664" s="483"/>
      <c r="H664" s="483"/>
      <c r="I664" s="483"/>
      <c r="J664" s="483"/>
      <c r="K664" s="483"/>
      <c r="L664" s="483"/>
      <c r="M664" s="484"/>
      <c r="N664" s="321">
        <v>991</v>
      </c>
      <c r="O664" s="322">
        <v>11</v>
      </c>
      <c r="P664" s="322">
        <v>5</v>
      </c>
      <c r="Q664" s="323" t="s">
        <v>484</v>
      </c>
      <c r="R664" s="324" t="s">
        <v>28</v>
      </c>
      <c r="S664" s="485"/>
      <c r="T664" s="486"/>
      <c r="U664" s="413">
        <v>73</v>
      </c>
      <c r="V664" s="413">
        <v>0</v>
      </c>
      <c r="W664" s="354">
        <f t="shared" si="33"/>
        <v>0</v>
      </c>
      <c r="X664" s="487"/>
      <c r="Y664" s="487"/>
      <c r="Z664" s="487"/>
      <c r="AA664" s="487"/>
      <c r="AB664" s="487"/>
      <c r="AC664" s="487"/>
      <c r="AD664" s="487"/>
      <c r="AE664" s="325"/>
    </row>
    <row r="665" spans="1:31" s="326" customFormat="1" ht="32.25" customHeight="1" x14ac:dyDescent="0.2">
      <c r="A665" s="320"/>
      <c r="B665" s="483" t="s">
        <v>470</v>
      </c>
      <c r="C665" s="483"/>
      <c r="D665" s="483"/>
      <c r="E665" s="483"/>
      <c r="F665" s="483"/>
      <c r="G665" s="483"/>
      <c r="H665" s="483"/>
      <c r="I665" s="483"/>
      <c r="J665" s="483"/>
      <c r="K665" s="483"/>
      <c r="L665" s="483"/>
      <c r="M665" s="484"/>
      <c r="N665" s="321">
        <v>991</v>
      </c>
      <c r="O665" s="322">
        <v>11</v>
      </c>
      <c r="P665" s="322">
        <v>5</v>
      </c>
      <c r="Q665" s="323" t="s">
        <v>471</v>
      </c>
      <c r="R665" s="324">
        <v>0</v>
      </c>
      <c r="S665" s="485"/>
      <c r="T665" s="486"/>
      <c r="U665" s="413">
        <v>986</v>
      </c>
      <c r="V665" s="413">
        <f>+V666</f>
        <v>622.5</v>
      </c>
      <c r="W665" s="354">
        <f t="shared" si="33"/>
        <v>63.133874239350916</v>
      </c>
      <c r="X665" s="487"/>
      <c r="Y665" s="487"/>
      <c r="Z665" s="487"/>
      <c r="AA665" s="487"/>
      <c r="AB665" s="487"/>
      <c r="AC665" s="487"/>
      <c r="AD665" s="487"/>
      <c r="AE665" s="325"/>
    </row>
    <row r="666" spans="1:31" s="326" customFormat="1" ht="12" customHeight="1" x14ac:dyDescent="0.2">
      <c r="A666" s="320"/>
      <c r="B666" s="483" t="s">
        <v>472</v>
      </c>
      <c r="C666" s="483"/>
      <c r="D666" s="483"/>
      <c r="E666" s="483"/>
      <c r="F666" s="483"/>
      <c r="G666" s="483"/>
      <c r="H666" s="483"/>
      <c r="I666" s="483"/>
      <c r="J666" s="483"/>
      <c r="K666" s="483"/>
      <c r="L666" s="483"/>
      <c r="M666" s="484"/>
      <c r="N666" s="321">
        <v>991</v>
      </c>
      <c r="O666" s="322">
        <v>11</v>
      </c>
      <c r="P666" s="322">
        <v>5</v>
      </c>
      <c r="Q666" s="323" t="s">
        <v>473</v>
      </c>
      <c r="R666" s="324">
        <v>0</v>
      </c>
      <c r="S666" s="485"/>
      <c r="T666" s="486"/>
      <c r="U666" s="413">
        <v>986</v>
      </c>
      <c r="V666" s="413">
        <f>+V667</f>
        <v>622.5</v>
      </c>
      <c r="W666" s="354">
        <f t="shared" si="33"/>
        <v>63.133874239350916</v>
      </c>
      <c r="X666" s="487"/>
      <c r="Y666" s="487"/>
      <c r="Z666" s="487"/>
      <c r="AA666" s="487"/>
      <c r="AB666" s="487"/>
      <c r="AC666" s="487"/>
      <c r="AD666" s="487"/>
      <c r="AE666" s="325"/>
    </row>
    <row r="667" spans="1:31" s="326" customFormat="1" ht="12" customHeight="1" x14ac:dyDescent="0.2">
      <c r="A667" s="320"/>
      <c r="B667" s="483" t="s">
        <v>100</v>
      </c>
      <c r="C667" s="483"/>
      <c r="D667" s="483"/>
      <c r="E667" s="483"/>
      <c r="F667" s="483"/>
      <c r="G667" s="483"/>
      <c r="H667" s="483"/>
      <c r="I667" s="483"/>
      <c r="J667" s="483"/>
      <c r="K667" s="483"/>
      <c r="L667" s="483"/>
      <c r="M667" s="484"/>
      <c r="N667" s="321">
        <v>991</v>
      </c>
      <c r="O667" s="322">
        <v>11</v>
      </c>
      <c r="P667" s="322">
        <v>5</v>
      </c>
      <c r="Q667" s="323" t="s">
        <v>485</v>
      </c>
      <c r="R667" s="324">
        <v>0</v>
      </c>
      <c r="S667" s="485"/>
      <c r="T667" s="486"/>
      <c r="U667" s="413">
        <v>986</v>
      </c>
      <c r="V667" s="413">
        <f>+V668</f>
        <v>622.5</v>
      </c>
      <c r="W667" s="354">
        <f t="shared" si="33"/>
        <v>63.133874239350916</v>
      </c>
      <c r="X667" s="487"/>
      <c r="Y667" s="487"/>
      <c r="Z667" s="487"/>
      <c r="AA667" s="487"/>
      <c r="AB667" s="487"/>
      <c r="AC667" s="487"/>
      <c r="AD667" s="487"/>
      <c r="AE667" s="325"/>
    </row>
    <row r="668" spans="1:31" s="326" customFormat="1" ht="21.75" customHeight="1" x14ac:dyDescent="0.2">
      <c r="A668" s="320"/>
      <c r="B668" s="483" t="s">
        <v>325</v>
      </c>
      <c r="C668" s="483"/>
      <c r="D668" s="483"/>
      <c r="E668" s="483"/>
      <c r="F668" s="483"/>
      <c r="G668" s="483"/>
      <c r="H668" s="483"/>
      <c r="I668" s="483"/>
      <c r="J668" s="483"/>
      <c r="K668" s="483"/>
      <c r="L668" s="483"/>
      <c r="M668" s="484"/>
      <c r="N668" s="321">
        <v>991</v>
      </c>
      <c r="O668" s="322">
        <v>11</v>
      </c>
      <c r="P668" s="322">
        <v>5</v>
      </c>
      <c r="Q668" s="323" t="s">
        <v>485</v>
      </c>
      <c r="R668" s="324" t="s">
        <v>24</v>
      </c>
      <c r="S668" s="485"/>
      <c r="T668" s="486"/>
      <c r="U668" s="413">
        <v>986</v>
      </c>
      <c r="V668" s="413">
        <f>+V669</f>
        <v>622.5</v>
      </c>
      <c r="W668" s="354">
        <f t="shared" si="33"/>
        <v>63.133874239350916</v>
      </c>
      <c r="X668" s="487"/>
      <c r="Y668" s="487"/>
      <c r="Z668" s="487"/>
      <c r="AA668" s="487"/>
      <c r="AB668" s="487"/>
      <c r="AC668" s="487"/>
      <c r="AD668" s="487"/>
      <c r="AE668" s="325"/>
    </row>
    <row r="669" spans="1:31" s="326" customFormat="1" ht="21.75" customHeight="1" x14ac:dyDescent="0.2">
      <c r="A669" s="320"/>
      <c r="B669" s="483" t="s">
        <v>326</v>
      </c>
      <c r="C669" s="483"/>
      <c r="D669" s="483"/>
      <c r="E669" s="483"/>
      <c r="F669" s="483"/>
      <c r="G669" s="483"/>
      <c r="H669" s="483"/>
      <c r="I669" s="483"/>
      <c r="J669" s="483"/>
      <c r="K669" s="483"/>
      <c r="L669" s="483"/>
      <c r="M669" s="484"/>
      <c r="N669" s="321">
        <v>991</v>
      </c>
      <c r="O669" s="322">
        <v>11</v>
      </c>
      <c r="P669" s="322">
        <v>5</v>
      </c>
      <c r="Q669" s="323" t="s">
        <v>485</v>
      </c>
      <c r="R669" s="324" t="s">
        <v>26</v>
      </c>
      <c r="S669" s="485"/>
      <c r="T669" s="486"/>
      <c r="U669" s="413">
        <v>986</v>
      </c>
      <c r="V669" s="413">
        <f>+V670</f>
        <v>622.5</v>
      </c>
      <c r="W669" s="354">
        <f t="shared" si="33"/>
        <v>63.133874239350916</v>
      </c>
      <c r="X669" s="487"/>
      <c r="Y669" s="487"/>
      <c r="Z669" s="487"/>
      <c r="AA669" s="487"/>
      <c r="AB669" s="487"/>
      <c r="AC669" s="487"/>
      <c r="AD669" s="487"/>
      <c r="AE669" s="325"/>
    </row>
    <row r="670" spans="1:31" s="326" customFormat="1" ht="12" customHeight="1" x14ac:dyDescent="0.2">
      <c r="A670" s="320"/>
      <c r="B670" s="483" t="s">
        <v>328</v>
      </c>
      <c r="C670" s="483"/>
      <c r="D670" s="483"/>
      <c r="E670" s="483"/>
      <c r="F670" s="483"/>
      <c r="G670" s="483"/>
      <c r="H670" s="483"/>
      <c r="I670" s="483"/>
      <c r="J670" s="483"/>
      <c r="K670" s="483"/>
      <c r="L670" s="483"/>
      <c r="M670" s="484"/>
      <c r="N670" s="321">
        <v>991</v>
      </c>
      <c r="O670" s="322">
        <v>11</v>
      </c>
      <c r="P670" s="322">
        <v>5</v>
      </c>
      <c r="Q670" s="323" t="s">
        <v>485</v>
      </c>
      <c r="R670" s="324" t="s">
        <v>28</v>
      </c>
      <c r="S670" s="485"/>
      <c r="T670" s="486"/>
      <c r="U670" s="413">
        <v>986</v>
      </c>
      <c r="V670" s="413">
        <v>622.5</v>
      </c>
      <c r="W670" s="354">
        <f t="shared" si="33"/>
        <v>63.133874239350916</v>
      </c>
      <c r="X670" s="487"/>
      <c r="Y670" s="487"/>
      <c r="Z670" s="487"/>
      <c r="AA670" s="487"/>
      <c r="AB670" s="487"/>
      <c r="AC670" s="487"/>
      <c r="AD670" s="487"/>
      <c r="AE670" s="325"/>
    </row>
    <row r="671" spans="1:31" s="326" customFormat="1" ht="12" customHeight="1" x14ac:dyDescent="0.2">
      <c r="A671" s="320"/>
      <c r="B671" s="483" t="s">
        <v>486</v>
      </c>
      <c r="C671" s="483"/>
      <c r="D671" s="483"/>
      <c r="E671" s="483"/>
      <c r="F671" s="483"/>
      <c r="G671" s="483"/>
      <c r="H671" s="483"/>
      <c r="I671" s="483"/>
      <c r="J671" s="483"/>
      <c r="K671" s="483"/>
      <c r="L671" s="483"/>
      <c r="M671" s="484"/>
      <c r="N671" s="321">
        <v>991</v>
      </c>
      <c r="O671" s="322">
        <v>12</v>
      </c>
      <c r="P671" s="322">
        <v>0</v>
      </c>
      <c r="Q671" s="323">
        <v>0</v>
      </c>
      <c r="R671" s="324">
        <v>0</v>
      </c>
      <c r="S671" s="485"/>
      <c r="T671" s="486"/>
      <c r="U671" s="413">
        <v>140</v>
      </c>
      <c r="V671" s="413">
        <f t="shared" ref="V671:V676" si="37">+V672</f>
        <v>45.4</v>
      </c>
      <c r="W671" s="354">
        <f t="shared" si="33"/>
        <v>32.428571428571431</v>
      </c>
      <c r="X671" s="487"/>
      <c r="Y671" s="487"/>
      <c r="Z671" s="487"/>
      <c r="AA671" s="487"/>
      <c r="AB671" s="487"/>
      <c r="AC671" s="487"/>
      <c r="AD671" s="487"/>
      <c r="AE671" s="325"/>
    </row>
    <row r="672" spans="1:31" s="326" customFormat="1" ht="12" customHeight="1" x14ac:dyDescent="0.2">
      <c r="A672" s="320"/>
      <c r="B672" s="483" t="s">
        <v>101</v>
      </c>
      <c r="C672" s="483"/>
      <c r="D672" s="483"/>
      <c r="E672" s="483"/>
      <c r="F672" s="483"/>
      <c r="G672" s="483"/>
      <c r="H672" s="483"/>
      <c r="I672" s="483"/>
      <c r="J672" s="483"/>
      <c r="K672" s="483"/>
      <c r="L672" s="483"/>
      <c r="M672" s="484"/>
      <c r="N672" s="321">
        <v>991</v>
      </c>
      <c r="O672" s="322">
        <v>12</v>
      </c>
      <c r="P672" s="322">
        <v>2</v>
      </c>
      <c r="Q672" s="323">
        <v>0</v>
      </c>
      <c r="R672" s="324">
        <v>0</v>
      </c>
      <c r="S672" s="485"/>
      <c r="T672" s="486"/>
      <c r="U672" s="413">
        <v>140</v>
      </c>
      <c r="V672" s="413">
        <f t="shared" si="37"/>
        <v>45.4</v>
      </c>
      <c r="W672" s="354">
        <f t="shared" si="33"/>
        <v>32.428571428571431</v>
      </c>
      <c r="X672" s="487"/>
      <c r="Y672" s="487"/>
      <c r="Z672" s="487"/>
      <c r="AA672" s="487"/>
      <c r="AB672" s="487"/>
      <c r="AC672" s="487"/>
      <c r="AD672" s="487"/>
      <c r="AE672" s="325"/>
    </row>
    <row r="673" spans="1:32" s="326" customFormat="1" ht="32.25" customHeight="1" x14ac:dyDescent="0.2">
      <c r="A673" s="320"/>
      <c r="B673" s="483" t="s">
        <v>309</v>
      </c>
      <c r="C673" s="483"/>
      <c r="D673" s="483"/>
      <c r="E673" s="483"/>
      <c r="F673" s="483"/>
      <c r="G673" s="483"/>
      <c r="H673" s="483"/>
      <c r="I673" s="483"/>
      <c r="J673" s="483"/>
      <c r="K673" s="483"/>
      <c r="L673" s="483"/>
      <c r="M673" s="484"/>
      <c r="N673" s="321">
        <v>991</v>
      </c>
      <c r="O673" s="322">
        <v>12</v>
      </c>
      <c r="P673" s="322">
        <v>2</v>
      </c>
      <c r="Q673" s="323" t="s">
        <v>310</v>
      </c>
      <c r="R673" s="324">
        <v>0</v>
      </c>
      <c r="S673" s="485"/>
      <c r="T673" s="486"/>
      <c r="U673" s="413">
        <v>140</v>
      </c>
      <c r="V673" s="413">
        <f t="shared" si="37"/>
        <v>45.4</v>
      </c>
      <c r="W673" s="354">
        <f t="shared" si="33"/>
        <v>32.428571428571431</v>
      </c>
      <c r="X673" s="487"/>
      <c r="Y673" s="487"/>
      <c r="Z673" s="487"/>
      <c r="AA673" s="487"/>
      <c r="AB673" s="487"/>
      <c r="AC673" s="487"/>
      <c r="AD673" s="487"/>
      <c r="AE673" s="325"/>
    </row>
    <row r="674" spans="1:32" s="326" customFormat="1" ht="21.75" customHeight="1" x14ac:dyDescent="0.2">
      <c r="A674" s="320"/>
      <c r="B674" s="483" t="s">
        <v>487</v>
      </c>
      <c r="C674" s="483"/>
      <c r="D674" s="483"/>
      <c r="E674" s="483"/>
      <c r="F674" s="483"/>
      <c r="G674" s="483"/>
      <c r="H674" s="483"/>
      <c r="I674" s="483"/>
      <c r="J674" s="483"/>
      <c r="K674" s="483"/>
      <c r="L674" s="483"/>
      <c r="M674" s="484"/>
      <c r="N674" s="321">
        <v>991</v>
      </c>
      <c r="O674" s="322">
        <v>12</v>
      </c>
      <c r="P674" s="322">
        <v>2</v>
      </c>
      <c r="Q674" s="323" t="s">
        <v>488</v>
      </c>
      <c r="R674" s="324">
        <v>0</v>
      </c>
      <c r="S674" s="485"/>
      <c r="T674" s="486"/>
      <c r="U674" s="413">
        <v>140</v>
      </c>
      <c r="V674" s="413">
        <f t="shared" si="37"/>
        <v>45.4</v>
      </c>
      <c r="W674" s="354">
        <f t="shared" si="33"/>
        <v>32.428571428571431</v>
      </c>
      <c r="X674" s="487"/>
      <c r="Y674" s="487"/>
      <c r="Z674" s="487"/>
      <c r="AA674" s="487"/>
      <c r="AB674" s="487"/>
      <c r="AC674" s="487"/>
      <c r="AD674" s="487"/>
      <c r="AE674" s="325"/>
    </row>
    <row r="675" spans="1:32" s="326" customFormat="1" ht="21.75" customHeight="1" x14ac:dyDescent="0.2">
      <c r="A675" s="320"/>
      <c r="B675" s="483" t="s">
        <v>325</v>
      </c>
      <c r="C675" s="483"/>
      <c r="D675" s="483"/>
      <c r="E675" s="483"/>
      <c r="F675" s="483"/>
      <c r="G675" s="483"/>
      <c r="H675" s="483"/>
      <c r="I675" s="483"/>
      <c r="J675" s="483"/>
      <c r="K675" s="483"/>
      <c r="L675" s="483"/>
      <c r="M675" s="484"/>
      <c r="N675" s="321">
        <v>991</v>
      </c>
      <c r="O675" s="322">
        <v>12</v>
      </c>
      <c r="P675" s="322">
        <v>2</v>
      </c>
      <c r="Q675" s="323" t="s">
        <v>488</v>
      </c>
      <c r="R675" s="324" t="s">
        <v>24</v>
      </c>
      <c r="S675" s="485"/>
      <c r="T675" s="486"/>
      <c r="U675" s="413">
        <v>140</v>
      </c>
      <c r="V675" s="413">
        <f t="shared" si="37"/>
        <v>45.4</v>
      </c>
      <c r="W675" s="354">
        <f t="shared" si="33"/>
        <v>32.428571428571431</v>
      </c>
      <c r="X675" s="487"/>
      <c r="Y675" s="487"/>
      <c r="Z675" s="487"/>
      <c r="AA675" s="487"/>
      <c r="AB675" s="487"/>
      <c r="AC675" s="487"/>
      <c r="AD675" s="487"/>
      <c r="AE675" s="325"/>
    </row>
    <row r="676" spans="1:32" s="326" customFormat="1" ht="21.75" customHeight="1" x14ac:dyDescent="0.2">
      <c r="A676" s="320"/>
      <c r="B676" s="483" t="s">
        <v>326</v>
      </c>
      <c r="C676" s="483"/>
      <c r="D676" s="483"/>
      <c r="E676" s="483"/>
      <c r="F676" s="483"/>
      <c r="G676" s="483"/>
      <c r="H676" s="483"/>
      <c r="I676" s="483"/>
      <c r="J676" s="483"/>
      <c r="K676" s="483"/>
      <c r="L676" s="483"/>
      <c r="M676" s="484"/>
      <c r="N676" s="321">
        <v>991</v>
      </c>
      <c r="O676" s="322">
        <v>12</v>
      </c>
      <c r="P676" s="322">
        <v>2</v>
      </c>
      <c r="Q676" s="323" t="s">
        <v>488</v>
      </c>
      <c r="R676" s="324" t="s">
        <v>26</v>
      </c>
      <c r="S676" s="485"/>
      <c r="T676" s="486"/>
      <c r="U676" s="413">
        <v>140</v>
      </c>
      <c r="V676" s="413">
        <f t="shared" si="37"/>
        <v>45.4</v>
      </c>
      <c r="W676" s="354">
        <f t="shared" si="33"/>
        <v>32.428571428571431</v>
      </c>
      <c r="X676" s="487"/>
      <c r="Y676" s="487"/>
      <c r="Z676" s="487"/>
      <c r="AA676" s="487"/>
      <c r="AB676" s="487"/>
      <c r="AC676" s="487"/>
      <c r="AD676" s="487"/>
      <c r="AE676" s="325"/>
    </row>
    <row r="677" spans="1:32" s="326" customFormat="1" ht="12" customHeight="1" x14ac:dyDescent="0.2">
      <c r="A677" s="320"/>
      <c r="B677" s="483" t="s">
        <v>328</v>
      </c>
      <c r="C677" s="483"/>
      <c r="D677" s="483"/>
      <c r="E677" s="483"/>
      <c r="F677" s="483"/>
      <c r="G677" s="483"/>
      <c r="H677" s="483"/>
      <c r="I677" s="483"/>
      <c r="J677" s="483"/>
      <c r="K677" s="483"/>
      <c r="L677" s="483"/>
      <c r="M677" s="484"/>
      <c r="N677" s="321">
        <v>991</v>
      </c>
      <c r="O677" s="322">
        <v>12</v>
      </c>
      <c r="P677" s="322">
        <v>2</v>
      </c>
      <c r="Q677" s="323" t="s">
        <v>488</v>
      </c>
      <c r="R677" s="324" t="s">
        <v>28</v>
      </c>
      <c r="S677" s="485"/>
      <c r="T677" s="486"/>
      <c r="U677" s="413">
        <v>140</v>
      </c>
      <c r="V677" s="413">
        <v>45.4</v>
      </c>
      <c r="W677" s="354">
        <f t="shared" si="33"/>
        <v>32.428571428571431</v>
      </c>
      <c r="X677" s="487"/>
      <c r="Y677" s="487"/>
      <c r="Z677" s="487"/>
      <c r="AA677" s="487"/>
      <c r="AB677" s="487"/>
      <c r="AC677" s="487"/>
      <c r="AD677" s="487"/>
      <c r="AE677" s="325"/>
    </row>
    <row r="678" spans="1:32" s="326" customFormat="1" ht="21.75" customHeight="1" x14ac:dyDescent="0.2">
      <c r="A678" s="320"/>
      <c r="B678" s="483" t="s">
        <v>102</v>
      </c>
      <c r="C678" s="483"/>
      <c r="D678" s="483"/>
      <c r="E678" s="483"/>
      <c r="F678" s="483"/>
      <c r="G678" s="483"/>
      <c r="H678" s="483"/>
      <c r="I678" s="483"/>
      <c r="J678" s="483"/>
      <c r="K678" s="483"/>
      <c r="L678" s="483"/>
      <c r="M678" s="484"/>
      <c r="N678" s="321">
        <v>998</v>
      </c>
      <c r="O678" s="322">
        <v>0</v>
      </c>
      <c r="P678" s="322">
        <v>0</v>
      </c>
      <c r="Q678" s="323">
        <v>0</v>
      </c>
      <c r="R678" s="324">
        <v>0</v>
      </c>
      <c r="S678" s="485"/>
      <c r="T678" s="486"/>
      <c r="U678" s="413">
        <f>+U679+U716+U722</f>
        <v>28681.152200000004</v>
      </c>
      <c r="V678" s="413">
        <f>+V679+V716+V722</f>
        <v>15064.548400000001</v>
      </c>
      <c r="W678" s="354">
        <f t="shared" si="33"/>
        <v>52.524209261021248</v>
      </c>
      <c r="X678" s="487"/>
      <c r="Y678" s="487"/>
      <c r="Z678" s="487"/>
      <c r="AA678" s="487"/>
      <c r="AB678" s="487"/>
      <c r="AC678" s="487"/>
      <c r="AD678" s="487"/>
      <c r="AE678" s="325"/>
      <c r="AF678" s="360">
        <v>15064.5484</v>
      </c>
    </row>
    <row r="679" spans="1:32" s="326" customFormat="1" ht="12" customHeight="1" x14ac:dyDescent="0.2">
      <c r="A679" s="320"/>
      <c r="B679" s="483" t="s">
        <v>308</v>
      </c>
      <c r="C679" s="483"/>
      <c r="D679" s="483"/>
      <c r="E679" s="483"/>
      <c r="F679" s="483"/>
      <c r="G679" s="483"/>
      <c r="H679" s="483"/>
      <c r="I679" s="483"/>
      <c r="J679" s="483"/>
      <c r="K679" s="483"/>
      <c r="L679" s="483"/>
      <c r="M679" s="484"/>
      <c r="N679" s="321">
        <v>998</v>
      </c>
      <c r="O679" s="322">
        <v>1</v>
      </c>
      <c r="P679" s="322">
        <v>0</v>
      </c>
      <c r="Q679" s="323">
        <v>0</v>
      </c>
      <c r="R679" s="324">
        <v>0</v>
      </c>
      <c r="S679" s="485"/>
      <c r="T679" s="486"/>
      <c r="U679" s="413">
        <f>+U680+U701</f>
        <v>6669.8954400000002</v>
      </c>
      <c r="V679" s="413">
        <f>+V680+V701</f>
        <v>3185.0506</v>
      </c>
      <c r="W679" s="354">
        <f t="shared" si="33"/>
        <v>47.752631636456357</v>
      </c>
      <c r="X679" s="487"/>
      <c r="Y679" s="487"/>
      <c r="Z679" s="487"/>
      <c r="AA679" s="487"/>
      <c r="AB679" s="487"/>
      <c r="AC679" s="487"/>
      <c r="AD679" s="487"/>
      <c r="AE679" s="325"/>
      <c r="AF679" s="360">
        <f>AF678-V678</f>
        <v>0</v>
      </c>
    </row>
    <row r="680" spans="1:32" s="326" customFormat="1" ht="32.25" customHeight="1" x14ac:dyDescent="0.2">
      <c r="A680" s="320"/>
      <c r="B680" s="483" t="s">
        <v>78</v>
      </c>
      <c r="C680" s="483"/>
      <c r="D680" s="483"/>
      <c r="E680" s="483"/>
      <c r="F680" s="483"/>
      <c r="G680" s="483"/>
      <c r="H680" s="483"/>
      <c r="I680" s="483"/>
      <c r="J680" s="483"/>
      <c r="K680" s="483"/>
      <c r="L680" s="483"/>
      <c r="M680" s="484"/>
      <c r="N680" s="321">
        <v>998</v>
      </c>
      <c r="O680" s="322">
        <v>1</v>
      </c>
      <c r="P680" s="322">
        <v>6</v>
      </c>
      <c r="Q680" s="323">
        <v>0</v>
      </c>
      <c r="R680" s="324">
        <v>0</v>
      </c>
      <c r="S680" s="485"/>
      <c r="T680" s="486"/>
      <c r="U680" s="413">
        <f>+U681</f>
        <v>6257.3734400000003</v>
      </c>
      <c r="V680" s="413">
        <f>+V681</f>
        <v>2993.1086700000001</v>
      </c>
      <c r="W680" s="354">
        <f t="shared" si="33"/>
        <v>47.833307356512826</v>
      </c>
      <c r="X680" s="487"/>
      <c r="Y680" s="487"/>
      <c r="Z680" s="487"/>
      <c r="AA680" s="487"/>
      <c r="AB680" s="487"/>
      <c r="AC680" s="487"/>
      <c r="AD680" s="487"/>
      <c r="AE680" s="325"/>
    </row>
    <row r="681" spans="1:32" s="326" customFormat="1" ht="21.75" customHeight="1" x14ac:dyDescent="0.2">
      <c r="A681" s="320"/>
      <c r="B681" s="483" t="s">
        <v>59</v>
      </c>
      <c r="C681" s="483"/>
      <c r="D681" s="483"/>
      <c r="E681" s="483"/>
      <c r="F681" s="483"/>
      <c r="G681" s="483"/>
      <c r="H681" s="483"/>
      <c r="I681" s="483"/>
      <c r="J681" s="483"/>
      <c r="K681" s="483"/>
      <c r="L681" s="483"/>
      <c r="M681" s="484"/>
      <c r="N681" s="321">
        <v>998</v>
      </c>
      <c r="O681" s="322">
        <v>1</v>
      </c>
      <c r="P681" s="322">
        <v>6</v>
      </c>
      <c r="Q681" s="323" t="s">
        <v>341</v>
      </c>
      <c r="R681" s="324">
        <v>0</v>
      </c>
      <c r="S681" s="485"/>
      <c r="T681" s="486"/>
      <c r="U681" s="413">
        <f>+U682+U687+U697</f>
        <v>6257.3734400000003</v>
      </c>
      <c r="V681" s="413">
        <f>+V682+V687+V697</f>
        <v>2993.1086700000001</v>
      </c>
      <c r="W681" s="354">
        <f t="shared" si="33"/>
        <v>47.833307356512826</v>
      </c>
      <c r="X681" s="487"/>
      <c r="Y681" s="487"/>
      <c r="Z681" s="487"/>
      <c r="AA681" s="487"/>
      <c r="AB681" s="487"/>
      <c r="AC681" s="487"/>
      <c r="AD681" s="487"/>
      <c r="AE681" s="325"/>
    </row>
    <row r="682" spans="1:32" s="326" customFormat="1" ht="42.75" customHeight="1" x14ac:dyDescent="0.2">
      <c r="A682" s="320"/>
      <c r="B682" s="483" t="s">
        <v>342</v>
      </c>
      <c r="C682" s="483"/>
      <c r="D682" s="483"/>
      <c r="E682" s="483"/>
      <c r="F682" s="483"/>
      <c r="G682" s="483"/>
      <c r="H682" s="483"/>
      <c r="I682" s="483"/>
      <c r="J682" s="483"/>
      <c r="K682" s="483"/>
      <c r="L682" s="483"/>
      <c r="M682" s="484"/>
      <c r="N682" s="321">
        <v>998</v>
      </c>
      <c r="O682" s="322">
        <v>1</v>
      </c>
      <c r="P682" s="322">
        <v>6</v>
      </c>
      <c r="Q682" s="323" t="s">
        <v>343</v>
      </c>
      <c r="R682" s="324">
        <v>0</v>
      </c>
      <c r="S682" s="485"/>
      <c r="T682" s="486"/>
      <c r="U682" s="413">
        <f>+U683</f>
        <v>5202.7734399999999</v>
      </c>
      <c r="V682" s="413">
        <f>+V683</f>
        <v>2711.0712600000002</v>
      </c>
      <c r="W682" s="354">
        <f t="shared" si="33"/>
        <v>52.108193663724101</v>
      </c>
      <c r="X682" s="487"/>
      <c r="Y682" s="487"/>
      <c r="Z682" s="487"/>
      <c r="AA682" s="487"/>
      <c r="AB682" s="487"/>
      <c r="AC682" s="487"/>
      <c r="AD682" s="487"/>
      <c r="AE682" s="325"/>
    </row>
    <row r="683" spans="1:32" s="326" customFormat="1" ht="53.25" customHeight="1" x14ac:dyDescent="0.2">
      <c r="A683" s="320"/>
      <c r="B683" s="483" t="s">
        <v>17</v>
      </c>
      <c r="C683" s="483"/>
      <c r="D683" s="483"/>
      <c r="E683" s="483"/>
      <c r="F683" s="483"/>
      <c r="G683" s="483"/>
      <c r="H683" s="483"/>
      <c r="I683" s="483"/>
      <c r="J683" s="483"/>
      <c r="K683" s="483"/>
      <c r="L683" s="483"/>
      <c r="M683" s="484"/>
      <c r="N683" s="321">
        <v>998</v>
      </c>
      <c r="O683" s="322">
        <v>1</v>
      </c>
      <c r="P683" s="322">
        <v>6</v>
      </c>
      <c r="Q683" s="323" t="s">
        <v>343</v>
      </c>
      <c r="R683" s="324" t="s">
        <v>18</v>
      </c>
      <c r="S683" s="485"/>
      <c r="T683" s="486"/>
      <c r="U683" s="413">
        <f>+U684</f>
        <v>5202.7734399999999</v>
      </c>
      <c r="V683" s="413">
        <f>+V684</f>
        <v>2711.0712600000002</v>
      </c>
      <c r="W683" s="354">
        <f t="shared" si="33"/>
        <v>52.108193663724101</v>
      </c>
      <c r="X683" s="487"/>
      <c r="Y683" s="487"/>
      <c r="Z683" s="487"/>
      <c r="AA683" s="487"/>
      <c r="AB683" s="487"/>
      <c r="AC683" s="487"/>
      <c r="AD683" s="487"/>
      <c r="AE683" s="325"/>
    </row>
    <row r="684" spans="1:32" s="326" customFormat="1" ht="21.75" customHeight="1" x14ac:dyDescent="0.2">
      <c r="A684" s="320"/>
      <c r="B684" s="483" t="s">
        <v>37</v>
      </c>
      <c r="C684" s="483"/>
      <c r="D684" s="483"/>
      <c r="E684" s="483"/>
      <c r="F684" s="483"/>
      <c r="G684" s="483"/>
      <c r="H684" s="483"/>
      <c r="I684" s="483"/>
      <c r="J684" s="483"/>
      <c r="K684" s="483"/>
      <c r="L684" s="483"/>
      <c r="M684" s="484"/>
      <c r="N684" s="321">
        <v>998</v>
      </c>
      <c r="O684" s="322">
        <v>1</v>
      </c>
      <c r="P684" s="322">
        <v>6</v>
      </c>
      <c r="Q684" s="323" t="s">
        <v>343</v>
      </c>
      <c r="R684" s="324" t="s">
        <v>38</v>
      </c>
      <c r="S684" s="485"/>
      <c r="T684" s="486"/>
      <c r="U684" s="413">
        <f>+U685+U686</f>
        <v>5202.7734399999999</v>
      </c>
      <c r="V684" s="413">
        <f>+V685+V686</f>
        <v>2711.0712600000002</v>
      </c>
      <c r="W684" s="354">
        <f t="shared" si="33"/>
        <v>52.108193663724101</v>
      </c>
      <c r="X684" s="487"/>
      <c r="Y684" s="487"/>
      <c r="Z684" s="487"/>
      <c r="AA684" s="487"/>
      <c r="AB684" s="487"/>
      <c r="AC684" s="487"/>
      <c r="AD684" s="487"/>
      <c r="AE684" s="325"/>
    </row>
    <row r="685" spans="1:32" s="326" customFormat="1" ht="21.75" customHeight="1" x14ac:dyDescent="0.2">
      <c r="A685" s="320"/>
      <c r="B685" s="483" t="s">
        <v>313</v>
      </c>
      <c r="C685" s="483"/>
      <c r="D685" s="483"/>
      <c r="E685" s="483"/>
      <c r="F685" s="483"/>
      <c r="G685" s="483"/>
      <c r="H685" s="483"/>
      <c r="I685" s="483"/>
      <c r="J685" s="483"/>
      <c r="K685" s="483"/>
      <c r="L685" s="483"/>
      <c r="M685" s="484"/>
      <c r="N685" s="321">
        <v>998</v>
      </c>
      <c r="O685" s="322">
        <v>1</v>
      </c>
      <c r="P685" s="322">
        <v>6</v>
      </c>
      <c r="Q685" s="323" t="s">
        <v>343</v>
      </c>
      <c r="R685" s="324" t="s">
        <v>39</v>
      </c>
      <c r="S685" s="485"/>
      <c r="T685" s="486"/>
      <c r="U685" s="413">
        <v>3995.9857499999998</v>
      </c>
      <c r="V685" s="413">
        <v>2086.67398</v>
      </c>
      <c r="W685" s="354">
        <f t="shared" si="33"/>
        <v>52.219254785881063</v>
      </c>
      <c r="X685" s="487"/>
      <c r="Y685" s="487"/>
      <c r="Z685" s="487"/>
      <c r="AA685" s="487"/>
      <c r="AB685" s="487"/>
      <c r="AC685" s="487"/>
      <c r="AD685" s="487"/>
      <c r="AE685" s="325"/>
    </row>
    <row r="686" spans="1:32" s="326" customFormat="1" ht="32.25" customHeight="1" x14ac:dyDescent="0.2">
      <c r="A686" s="320"/>
      <c r="B686" s="483" t="s">
        <v>314</v>
      </c>
      <c r="C686" s="483"/>
      <c r="D686" s="483"/>
      <c r="E686" s="483"/>
      <c r="F686" s="483"/>
      <c r="G686" s="483"/>
      <c r="H686" s="483"/>
      <c r="I686" s="483"/>
      <c r="J686" s="483"/>
      <c r="K686" s="483"/>
      <c r="L686" s="483"/>
      <c r="M686" s="484"/>
      <c r="N686" s="321">
        <v>998</v>
      </c>
      <c r="O686" s="322">
        <v>1</v>
      </c>
      <c r="P686" s="322">
        <v>6</v>
      </c>
      <c r="Q686" s="323" t="s">
        <v>343</v>
      </c>
      <c r="R686" s="324" t="s">
        <v>41</v>
      </c>
      <c r="S686" s="485"/>
      <c r="T686" s="486"/>
      <c r="U686" s="413">
        <v>1206.7876900000001</v>
      </c>
      <c r="V686" s="413">
        <v>624.39728000000002</v>
      </c>
      <c r="W686" s="354">
        <f t="shared" si="33"/>
        <v>51.740441601620915</v>
      </c>
      <c r="X686" s="487"/>
      <c r="Y686" s="487"/>
      <c r="Z686" s="487"/>
      <c r="AA686" s="487"/>
      <c r="AB686" s="487"/>
      <c r="AC686" s="487"/>
      <c r="AD686" s="487"/>
      <c r="AE686" s="325"/>
    </row>
    <row r="687" spans="1:32" s="326" customFormat="1" ht="21.75" customHeight="1" x14ac:dyDescent="0.2">
      <c r="A687" s="320"/>
      <c r="B687" s="483" t="s">
        <v>59</v>
      </c>
      <c r="C687" s="483"/>
      <c r="D687" s="483"/>
      <c r="E687" s="483"/>
      <c r="F687" s="483"/>
      <c r="G687" s="483"/>
      <c r="H687" s="483"/>
      <c r="I687" s="483"/>
      <c r="J687" s="483"/>
      <c r="K687" s="483"/>
      <c r="L687" s="483"/>
      <c r="M687" s="484"/>
      <c r="N687" s="321">
        <v>998</v>
      </c>
      <c r="O687" s="322">
        <v>1</v>
      </c>
      <c r="P687" s="322">
        <v>6</v>
      </c>
      <c r="Q687" s="323" t="s">
        <v>344</v>
      </c>
      <c r="R687" s="324">
        <v>0</v>
      </c>
      <c r="S687" s="485"/>
      <c r="T687" s="486"/>
      <c r="U687" s="413">
        <f>+U688+U692</f>
        <v>1017.6</v>
      </c>
      <c r="V687" s="413">
        <f>+V688+V692</f>
        <v>282.03740999999997</v>
      </c>
      <c r="W687" s="354">
        <f t="shared" si="33"/>
        <v>27.715940448113201</v>
      </c>
      <c r="X687" s="487"/>
      <c r="Y687" s="487"/>
      <c r="Z687" s="487"/>
      <c r="AA687" s="487"/>
      <c r="AB687" s="487"/>
      <c r="AC687" s="487"/>
      <c r="AD687" s="487"/>
      <c r="AE687" s="325"/>
    </row>
    <row r="688" spans="1:32" s="326" customFormat="1" ht="21.75" customHeight="1" x14ac:dyDescent="0.2">
      <c r="A688" s="320"/>
      <c r="B688" s="483" t="s">
        <v>325</v>
      </c>
      <c r="C688" s="483"/>
      <c r="D688" s="483"/>
      <c r="E688" s="483"/>
      <c r="F688" s="483"/>
      <c r="G688" s="483"/>
      <c r="H688" s="483"/>
      <c r="I688" s="483"/>
      <c r="J688" s="483"/>
      <c r="K688" s="483"/>
      <c r="L688" s="483"/>
      <c r="M688" s="484"/>
      <c r="N688" s="321">
        <v>998</v>
      </c>
      <c r="O688" s="322">
        <v>1</v>
      </c>
      <c r="P688" s="322">
        <v>6</v>
      </c>
      <c r="Q688" s="323" t="s">
        <v>344</v>
      </c>
      <c r="R688" s="324" t="s">
        <v>24</v>
      </c>
      <c r="S688" s="485"/>
      <c r="T688" s="486"/>
      <c r="U688" s="413">
        <v>1008.1</v>
      </c>
      <c r="V688" s="413">
        <f>+V689</f>
        <v>281.51940999999999</v>
      </c>
      <c r="W688" s="354">
        <f t="shared" ref="W688:W749" si="38">V688/U688*100</f>
        <v>27.925742485864497</v>
      </c>
      <c r="X688" s="487"/>
      <c r="Y688" s="487"/>
      <c r="Z688" s="487"/>
      <c r="AA688" s="487"/>
      <c r="AB688" s="487"/>
      <c r="AC688" s="487"/>
      <c r="AD688" s="487"/>
      <c r="AE688" s="325"/>
    </row>
    <row r="689" spans="1:31" s="326" customFormat="1" ht="21.75" customHeight="1" x14ac:dyDescent="0.2">
      <c r="A689" s="320"/>
      <c r="B689" s="483" t="s">
        <v>326</v>
      </c>
      <c r="C689" s="483"/>
      <c r="D689" s="483"/>
      <c r="E689" s="483"/>
      <c r="F689" s="483"/>
      <c r="G689" s="483"/>
      <c r="H689" s="483"/>
      <c r="I689" s="483"/>
      <c r="J689" s="483"/>
      <c r="K689" s="483"/>
      <c r="L689" s="483"/>
      <c r="M689" s="484"/>
      <c r="N689" s="321">
        <v>998</v>
      </c>
      <c r="O689" s="322">
        <v>1</v>
      </c>
      <c r="P689" s="322">
        <v>6</v>
      </c>
      <c r="Q689" s="323" t="s">
        <v>344</v>
      </c>
      <c r="R689" s="324" t="s">
        <v>26</v>
      </c>
      <c r="S689" s="485"/>
      <c r="T689" s="486"/>
      <c r="U689" s="413">
        <v>1008.1</v>
      </c>
      <c r="V689" s="413">
        <f>+V690+V691</f>
        <v>281.51940999999999</v>
      </c>
      <c r="W689" s="354">
        <f t="shared" si="38"/>
        <v>27.925742485864497</v>
      </c>
      <c r="X689" s="487"/>
      <c r="Y689" s="487"/>
      <c r="Z689" s="487"/>
      <c r="AA689" s="487"/>
      <c r="AB689" s="487"/>
      <c r="AC689" s="487"/>
      <c r="AD689" s="487"/>
      <c r="AE689" s="325"/>
    </row>
    <row r="690" spans="1:31" s="326" customFormat="1" ht="21.75" customHeight="1" x14ac:dyDescent="0.2">
      <c r="A690" s="320"/>
      <c r="B690" s="483" t="s">
        <v>327</v>
      </c>
      <c r="C690" s="483"/>
      <c r="D690" s="483"/>
      <c r="E690" s="483"/>
      <c r="F690" s="483"/>
      <c r="G690" s="483"/>
      <c r="H690" s="483"/>
      <c r="I690" s="483"/>
      <c r="J690" s="483"/>
      <c r="K690" s="483"/>
      <c r="L690" s="483"/>
      <c r="M690" s="484"/>
      <c r="N690" s="321">
        <v>998</v>
      </c>
      <c r="O690" s="322">
        <v>1</v>
      </c>
      <c r="P690" s="322">
        <v>6</v>
      </c>
      <c r="Q690" s="323" t="s">
        <v>344</v>
      </c>
      <c r="R690" s="324" t="s">
        <v>27</v>
      </c>
      <c r="S690" s="485"/>
      <c r="T690" s="486"/>
      <c r="U690" s="413">
        <v>655</v>
      </c>
      <c r="V690" s="413">
        <v>178.74082999999999</v>
      </c>
      <c r="W690" s="354">
        <f t="shared" si="38"/>
        <v>27.288676335877859</v>
      </c>
      <c r="X690" s="487"/>
      <c r="Y690" s="487"/>
      <c r="Z690" s="487"/>
      <c r="AA690" s="487"/>
      <c r="AB690" s="487"/>
      <c r="AC690" s="487"/>
      <c r="AD690" s="487"/>
      <c r="AE690" s="325"/>
    </row>
    <row r="691" spans="1:31" s="326" customFormat="1" ht="12" customHeight="1" x14ac:dyDescent="0.2">
      <c r="A691" s="320"/>
      <c r="B691" s="483" t="s">
        <v>328</v>
      </c>
      <c r="C691" s="483"/>
      <c r="D691" s="483"/>
      <c r="E691" s="483"/>
      <c r="F691" s="483"/>
      <c r="G691" s="483"/>
      <c r="H691" s="483"/>
      <c r="I691" s="483"/>
      <c r="J691" s="483"/>
      <c r="K691" s="483"/>
      <c r="L691" s="483"/>
      <c r="M691" s="484"/>
      <c r="N691" s="321">
        <v>998</v>
      </c>
      <c r="O691" s="322">
        <v>1</v>
      </c>
      <c r="P691" s="322">
        <v>6</v>
      </c>
      <c r="Q691" s="323" t="s">
        <v>344</v>
      </c>
      <c r="R691" s="324" t="s">
        <v>28</v>
      </c>
      <c r="S691" s="485"/>
      <c r="T691" s="486"/>
      <c r="U691" s="413">
        <v>353.1</v>
      </c>
      <c r="V691" s="413">
        <v>102.77858000000001</v>
      </c>
      <c r="W691" s="354">
        <f t="shared" si="38"/>
        <v>29.107499291985274</v>
      </c>
      <c r="X691" s="487"/>
      <c r="Y691" s="487"/>
      <c r="Z691" s="487"/>
      <c r="AA691" s="487"/>
      <c r="AB691" s="487"/>
      <c r="AC691" s="487"/>
      <c r="AD691" s="487"/>
      <c r="AE691" s="325"/>
    </row>
    <row r="692" spans="1:31" s="326" customFormat="1" ht="12" customHeight="1" x14ac:dyDescent="0.2">
      <c r="A692" s="320"/>
      <c r="B692" s="483" t="s">
        <v>29</v>
      </c>
      <c r="C692" s="483"/>
      <c r="D692" s="483"/>
      <c r="E692" s="483"/>
      <c r="F692" s="483"/>
      <c r="G692" s="483"/>
      <c r="H692" s="483"/>
      <c r="I692" s="483"/>
      <c r="J692" s="483"/>
      <c r="K692" s="483"/>
      <c r="L692" s="483"/>
      <c r="M692" s="484"/>
      <c r="N692" s="321">
        <v>998</v>
      </c>
      <c r="O692" s="322">
        <v>1</v>
      </c>
      <c r="P692" s="322">
        <v>6</v>
      </c>
      <c r="Q692" s="323" t="s">
        <v>344</v>
      </c>
      <c r="R692" s="324" t="s">
        <v>30</v>
      </c>
      <c r="S692" s="485"/>
      <c r="T692" s="486"/>
      <c r="U692" s="413">
        <v>9.5</v>
      </c>
      <c r="V692" s="413">
        <f>+V693</f>
        <v>0.51800000000000002</v>
      </c>
      <c r="W692" s="354">
        <f t="shared" si="38"/>
        <v>5.4526315789473685</v>
      </c>
      <c r="X692" s="487"/>
      <c r="Y692" s="487"/>
      <c r="Z692" s="487"/>
      <c r="AA692" s="487"/>
      <c r="AB692" s="487"/>
      <c r="AC692" s="487"/>
      <c r="AD692" s="487"/>
      <c r="AE692" s="325"/>
    </row>
    <row r="693" spans="1:31" s="326" customFormat="1" ht="12" customHeight="1" x14ac:dyDescent="0.2">
      <c r="A693" s="320"/>
      <c r="B693" s="483" t="s">
        <v>329</v>
      </c>
      <c r="C693" s="483"/>
      <c r="D693" s="483"/>
      <c r="E693" s="483"/>
      <c r="F693" s="483"/>
      <c r="G693" s="483"/>
      <c r="H693" s="483"/>
      <c r="I693" s="483"/>
      <c r="J693" s="483"/>
      <c r="K693" s="483"/>
      <c r="L693" s="483"/>
      <c r="M693" s="484"/>
      <c r="N693" s="321">
        <v>998</v>
      </c>
      <c r="O693" s="322">
        <v>1</v>
      </c>
      <c r="P693" s="322">
        <v>6</v>
      </c>
      <c r="Q693" s="323" t="s">
        <v>344</v>
      </c>
      <c r="R693" s="324" t="s">
        <v>31</v>
      </c>
      <c r="S693" s="485"/>
      <c r="T693" s="486"/>
      <c r="U693" s="413">
        <v>9.5</v>
      </c>
      <c r="V693" s="413">
        <f>+V694+V695+V696</f>
        <v>0.51800000000000002</v>
      </c>
      <c r="W693" s="354">
        <f t="shared" si="38"/>
        <v>5.4526315789473685</v>
      </c>
      <c r="X693" s="487"/>
      <c r="Y693" s="487"/>
      <c r="Z693" s="487"/>
      <c r="AA693" s="487"/>
      <c r="AB693" s="487"/>
      <c r="AC693" s="487"/>
      <c r="AD693" s="487"/>
      <c r="AE693" s="325"/>
    </row>
    <row r="694" spans="1:31" s="326" customFormat="1" ht="21.75" customHeight="1" x14ac:dyDescent="0.2">
      <c r="A694" s="320"/>
      <c r="B694" s="483" t="s">
        <v>32</v>
      </c>
      <c r="C694" s="483"/>
      <c r="D694" s="483"/>
      <c r="E694" s="483"/>
      <c r="F694" s="483"/>
      <c r="G694" s="483"/>
      <c r="H694" s="483"/>
      <c r="I694" s="483"/>
      <c r="J694" s="483"/>
      <c r="K694" s="483"/>
      <c r="L694" s="483"/>
      <c r="M694" s="484"/>
      <c r="N694" s="321">
        <v>998</v>
      </c>
      <c r="O694" s="322">
        <v>1</v>
      </c>
      <c r="P694" s="322">
        <v>6</v>
      </c>
      <c r="Q694" s="323" t="s">
        <v>344</v>
      </c>
      <c r="R694" s="324" t="s">
        <v>33</v>
      </c>
      <c r="S694" s="485"/>
      <c r="T694" s="486"/>
      <c r="U694" s="413">
        <v>5</v>
      </c>
      <c r="V694" s="413">
        <v>0</v>
      </c>
      <c r="W694" s="354">
        <f t="shared" si="38"/>
        <v>0</v>
      </c>
      <c r="X694" s="487"/>
      <c r="Y694" s="487"/>
      <c r="Z694" s="487"/>
      <c r="AA694" s="487"/>
      <c r="AB694" s="487"/>
      <c r="AC694" s="487"/>
      <c r="AD694" s="487"/>
      <c r="AE694" s="325"/>
    </row>
    <row r="695" spans="1:31" s="326" customFormat="1" ht="12" customHeight="1" x14ac:dyDescent="0.2">
      <c r="A695" s="320"/>
      <c r="B695" s="483" t="s">
        <v>330</v>
      </c>
      <c r="C695" s="483"/>
      <c r="D695" s="483"/>
      <c r="E695" s="483"/>
      <c r="F695" s="483"/>
      <c r="G695" s="483"/>
      <c r="H695" s="483"/>
      <c r="I695" s="483"/>
      <c r="J695" s="483"/>
      <c r="K695" s="483"/>
      <c r="L695" s="483"/>
      <c r="M695" s="484"/>
      <c r="N695" s="321">
        <v>998</v>
      </c>
      <c r="O695" s="322">
        <v>1</v>
      </c>
      <c r="P695" s="322">
        <v>6</v>
      </c>
      <c r="Q695" s="323" t="s">
        <v>344</v>
      </c>
      <c r="R695" s="324" t="s">
        <v>34</v>
      </c>
      <c r="S695" s="485"/>
      <c r="T695" s="486"/>
      <c r="U695" s="413">
        <v>3</v>
      </c>
      <c r="V695" s="413">
        <v>0.51800000000000002</v>
      </c>
      <c r="W695" s="354">
        <f t="shared" si="38"/>
        <v>17.266666666666666</v>
      </c>
      <c r="X695" s="487"/>
      <c r="Y695" s="487"/>
      <c r="Z695" s="487"/>
      <c r="AA695" s="487"/>
      <c r="AB695" s="487"/>
      <c r="AC695" s="487"/>
      <c r="AD695" s="487"/>
      <c r="AE695" s="325"/>
    </row>
    <row r="696" spans="1:31" s="326" customFormat="1" ht="12" customHeight="1" x14ac:dyDescent="0.2">
      <c r="A696" s="320"/>
      <c r="B696" s="483" t="s">
        <v>81</v>
      </c>
      <c r="C696" s="483"/>
      <c r="D696" s="483"/>
      <c r="E696" s="483"/>
      <c r="F696" s="483"/>
      <c r="G696" s="483"/>
      <c r="H696" s="483"/>
      <c r="I696" s="483"/>
      <c r="J696" s="483"/>
      <c r="K696" s="483"/>
      <c r="L696" s="483"/>
      <c r="M696" s="484"/>
      <c r="N696" s="321">
        <v>998</v>
      </c>
      <c r="O696" s="322">
        <v>1</v>
      </c>
      <c r="P696" s="322">
        <v>6</v>
      </c>
      <c r="Q696" s="323" t="s">
        <v>344</v>
      </c>
      <c r="R696" s="324" t="s">
        <v>82</v>
      </c>
      <c r="S696" s="485"/>
      <c r="T696" s="486"/>
      <c r="U696" s="413">
        <v>1.5</v>
      </c>
      <c r="V696" s="413"/>
      <c r="W696" s="354">
        <f t="shared" si="38"/>
        <v>0</v>
      </c>
      <c r="X696" s="487"/>
      <c r="Y696" s="487"/>
      <c r="Z696" s="487"/>
      <c r="AA696" s="487"/>
      <c r="AB696" s="487"/>
      <c r="AC696" s="487"/>
      <c r="AD696" s="487"/>
      <c r="AE696" s="325"/>
    </row>
    <row r="697" spans="1:31" s="326" customFormat="1" ht="42.75" customHeight="1" x14ac:dyDescent="0.2">
      <c r="A697" s="320"/>
      <c r="B697" s="483" t="s">
        <v>345</v>
      </c>
      <c r="C697" s="483"/>
      <c r="D697" s="483"/>
      <c r="E697" s="483"/>
      <c r="F697" s="483"/>
      <c r="G697" s="483"/>
      <c r="H697" s="483"/>
      <c r="I697" s="483"/>
      <c r="J697" s="483"/>
      <c r="K697" s="483"/>
      <c r="L697" s="483"/>
      <c r="M697" s="484"/>
      <c r="N697" s="321">
        <v>998</v>
      </c>
      <c r="O697" s="322">
        <v>1</v>
      </c>
      <c r="P697" s="322">
        <v>6</v>
      </c>
      <c r="Q697" s="323" t="s">
        <v>346</v>
      </c>
      <c r="R697" s="324">
        <v>0</v>
      </c>
      <c r="S697" s="485"/>
      <c r="T697" s="486"/>
      <c r="U697" s="413">
        <v>37</v>
      </c>
      <c r="V697" s="413">
        <f>+V698</f>
        <v>0</v>
      </c>
      <c r="W697" s="354">
        <f t="shared" si="38"/>
        <v>0</v>
      </c>
      <c r="X697" s="487"/>
      <c r="Y697" s="487"/>
      <c r="Z697" s="487"/>
      <c r="AA697" s="487"/>
      <c r="AB697" s="487"/>
      <c r="AC697" s="487"/>
      <c r="AD697" s="487"/>
      <c r="AE697" s="325"/>
    </row>
    <row r="698" spans="1:31" s="326" customFormat="1" ht="53.25" customHeight="1" x14ac:dyDescent="0.2">
      <c r="A698" s="320"/>
      <c r="B698" s="483" t="s">
        <v>17</v>
      </c>
      <c r="C698" s="483"/>
      <c r="D698" s="483"/>
      <c r="E698" s="483"/>
      <c r="F698" s="483"/>
      <c r="G698" s="483"/>
      <c r="H698" s="483"/>
      <c r="I698" s="483"/>
      <c r="J698" s="483"/>
      <c r="K698" s="483"/>
      <c r="L698" s="483"/>
      <c r="M698" s="484"/>
      <c r="N698" s="321">
        <v>998</v>
      </c>
      <c r="O698" s="322">
        <v>1</v>
      </c>
      <c r="P698" s="322">
        <v>6</v>
      </c>
      <c r="Q698" s="323" t="s">
        <v>346</v>
      </c>
      <c r="R698" s="324" t="s">
        <v>18</v>
      </c>
      <c r="S698" s="485"/>
      <c r="T698" s="486"/>
      <c r="U698" s="413">
        <v>37</v>
      </c>
      <c r="V698" s="413">
        <f>+V699</f>
        <v>0</v>
      </c>
      <c r="W698" s="354">
        <f t="shared" si="38"/>
        <v>0</v>
      </c>
      <c r="X698" s="487"/>
      <c r="Y698" s="487"/>
      <c r="Z698" s="487"/>
      <c r="AA698" s="487"/>
      <c r="AB698" s="487"/>
      <c r="AC698" s="487"/>
      <c r="AD698" s="487"/>
      <c r="AE698" s="325"/>
    </row>
    <row r="699" spans="1:31" s="326" customFormat="1" ht="21.75" customHeight="1" x14ac:dyDescent="0.2">
      <c r="A699" s="320"/>
      <c r="B699" s="483" t="s">
        <v>37</v>
      </c>
      <c r="C699" s="483"/>
      <c r="D699" s="483"/>
      <c r="E699" s="483"/>
      <c r="F699" s="483"/>
      <c r="G699" s="483"/>
      <c r="H699" s="483"/>
      <c r="I699" s="483"/>
      <c r="J699" s="483"/>
      <c r="K699" s="483"/>
      <c r="L699" s="483"/>
      <c r="M699" s="484"/>
      <c r="N699" s="321">
        <v>998</v>
      </c>
      <c r="O699" s="322">
        <v>1</v>
      </c>
      <c r="P699" s="322">
        <v>6</v>
      </c>
      <c r="Q699" s="323" t="s">
        <v>346</v>
      </c>
      <c r="R699" s="324" t="s">
        <v>38</v>
      </c>
      <c r="S699" s="485"/>
      <c r="T699" s="486"/>
      <c r="U699" s="413">
        <v>37</v>
      </c>
      <c r="V699" s="413">
        <f>+V700</f>
        <v>0</v>
      </c>
      <c r="W699" s="354">
        <f t="shared" si="38"/>
        <v>0</v>
      </c>
      <c r="X699" s="487"/>
      <c r="Y699" s="487"/>
      <c r="Z699" s="487"/>
      <c r="AA699" s="487"/>
      <c r="AB699" s="487"/>
      <c r="AC699" s="487"/>
      <c r="AD699" s="487"/>
      <c r="AE699" s="325"/>
    </row>
    <row r="700" spans="1:31" s="326" customFormat="1" ht="32.25" customHeight="1" x14ac:dyDescent="0.2">
      <c r="A700" s="320"/>
      <c r="B700" s="483" t="s">
        <v>331</v>
      </c>
      <c r="C700" s="483"/>
      <c r="D700" s="483"/>
      <c r="E700" s="483"/>
      <c r="F700" s="483"/>
      <c r="G700" s="483"/>
      <c r="H700" s="483"/>
      <c r="I700" s="483"/>
      <c r="J700" s="483"/>
      <c r="K700" s="483"/>
      <c r="L700" s="483"/>
      <c r="M700" s="484"/>
      <c r="N700" s="321">
        <v>998</v>
      </c>
      <c r="O700" s="322">
        <v>1</v>
      </c>
      <c r="P700" s="322">
        <v>6</v>
      </c>
      <c r="Q700" s="323" t="s">
        <v>346</v>
      </c>
      <c r="R700" s="324" t="s">
        <v>40</v>
      </c>
      <c r="S700" s="485"/>
      <c r="T700" s="486"/>
      <c r="U700" s="413">
        <v>37</v>
      </c>
      <c r="V700" s="413">
        <v>0</v>
      </c>
      <c r="W700" s="354">
        <f t="shared" si="38"/>
        <v>0</v>
      </c>
      <c r="X700" s="487"/>
      <c r="Y700" s="487"/>
      <c r="Z700" s="487"/>
      <c r="AA700" s="487"/>
      <c r="AB700" s="487"/>
      <c r="AC700" s="487"/>
      <c r="AD700" s="487"/>
      <c r="AE700" s="325"/>
    </row>
    <row r="701" spans="1:31" s="326" customFormat="1" ht="12" customHeight="1" x14ac:dyDescent="0.2">
      <c r="A701" s="320"/>
      <c r="B701" s="483" t="s">
        <v>85</v>
      </c>
      <c r="C701" s="483"/>
      <c r="D701" s="483"/>
      <c r="E701" s="483"/>
      <c r="F701" s="483"/>
      <c r="G701" s="483"/>
      <c r="H701" s="483"/>
      <c r="I701" s="483"/>
      <c r="J701" s="483"/>
      <c r="K701" s="483"/>
      <c r="L701" s="483"/>
      <c r="M701" s="484"/>
      <c r="N701" s="321">
        <v>998</v>
      </c>
      <c r="O701" s="322">
        <v>1</v>
      </c>
      <c r="P701" s="322">
        <v>13</v>
      </c>
      <c r="Q701" s="323">
        <v>0</v>
      </c>
      <c r="R701" s="324">
        <v>0</v>
      </c>
      <c r="S701" s="485"/>
      <c r="T701" s="486"/>
      <c r="U701" s="413">
        <v>412.52199999999999</v>
      </c>
      <c r="V701" s="413">
        <f>+V702+V708+V712</f>
        <v>191.94193000000001</v>
      </c>
      <c r="W701" s="354">
        <f t="shared" si="38"/>
        <v>46.528895428607449</v>
      </c>
      <c r="X701" s="487"/>
      <c r="Y701" s="487"/>
      <c r="Z701" s="487"/>
      <c r="AA701" s="487"/>
      <c r="AB701" s="487"/>
      <c r="AC701" s="487"/>
      <c r="AD701" s="487"/>
      <c r="AE701" s="325"/>
    </row>
    <row r="702" spans="1:31" s="326" customFormat="1" ht="21.75" customHeight="1" x14ac:dyDescent="0.2">
      <c r="A702" s="320"/>
      <c r="B702" s="483" t="s">
        <v>59</v>
      </c>
      <c r="C702" s="483"/>
      <c r="D702" s="483"/>
      <c r="E702" s="483"/>
      <c r="F702" s="483"/>
      <c r="G702" s="483"/>
      <c r="H702" s="483"/>
      <c r="I702" s="483"/>
      <c r="J702" s="483"/>
      <c r="K702" s="483"/>
      <c r="L702" s="483"/>
      <c r="M702" s="484"/>
      <c r="N702" s="321">
        <v>998</v>
      </c>
      <c r="O702" s="322">
        <v>1</v>
      </c>
      <c r="P702" s="322">
        <v>13</v>
      </c>
      <c r="Q702" s="323" t="s">
        <v>341</v>
      </c>
      <c r="R702" s="324">
        <v>0</v>
      </c>
      <c r="S702" s="485"/>
      <c r="T702" s="486"/>
      <c r="U702" s="413">
        <f>+U703+U708</f>
        <v>407.52199999999999</v>
      </c>
      <c r="V702" s="413">
        <f>+V703+V708</f>
        <v>191.94193000000001</v>
      </c>
      <c r="W702" s="354">
        <f t="shared" si="38"/>
        <v>47.09977130069052</v>
      </c>
      <c r="X702" s="487"/>
      <c r="Y702" s="487"/>
      <c r="Z702" s="487"/>
      <c r="AA702" s="487"/>
      <c r="AB702" s="487"/>
      <c r="AC702" s="487"/>
      <c r="AD702" s="487"/>
      <c r="AE702" s="325"/>
    </row>
    <row r="703" spans="1:31" s="326" customFormat="1" ht="21.75" customHeight="1" x14ac:dyDescent="0.2">
      <c r="A703" s="320"/>
      <c r="B703" s="483" t="s">
        <v>371</v>
      </c>
      <c r="C703" s="483"/>
      <c r="D703" s="483"/>
      <c r="E703" s="483"/>
      <c r="F703" s="483"/>
      <c r="G703" s="483"/>
      <c r="H703" s="483"/>
      <c r="I703" s="483"/>
      <c r="J703" s="483"/>
      <c r="K703" s="483"/>
      <c r="L703" s="483"/>
      <c r="M703" s="484"/>
      <c r="N703" s="321">
        <v>998</v>
      </c>
      <c r="O703" s="322">
        <v>1</v>
      </c>
      <c r="P703" s="322">
        <v>13</v>
      </c>
      <c r="Q703" s="323" t="s">
        <v>372</v>
      </c>
      <c r="R703" s="324">
        <v>0</v>
      </c>
      <c r="S703" s="485"/>
      <c r="T703" s="486"/>
      <c r="U703" s="413">
        <v>404.52199999999999</v>
      </c>
      <c r="V703" s="413">
        <f>+V704</f>
        <v>191.94193000000001</v>
      </c>
      <c r="W703" s="354">
        <f t="shared" si="38"/>
        <v>47.449070755113446</v>
      </c>
      <c r="X703" s="487"/>
      <c r="Y703" s="487"/>
      <c r="Z703" s="487"/>
      <c r="AA703" s="487"/>
      <c r="AB703" s="487"/>
      <c r="AC703" s="487"/>
      <c r="AD703" s="487"/>
      <c r="AE703" s="325"/>
    </row>
    <row r="704" spans="1:31" s="326" customFormat="1" ht="53.25" customHeight="1" x14ac:dyDescent="0.2">
      <c r="A704" s="320"/>
      <c r="B704" s="483" t="s">
        <v>17</v>
      </c>
      <c r="C704" s="483"/>
      <c r="D704" s="483"/>
      <c r="E704" s="483"/>
      <c r="F704" s="483"/>
      <c r="G704" s="483"/>
      <c r="H704" s="483"/>
      <c r="I704" s="483"/>
      <c r="J704" s="483"/>
      <c r="K704" s="483"/>
      <c r="L704" s="483"/>
      <c r="M704" s="484"/>
      <c r="N704" s="321">
        <v>998</v>
      </c>
      <c r="O704" s="322">
        <v>1</v>
      </c>
      <c r="P704" s="322">
        <v>13</v>
      </c>
      <c r="Q704" s="323" t="s">
        <v>372</v>
      </c>
      <c r="R704" s="324" t="s">
        <v>18</v>
      </c>
      <c r="S704" s="485"/>
      <c r="T704" s="486"/>
      <c r="U704" s="413">
        <v>404.52199999999999</v>
      </c>
      <c r="V704" s="413">
        <f>+V705</f>
        <v>191.94193000000001</v>
      </c>
      <c r="W704" s="354">
        <f t="shared" si="38"/>
        <v>47.449070755113446</v>
      </c>
      <c r="X704" s="487"/>
      <c r="Y704" s="487"/>
      <c r="Z704" s="487"/>
      <c r="AA704" s="487"/>
      <c r="AB704" s="487"/>
      <c r="AC704" s="487"/>
      <c r="AD704" s="487"/>
      <c r="AE704" s="325"/>
    </row>
    <row r="705" spans="1:31" s="326" customFormat="1" ht="21.75" customHeight="1" x14ac:dyDescent="0.2">
      <c r="A705" s="320"/>
      <c r="B705" s="483" t="s">
        <v>37</v>
      </c>
      <c r="C705" s="483"/>
      <c r="D705" s="483"/>
      <c r="E705" s="483"/>
      <c r="F705" s="483"/>
      <c r="G705" s="483"/>
      <c r="H705" s="483"/>
      <c r="I705" s="483"/>
      <c r="J705" s="483"/>
      <c r="K705" s="483"/>
      <c r="L705" s="483"/>
      <c r="M705" s="484"/>
      <c r="N705" s="321">
        <v>998</v>
      </c>
      <c r="O705" s="322">
        <v>1</v>
      </c>
      <c r="P705" s="322">
        <v>13</v>
      </c>
      <c r="Q705" s="323" t="s">
        <v>372</v>
      </c>
      <c r="R705" s="324" t="s">
        <v>38</v>
      </c>
      <c r="S705" s="485"/>
      <c r="T705" s="486"/>
      <c r="U705" s="413">
        <v>404.52199999999999</v>
      </c>
      <c r="V705" s="413">
        <f>+V706+V707</f>
        <v>191.94193000000001</v>
      </c>
      <c r="W705" s="354">
        <f t="shared" si="38"/>
        <v>47.449070755113446</v>
      </c>
      <c r="X705" s="487"/>
      <c r="Y705" s="487"/>
      <c r="Z705" s="487"/>
      <c r="AA705" s="487"/>
      <c r="AB705" s="487"/>
      <c r="AC705" s="487"/>
      <c r="AD705" s="487"/>
      <c r="AE705" s="325"/>
    </row>
    <row r="706" spans="1:31" s="326" customFormat="1" ht="21.75" customHeight="1" x14ac:dyDescent="0.2">
      <c r="A706" s="320"/>
      <c r="B706" s="483" t="s">
        <v>313</v>
      </c>
      <c r="C706" s="483"/>
      <c r="D706" s="483"/>
      <c r="E706" s="483"/>
      <c r="F706" s="483"/>
      <c r="G706" s="483"/>
      <c r="H706" s="483"/>
      <c r="I706" s="483"/>
      <c r="J706" s="483"/>
      <c r="K706" s="483"/>
      <c r="L706" s="483"/>
      <c r="M706" s="484"/>
      <c r="N706" s="321">
        <v>998</v>
      </c>
      <c r="O706" s="322">
        <v>1</v>
      </c>
      <c r="P706" s="322">
        <v>13</v>
      </c>
      <c r="Q706" s="323" t="s">
        <v>372</v>
      </c>
      <c r="R706" s="324" t="s">
        <v>39</v>
      </c>
      <c r="S706" s="485"/>
      <c r="T706" s="486"/>
      <c r="U706" s="413">
        <v>310.69299999999998</v>
      </c>
      <c r="V706" s="413">
        <v>147.42084</v>
      </c>
      <c r="W706" s="354">
        <f t="shared" si="38"/>
        <v>47.449038118013604</v>
      </c>
      <c r="X706" s="487"/>
      <c r="Y706" s="487"/>
      <c r="Z706" s="487"/>
      <c r="AA706" s="487"/>
      <c r="AB706" s="487"/>
      <c r="AC706" s="487"/>
      <c r="AD706" s="487"/>
      <c r="AE706" s="325"/>
    </row>
    <row r="707" spans="1:31" s="326" customFormat="1" ht="32.25" customHeight="1" x14ac:dyDescent="0.2">
      <c r="A707" s="320"/>
      <c r="B707" s="483" t="s">
        <v>314</v>
      </c>
      <c r="C707" s="483"/>
      <c r="D707" s="483"/>
      <c r="E707" s="483"/>
      <c r="F707" s="483"/>
      <c r="G707" s="483"/>
      <c r="H707" s="483"/>
      <c r="I707" s="483"/>
      <c r="J707" s="483"/>
      <c r="K707" s="483"/>
      <c r="L707" s="483"/>
      <c r="M707" s="484"/>
      <c r="N707" s="321">
        <v>998</v>
      </c>
      <c r="O707" s="322">
        <v>1</v>
      </c>
      <c r="P707" s="322">
        <v>13</v>
      </c>
      <c r="Q707" s="323" t="s">
        <v>372</v>
      </c>
      <c r="R707" s="324" t="s">
        <v>41</v>
      </c>
      <c r="S707" s="485"/>
      <c r="T707" s="486"/>
      <c r="U707" s="413">
        <v>93.828999999999994</v>
      </c>
      <c r="V707" s="413">
        <v>44.521090000000001</v>
      </c>
      <c r="W707" s="354">
        <f t="shared" si="38"/>
        <v>47.449178825309879</v>
      </c>
      <c r="X707" s="487"/>
      <c r="Y707" s="487"/>
      <c r="Z707" s="487"/>
      <c r="AA707" s="487"/>
      <c r="AB707" s="487"/>
      <c r="AC707" s="487"/>
      <c r="AD707" s="487"/>
      <c r="AE707" s="325"/>
    </row>
    <row r="708" spans="1:31" s="326" customFormat="1" ht="42.75" customHeight="1" x14ac:dyDescent="0.2">
      <c r="A708" s="320"/>
      <c r="B708" s="483" t="s">
        <v>345</v>
      </c>
      <c r="C708" s="483"/>
      <c r="D708" s="483"/>
      <c r="E708" s="483"/>
      <c r="F708" s="483"/>
      <c r="G708" s="483"/>
      <c r="H708" s="483"/>
      <c r="I708" s="483"/>
      <c r="J708" s="483"/>
      <c r="K708" s="483"/>
      <c r="L708" s="483"/>
      <c r="M708" s="484"/>
      <c r="N708" s="321">
        <v>998</v>
      </c>
      <c r="O708" s="322">
        <v>1</v>
      </c>
      <c r="P708" s="322">
        <v>13</v>
      </c>
      <c r="Q708" s="323" t="s">
        <v>346</v>
      </c>
      <c r="R708" s="324">
        <v>0</v>
      </c>
      <c r="S708" s="485"/>
      <c r="T708" s="486"/>
      <c r="U708" s="413">
        <v>3</v>
      </c>
      <c r="V708" s="413">
        <f>+V709</f>
        <v>0</v>
      </c>
      <c r="W708" s="354">
        <f t="shared" si="38"/>
        <v>0</v>
      </c>
      <c r="X708" s="487"/>
      <c r="Y708" s="487"/>
      <c r="Z708" s="487"/>
      <c r="AA708" s="487"/>
      <c r="AB708" s="487"/>
      <c r="AC708" s="487"/>
      <c r="AD708" s="487"/>
      <c r="AE708" s="325"/>
    </row>
    <row r="709" spans="1:31" s="326" customFormat="1" ht="53.25" customHeight="1" x14ac:dyDescent="0.2">
      <c r="A709" s="320"/>
      <c r="B709" s="483" t="s">
        <v>17</v>
      </c>
      <c r="C709" s="483"/>
      <c r="D709" s="483"/>
      <c r="E709" s="483"/>
      <c r="F709" s="483"/>
      <c r="G709" s="483"/>
      <c r="H709" s="483"/>
      <c r="I709" s="483"/>
      <c r="J709" s="483"/>
      <c r="K709" s="483"/>
      <c r="L709" s="483"/>
      <c r="M709" s="484"/>
      <c r="N709" s="321">
        <v>998</v>
      </c>
      <c r="O709" s="322">
        <v>1</v>
      </c>
      <c r="P709" s="322">
        <v>13</v>
      </c>
      <c r="Q709" s="323" t="s">
        <v>346</v>
      </c>
      <c r="R709" s="324" t="s">
        <v>18</v>
      </c>
      <c r="S709" s="485"/>
      <c r="T709" s="486"/>
      <c r="U709" s="413">
        <v>3</v>
      </c>
      <c r="V709" s="413">
        <f>+V710</f>
        <v>0</v>
      </c>
      <c r="W709" s="354">
        <f t="shared" si="38"/>
        <v>0</v>
      </c>
      <c r="X709" s="487"/>
      <c r="Y709" s="487"/>
      <c r="Z709" s="487"/>
      <c r="AA709" s="487"/>
      <c r="AB709" s="487"/>
      <c r="AC709" s="487"/>
      <c r="AD709" s="487"/>
      <c r="AE709" s="325"/>
    </row>
    <row r="710" spans="1:31" s="326" customFormat="1" ht="21.75" customHeight="1" x14ac:dyDescent="0.2">
      <c r="A710" s="320"/>
      <c r="B710" s="483" t="s">
        <v>37</v>
      </c>
      <c r="C710" s="483"/>
      <c r="D710" s="483"/>
      <c r="E710" s="483"/>
      <c r="F710" s="483"/>
      <c r="G710" s="483"/>
      <c r="H710" s="483"/>
      <c r="I710" s="483"/>
      <c r="J710" s="483"/>
      <c r="K710" s="483"/>
      <c r="L710" s="483"/>
      <c r="M710" s="484"/>
      <c r="N710" s="321">
        <v>998</v>
      </c>
      <c r="O710" s="322">
        <v>1</v>
      </c>
      <c r="P710" s="322">
        <v>13</v>
      </c>
      <c r="Q710" s="323" t="s">
        <v>346</v>
      </c>
      <c r="R710" s="324" t="s">
        <v>38</v>
      </c>
      <c r="S710" s="485"/>
      <c r="T710" s="486"/>
      <c r="U710" s="413">
        <v>3</v>
      </c>
      <c r="V710" s="413">
        <f>+V711</f>
        <v>0</v>
      </c>
      <c r="W710" s="354">
        <f t="shared" si="38"/>
        <v>0</v>
      </c>
      <c r="X710" s="487"/>
      <c r="Y710" s="487"/>
      <c r="Z710" s="487"/>
      <c r="AA710" s="487"/>
      <c r="AB710" s="487"/>
      <c r="AC710" s="487"/>
      <c r="AD710" s="487"/>
      <c r="AE710" s="325"/>
    </row>
    <row r="711" spans="1:31" s="326" customFormat="1" ht="32.25" customHeight="1" x14ac:dyDescent="0.2">
      <c r="A711" s="320"/>
      <c r="B711" s="483" t="s">
        <v>331</v>
      </c>
      <c r="C711" s="483"/>
      <c r="D711" s="483"/>
      <c r="E711" s="483"/>
      <c r="F711" s="483"/>
      <c r="G711" s="483"/>
      <c r="H711" s="483"/>
      <c r="I711" s="483"/>
      <c r="J711" s="483"/>
      <c r="K711" s="483"/>
      <c r="L711" s="483"/>
      <c r="M711" s="484"/>
      <c r="N711" s="321">
        <v>998</v>
      </c>
      <c r="O711" s="322">
        <v>1</v>
      </c>
      <c r="P711" s="322">
        <v>13</v>
      </c>
      <c r="Q711" s="323" t="s">
        <v>346</v>
      </c>
      <c r="R711" s="324" t="s">
        <v>40</v>
      </c>
      <c r="S711" s="485"/>
      <c r="T711" s="486"/>
      <c r="U711" s="413">
        <v>3</v>
      </c>
      <c r="V711" s="413">
        <v>0</v>
      </c>
      <c r="W711" s="354">
        <f t="shared" si="38"/>
        <v>0</v>
      </c>
      <c r="X711" s="487"/>
      <c r="Y711" s="487"/>
      <c r="Z711" s="487"/>
      <c r="AA711" s="487"/>
      <c r="AB711" s="487"/>
      <c r="AC711" s="487"/>
      <c r="AD711" s="487"/>
      <c r="AE711" s="325"/>
    </row>
    <row r="712" spans="1:31" s="326" customFormat="1" ht="32.25" customHeight="1" x14ac:dyDescent="0.2">
      <c r="A712" s="320"/>
      <c r="B712" s="483" t="s">
        <v>337</v>
      </c>
      <c r="C712" s="483"/>
      <c r="D712" s="483"/>
      <c r="E712" s="483"/>
      <c r="F712" s="483"/>
      <c r="G712" s="483"/>
      <c r="H712" s="483"/>
      <c r="I712" s="483"/>
      <c r="J712" s="483"/>
      <c r="K712" s="483"/>
      <c r="L712" s="483"/>
      <c r="M712" s="484"/>
      <c r="N712" s="321">
        <v>998</v>
      </c>
      <c r="O712" s="322">
        <v>1</v>
      </c>
      <c r="P712" s="322">
        <v>13</v>
      </c>
      <c r="Q712" s="323" t="s">
        <v>338</v>
      </c>
      <c r="R712" s="324">
        <v>0</v>
      </c>
      <c r="S712" s="485"/>
      <c r="T712" s="486"/>
      <c r="U712" s="413">
        <v>5</v>
      </c>
      <c r="V712" s="413">
        <f>+V713</f>
        <v>0</v>
      </c>
      <c r="W712" s="354">
        <f t="shared" si="38"/>
        <v>0</v>
      </c>
      <c r="X712" s="487"/>
      <c r="Y712" s="487"/>
      <c r="Z712" s="487"/>
      <c r="AA712" s="487"/>
      <c r="AB712" s="487"/>
      <c r="AC712" s="487"/>
      <c r="AD712" s="487"/>
      <c r="AE712" s="325"/>
    </row>
    <row r="713" spans="1:31" s="326" customFormat="1" ht="32.25" customHeight="1" x14ac:dyDescent="0.2">
      <c r="A713" s="320"/>
      <c r="B713" s="483" t="s">
        <v>373</v>
      </c>
      <c r="C713" s="483"/>
      <c r="D713" s="483"/>
      <c r="E713" s="483"/>
      <c r="F713" s="483"/>
      <c r="G713" s="483"/>
      <c r="H713" s="483"/>
      <c r="I713" s="483"/>
      <c r="J713" s="483"/>
      <c r="K713" s="483"/>
      <c r="L713" s="483"/>
      <c r="M713" s="484"/>
      <c r="N713" s="321">
        <v>998</v>
      </c>
      <c r="O713" s="322">
        <v>1</v>
      </c>
      <c r="P713" s="322">
        <v>13</v>
      </c>
      <c r="Q713" s="323" t="s">
        <v>374</v>
      </c>
      <c r="R713" s="324">
        <v>0</v>
      </c>
      <c r="S713" s="485"/>
      <c r="T713" s="486"/>
      <c r="U713" s="413">
        <v>5</v>
      </c>
      <c r="V713" s="413">
        <f>+V714</f>
        <v>0</v>
      </c>
      <c r="W713" s="354">
        <f t="shared" si="38"/>
        <v>0</v>
      </c>
      <c r="X713" s="487"/>
      <c r="Y713" s="487"/>
      <c r="Z713" s="487"/>
      <c r="AA713" s="487"/>
      <c r="AB713" s="487"/>
      <c r="AC713" s="487"/>
      <c r="AD713" s="487"/>
      <c r="AE713" s="325"/>
    </row>
    <row r="714" spans="1:31" s="326" customFormat="1" ht="12" customHeight="1" x14ac:dyDescent="0.2">
      <c r="A714" s="320"/>
      <c r="B714" s="483" t="s">
        <v>61</v>
      </c>
      <c r="C714" s="483"/>
      <c r="D714" s="483"/>
      <c r="E714" s="483"/>
      <c r="F714" s="483"/>
      <c r="G714" s="483"/>
      <c r="H714" s="483"/>
      <c r="I714" s="483"/>
      <c r="J714" s="483"/>
      <c r="K714" s="483"/>
      <c r="L714" s="483"/>
      <c r="M714" s="484"/>
      <c r="N714" s="321">
        <v>998</v>
      </c>
      <c r="O714" s="322">
        <v>1</v>
      </c>
      <c r="P714" s="322">
        <v>13</v>
      </c>
      <c r="Q714" s="323" t="s">
        <v>374</v>
      </c>
      <c r="R714" s="324" t="s">
        <v>103</v>
      </c>
      <c r="S714" s="485"/>
      <c r="T714" s="486"/>
      <c r="U714" s="413">
        <v>5</v>
      </c>
      <c r="V714" s="413">
        <f>+V715</f>
        <v>0</v>
      </c>
      <c r="W714" s="354">
        <f t="shared" si="38"/>
        <v>0</v>
      </c>
      <c r="X714" s="487"/>
      <c r="Y714" s="487"/>
      <c r="Z714" s="487"/>
      <c r="AA714" s="487"/>
      <c r="AB714" s="487"/>
      <c r="AC714" s="487"/>
      <c r="AD714" s="487"/>
      <c r="AE714" s="325"/>
    </row>
    <row r="715" spans="1:31" s="326" customFormat="1" ht="12" customHeight="1" x14ac:dyDescent="0.2">
      <c r="A715" s="320"/>
      <c r="B715" s="483" t="s">
        <v>104</v>
      </c>
      <c r="C715" s="483"/>
      <c r="D715" s="483"/>
      <c r="E715" s="483"/>
      <c r="F715" s="483"/>
      <c r="G715" s="483"/>
      <c r="H715" s="483"/>
      <c r="I715" s="483"/>
      <c r="J715" s="483"/>
      <c r="K715" s="483"/>
      <c r="L715" s="483"/>
      <c r="M715" s="484"/>
      <c r="N715" s="321">
        <v>998</v>
      </c>
      <c r="O715" s="322">
        <v>1</v>
      </c>
      <c r="P715" s="322">
        <v>13</v>
      </c>
      <c r="Q715" s="323" t="s">
        <v>374</v>
      </c>
      <c r="R715" s="324" t="s">
        <v>105</v>
      </c>
      <c r="S715" s="485"/>
      <c r="T715" s="486"/>
      <c r="U715" s="413">
        <v>5</v>
      </c>
      <c r="V715" s="413">
        <v>0</v>
      </c>
      <c r="W715" s="354">
        <f t="shared" si="38"/>
        <v>0</v>
      </c>
      <c r="X715" s="487"/>
      <c r="Y715" s="487"/>
      <c r="Z715" s="487"/>
      <c r="AA715" s="487"/>
      <c r="AB715" s="487"/>
      <c r="AC715" s="487"/>
      <c r="AD715" s="487"/>
      <c r="AE715" s="325"/>
    </row>
    <row r="716" spans="1:31" s="326" customFormat="1" ht="12" customHeight="1" x14ac:dyDescent="0.2">
      <c r="A716" s="320"/>
      <c r="B716" s="483" t="s">
        <v>377</v>
      </c>
      <c r="C716" s="483"/>
      <c r="D716" s="483"/>
      <c r="E716" s="483"/>
      <c r="F716" s="483"/>
      <c r="G716" s="483"/>
      <c r="H716" s="483"/>
      <c r="I716" s="483"/>
      <c r="J716" s="483"/>
      <c r="K716" s="483"/>
      <c r="L716" s="483"/>
      <c r="M716" s="484"/>
      <c r="N716" s="321">
        <v>998</v>
      </c>
      <c r="O716" s="322">
        <v>2</v>
      </c>
      <c r="P716" s="322">
        <v>0</v>
      </c>
      <c r="Q716" s="323">
        <v>0</v>
      </c>
      <c r="R716" s="324">
        <v>0</v>
      </c>
      <c r="S716" s="485"/>
      <c r="T716" s="486"/>
      <c r="U716" s="413">
        <v>750.7</v>
      </c>
      <c r="V716" s="413">
        <f>+V717</f>
        <v>375.34800000000001</v>
      </c>
      <c r="W716" s="354">
        <f t="shared" si="38"/>
        <v>49.999733581990142</v>
      </c>
      <c r="X716" s="487"/>
      <c r="Y716" s="487"/>
      <c r="Z716" s="487"/>
      <c r="AA716" s="487"/>
      <c r="AB716" s="487"/>
      <c r="AC716" s="487"/>
      <c r="AD716" s="487"/>
      <c r="AE716" s="325"/>
    </row>
    <row r="717" spans="1:31" s="326" customFormat="1" ht="12" customHeight="1" x14ac:dyDescent="0.2">
      <c r="A717" s="320"/>
      <c r="B717" s="483" t="s">
        <v>89</v>
      </c>
      <c r="C717" s="483"/>
      <c r="D717" s="483"/>
      <c r="E717" s="483"/>
      <c r="F717" s="483"/>
      <c r="G717" s="483"/>
      <c r="H717" s="483"/>
      <c r="I717" s="483"/>
      <c r="J717" s="483"/>
      <c r="K717" s="483"/>
      <c r="L717" s="483"/>
      <c r="M717" s="484"/>
      <c r="N717" s="321">
        <v>998</v>
      </c>
      <c r="O717" s="322">
        <v>2</v>
      </c>
      <c r="P717" s="322">
        <v>3</v>
      </c>
      <c r="Q717" s="323">
        <v>0</v>
      </c>
      <c r="R717" s="324">
        <v>0</v>
      </c>
      <c r="S717" s="485"/>
      <c r="T717" s="486"/>
      <c r="U717" s="413">
        <v>750.7</v>
      </c>
      <c r="V717" s="413">
        <f>+V718</f>
        <v>375.34800000000001</v>
      </c>
      <c r="W717" s="354">
        <f t="shared" si="38"/>
        <v>49.999733581990142</v>
      </c>
      <c r="X717" s="487"/>
      <c r="Y717" s="487"/>
      <c r="Z717" s="487"/>
      <c r="AA717" s="487"/>
      <c r="AB717" s="487"/>
      <c r="AC717" s="487"/>
      <c r="AD717" s="487"/>
      <c r="AE717" s="325"/>
    </row>
    <row r="718" spans="1:31" s="326" customFormat="1" ht="32.25" customHeight="1" x14ac:dyDescent="0.2">
      <c r="A718" s="320"/>
      <c r="B718" s="483" t="s">
        <v>337</v>
      </c>
      <c r="C718" s="483"/>
      <c r="D718" s="483"/>
      <c r="E718" s="483"/>
      <c r="F718" s="483"/>
      <c r="G718" s="483"/>
      <c r="H718" s="483"/>
      <c r="I718" s="483"/>
      <c r="J718" s="483"/>
      <c r="K718" s="483"/>
      <c r="L718" s="483"/>
      <c r="M718" s="484"/>
      <c r="N718" s="321">
        <v>998</v>
      </c>
      <c r="O718" s="322">
        <v>2</v>
      </c>
      <c r="P718" s="322">
        <v>3</v>
      </c>
      <c r="Q718" s="323" t="s">
        <v>338</v>
      </c>
      <c r="R718" s="324">
        <v>0</v>
      </c>
      <c r="S718" s="485"/>
      <c r="T718" s="486"/>
      <c r="U718" s="413">
        <v>750.7</v>
      </c>
      <c r="V718" s="413">
        <f>+V719</f>
        <v>375.34800000000001</v>
      </c>
      <c r="W718" s="354">
        <f t="shared" si="38"/>
        <v>49.999733581990142</v>
      </c>
      <c r="X718" s="487"/>
      <c r="Y718" s="487"/>
      <c r="Z718" s="487"/>
      <c r="AA718" s="487"/>
      <c r="AB718" s="487"/>
      <c r="AC718" s="487"/>
      <c r="AD718" s="487"/>
      <c r="AE718" s="325"/>
    </row>
    <row r="719" spans="1:31" s="326" customFormat="1" ht="32.25" customHeight="1" x14ac:dyDescent="0.2">
      <c r="A719" s="320"/>
      <c r="B719" s="483" t="s">
        <v>378</v>
      </c>
      <c r="C719" s="483"/>
      <c r="D719" s="483"/>
      <c r="E719" s="483"/>
      <c r="F719" s="483"/>
      <c r="G719" s="483"/>
      <c r="H719" s="483"/>
      <c r="I719" s="483"/>
      <c r="J719" s="483"/>
      <c r="K719" s="483"/>
      <c r="L719" s="483"/>
      <c r="M719" s="484"/>
      <c r="N719" s="321">
        <v>998</v>
      </c>
      <c r="O719" s="322">
        <v>2</v>
      </c>
      <c r="P719" s="322">
        <v>3</v>
      </c>
      <c r="Q719" s="323" t="s">
        <v>379</v>
      </c>
      <c r="R719" s="324">
        <v>0</v>
      </c>
      <c r="S719" s="485"/>
      <c r="T719" s="486"/>
      <c r="U719" s="413">
        <v>750.7</v>
      </c>
      <c r="V719" s="413">
        <f>+V720</f>
        <v>375.34800000000001</v>
      </c>
      <c r="W719" s="354">
        <f t="shared" si="38"/>
        <v>49.999733581990142</v>
      </c>
      <c r="X719" s="487"/>
      <c r="Y719" s="487"/>
      <c r="Z719" s="487"/>
      <c r="AA719" s="487"/>
      <c r="AB719" s="487"/>
      <c r="AC719" s="487"/>
      <c r="AD719" s="487"/>
      <c r="AE719" s="325"/>
    </row>
    <row r="720" spans="1:31" s="326" customFormat="1" ht="12" customHeight="1" x14ac:dyDescent="0.2">
      <c r="A720" s="320"/>
      <c r="B720" s="483" t="s">
        <v>61</v>
      </c>
      <c r="C720" s="483"/>
      <c r="D720" s="483"/>
      <c r="E720" s="483"/>
      <c r="F720" s="483"/>
      <c r="G720" s="483"/>
      <c r="H720" s="483"/>
      <c r="I720" s="483"/>
      <c r="J720" s="483"/>
      <c r="K720" s="483"/>
      <c r="L720" s="483"/>
      <c r="M720" s="484"/>
      <c r="N720" s="321">
        <v>998</v>
      </c>
      <c r="O720" s="322">
        <v>2</v>
      </c>
      <c r="P720" s="322">
        <v>3</v>
      </c>
      <c r="Q720" s="323" t="s">
        <v>379</v>
      </c>
      <c r="R720" s="324" t="s">
        <v>103</v>
      </c>
      <c r="S720" s="485"/>
      <c r="T720" s="486"/>
      <c r="U720" s="413">
        <v>750.7</v>
      </c>
      <c r="V720" s="413">
        <f>+V721</f>
        <v>375.34800000000001</v>
      </c>
      <c r="W720" s="354">
        <f t="shared" si="38"/>
        <v>49.999733581990142</v>
      </c>
      <c r="X720" s="487"/>
      <c r="Y720" s="487"/>
      <c r="Z720" s="487"/>
      <c r="AA720" s="487"/>
      <c r="AB720" s="487"/>
      <c r="AC720" s="487"/>
      <c r="AD720" s="487"/>
      <c r="AE720" s="325"/>
    </row>
    <row r="721" spans="1:32" s="326" customFormat="1" ht="12" customHeight="1" x14ac:dyDescent="0.2">
      <c r="A721" s="320"/>
      <c r="B721" s="483" t="s">
        <v>104</v>
      </c>
      <c r="C721" s="483"/>
      <c r="D721" s="483"/>
      <c r="E721" s="483"/>
      <c r="F721" s="483"/>
      <c r="G721" s="483"/>
      <c r="H721" s="483"/>
      <c r="I721" s="483"/>
      <c r="J721" s="483"/>
      <c r="K721" s="483"/>
      <c r="L721" s="483"/>
      <c r="M721" s="484"/>
      <c r="N721" s="321">
        <v>998</v>
      </c>
      <c r="O721" s="322">
        <v>2</v>
      </c>
      <c r="P721" s="322">
        <v>3</v>
      </c>
      <c r="Q721" s="323" t="s">
        <v>379</v>
      </c>
      <c r="R721" s="324" t="s">
        <v>105</v>
      </c>
      <c r="S721" s="485"/>
      <c r="T721" s="486"/>
      <c r="U721" s="413">
        <v>750.7</v>
      </c>
      <c r="V721" s="413">
        <v>375.34800000000001</v>
      </c>
      <c r="W721" s="354">
        <f t="shared" si="38"/>
        <v>49.999733581990142</v>
      </c>
      <c r="X721" s="487"/>
      <c r="Y721" s="487"/>
      <c r="Z721" s="487"/>
      <c r="AA721" s="487"/>
      <c r="AB721" s="487"/>
      <c r="AC721" s="487"/>
      <c r="AD721" s="487"/>
      <c r="AE721" s="325"/>
    </row>
    <row r="722" spans="1:32" s="326" customFormat="1" ht="32.25" customHeight="1" x14ac:dyDescent="0.2">
      <c r="A722" s="320"/>
      <c r="B722" s="483" t="s">
        <v>489</v>
      </c>
      <c r="C722" s="483"/>
      <c r="D722" s="483"/>
      <c r="E722" s="483"/>
      <c r="F722" s="483"/>
      <c r="G722" s="483"/>
      <c r="H722" s="483"/>
      <c r="I722" s="483"/>
      <c r="J722" s="483"/>
      <c r="K722" s="483"/>
      <c r="L722" s="483"/>
      <c r="M722" s="484"/>
      <c r="N722" s="321">
        <v>998</v>
      </c>
      <c r="O722" s="322">
        <v>14</v>
      </c>
      <c r="P722" s="322">
        <v>0</v>
      </c>
      <c r="Q722" s="323">
        <v>0</v>
      </c>
      <c r="R722" s="324">
        <v>0</v>
      </c>
      <c r="S722" s="485"/>
      <c r="T722" s="486"/>
      <c r="U722" s="413">
        <f>+U723+U729+U735</f>
        <v>21260.556760000003</v>
      </c>
      <c r="V722" s="413">
        <f>+V723+V729+V735</f>
        <v>11504.149800000001</v>
      </c>
      <c r="W722" s="354">
        <f t="shared" si="38"/>
        <v>54.110294146407853</v>
      </c>
      <c r="X722" s="487"/>
      <c r="Y722" s="487"/>
      <c r="Z722" s="487"/>
      <c r="AA722" s="487"/>
      <c r="AB722" s="487"/>
      <c r="AC722" s="487"/>
      <c r="AD722" s="487"/>
      <c r="AE722" s="325"/>
    </row>
    <row r="723" spans="1:32" s="326" customFormat="1" ht="32.25" customHeight="1" x14ac:dyDescent="0.2">
      <c r="A723" s="320"/>
      <c r="B723" s="483" t="s">
        <v>106</v>
      </c>
      <c r="C723" s="483"/>
      <c r="D723" s="483"/>
      <c r="E723" s="483"/>
      <c r="F723" s="483"/>
      <c r="G723" s="483"/>
      <c r="H723" s="483"/>
      <c r="I723" s="483"/>
      <c r="J723" s="483"/>
      <c r="K723" s="483"/>
      <c r="L723" s="483"/>
      <c r="M723" s="484"/>
      <c r="N723" s="321">
        <v>998</v>
      </c>
      <c r="O723" s="322">
        <v>14</v>
      </c>
      <c r="P723" s="322">
        <v>1</v>
      </c>
      <c r="Q723" s="323">
        <v>0</v>
      </c>
      <c r="R723" s="324">
        <v>0</v>
      </c>
      <c r="S723" s="485"/>
      <c r="T723" s="486"/>
      <c r="U723" s="413">
        <v>18842</v>
      </c>
      <c r="V723" s="413">
        <f>+V724</f>
        <v>10358.46348</v>
      </c>
      <c r="W723" s="354">
        <f t="shared" si="38"/>
        <v>54.975392633478407</v>
      </c>
      <c r="X723" s="487"/>
      <c r="Y723" s="487"/>
      <c r="Z723" s="487"/>
      <c r="AA723" s="487"/>
      <c r="AB723" s="487"/>
      <c r="AC723" s="487"/>
      <c r="AD723" s="487"/>
      <c r="AE723" s="325"/>
    </row>
    <row r="724" spans="1:32" s="326" customFormat="1" ht="21.75" customHeight="1" x14ac:dyDescent="0.2">
      <c r="A724" s="320"/>
      <c r="B724" s="483" t="s">
        <v>355</v>
      </c>
      <c r="C724" s="483"/>
      <c r="D724" s="483"/>
      <c r="E724" s="483"/>
      <c r="F724" s="483"/>
      <c r="G724" s="483"/>
      <c r="H724" s="483"/>
      <c r="I724" s="483"/>
      <c r="J724" s="483"/>
      <c r="K724" s="483"/>
      <c r="L724" s="483"/>
      <c r="M724" s="484"/>
      <c r="N724" s="321">
        <v>998</v>
      </c>
      <c r="O724" s="322">
        <v>14</v>
      </c>
      <c r="P724" s="322">
        <v>1</v>
      </c>
      <c r="Q724" s="323" t="s">
        <v>356</v>
      </c>
      <c r="R724" s="324">
        <v>0</v>
      </c>
      <c r="S724" s="485"/>
      <c r="T724" s="486"/>
      <c r="U724" s="413">
        <v>18842</v>
      </c>
      <c r="V724" s="413">
        <f>+V725</f>
        <v>10358.46348</v>
      </c>
      <c r="W724" s="354">
        <f t="shared" si="38"/>
        <v>54.975392633478407</v>
      </c>
      <c r="X724" s="487"/>
      <c r="Y724" s="487"/>
      <c r="Z724" s="487"/>
      <c r="AA724" s="487"/>
      <c r="AB724" s="487"/>
      <c r="AC724" s="487"/>
      <c r="AD724" s="487"/>
      <c r="AE724" s="325"/>
    </row>
    <row r="725" spans="1:32" s="326" customFormat="1" ht="12" customHeight="1" x14ac:dyDescent="0.2">
      <c r="A725" s="320"/>
      <c r="B725" s="483" t="s">
        <v>490</v>
      </c>
      <c r="C725" s="483"/>
      <c r="D725" s="483"/>
      <c r="E725" s="483"/>
      <c r="F725" s="483"/>
      <c r="G725" s="483"/>
      <c r="H725" s="483"/>
      <c r="I725" s="483"/>
      <c r="J725" s="483"/>
      <c r="K725" s="483"/>
      <c r="L725" s="483"/>
      <c r="M725" s="484"/>
      <c r="N725" s="321">
        <v>998</v>
      </c>
      <c r="O725" s="322">
        <v>14</v>
      </c>
      <c r="P725" s="322">
        <v>1</v>
      </c>
      <c r="Q725" s="323" t="s">
        <v>491</v>
      </c>
      <c r="R725" s="324">
        <v>0</v>
      </c>
      <c r="S725" s="485"/>
      <c r="T725" s="486"/>
      <c r="U725" s="413">
        <v>18842</v>
      </c>
      <c r="V725" s="413">
        <f>+V726</f>
        <v>10358.46348</v>
      </c>
      <c r="W725" s="354">
        <f t="shared" si="38"/>
        <v>54.975392633478407</v>
      </c>
      <c r="X725" s="487"/>
      <c r="Y725" s="487"/>
      <c r="Z725" s="487"/>
      <c r="AA725" s="487"/>
      <c r="AB725" s="487"/>
      <c r="AC725" s="487"/>
      <c r="AD725" s="487"/>
      <c r="AE725" s="325"/>
    </row>
    <row r="726" spans="1:32" s="326" customFormat="1" ht="12" customHeight="1" x14ac:dyDescent="0.2">
      <c r="A726" s="320"/>
      <c r="B726" s="483" t="s">
        <v>61</v>
      </c>
      <c r="C726" s="483"/>
      <c r="D726" s="483"/>
      <c r="E726" s="483"/>
      <c r="F726" s="483"/>
      <c r="G726" s="483"/>
      <c r="H726" s="483"/>
      <c r="I726" s="483"/>
      <c r="J726" s="483"/>
      <c r="K726" s="483"/>
      <c r="L726" s="483"/>
      <c r="M726" s="484"/>
      <c r="N726" s="321">
        <v>998</v>
      </c>
      <c r="O726" s="322">
        <v>14</v>
      </c>
      <c r="P726" s="322">
        <v>1</v>
      </c>
      <c r="Q726" s="323" t="s">
        <v>491</v>
      </c>
      <c r="R726" s="324" t="s">
        <v>103</v>
      </c>
      <c r="S726" s="485"/>
      <c r="T726" s="486"/>
      <c r="U726" s="413">
        <v>18842</v>
      </c>
      <c r="V726" s="413">
        <f>+V727</f>
        <v>10358.46348</v>
      </c>
      <c r="W726" s="354">
        <f t="shared" si="38"/>
        <v>54.975392633478407</v>
      </c>
      <c r="X726" s="487"/>
      <c r="Y726" s="487"/>
      <c r="Z726" s="487"/>
      <c r="AA726" s="487"/>
      <c r="AB726" s="487"/>
      <c r="AC726" s="487"/>
      <c r="AD726" s="487"/>
      <c r="AE726" s="325"/>
    </row>
    <row r="727" spans="1:32" s="326" customFormat="1" ht="12" customHeight="1" x14ac:dyDescent="0.2">
      <c r="A727" s="320"/>
      <c r="B727" s="483" t="s">
        <v>107</v>
      </c>
      <c r="C727" s="483"/>
      <c r="D727" s="483"/>
      <c r="E727" s="483"/>
      <c r="F727" s="483"/>
      <c r="G727" s="483"/>
      <c r="H727" s="483"/>
      <c r="I727" s="483"/>
      <c r="J727" s="483"/>
      <c r="K727" s="483"/>
      <c r="L727" s="483"/>
      <c r="M727" s="484"/>
      <c r="N727" s="321">
        <v>998</v>
      </c>
      <c r="O727" s="322">
        <v>14</v>
      </c>
      <c r="P727" s="322">
        <v>1</v>
      </c>
      <c r="Q727" s="323" t="s">
        <v>491</v>
      </c>
      <c r="R727" s="324" t="s">
        <v>108</v>
      </c>
      <c r="S727" s="485"/>
      <c r="T727" s="486"/>
      <c r="U727" s="413">
        <v>18842</v>
      </c>
      <c r="V727" s="413">
        <f>+V728</f>
        <v>10358.46348</v>
      </c>
      <c r="W727" s="354">
        <f t="shared" si="38"/>
        <v>54.975392633478407</v>
      </c>
      <c r="X727" s="487"/>
      <c r="Y727" s="487"/>
      <c r="Z727" s="487"/>
      <c r="AA727" s="487"/>
      <c r="AB727" s="487"/>
      <c r="AC727" s="487"/>
      <c r="AD727" s="487"/>
      <c r="AE727" s="325"/>
    </row>
    <row r="728" spans="1:32" s="326" customFormat="1" ht="12" customHeight="1" x14ac:dyDescent="0.2">
      <c r="A728" s="320"/>
      <c r="B728" s="483" t="s">
        <v>490</v>
      </c>
      <c r="C728" s="483"/>
      <c r="D728" s="483"/>
      <c r="E728" s="483"/>
      <c r="F728" s="483"/>
      <c r="G728" s="483"/>
      <c r="H728" s="483"/>
      <c r="I728" s="483"/>
      <c r="J728" s="483"/>
      <c r="K728" s="483"/>
      <c r="L728" s="483"/>
      <c r="M728" s="484"/>
      <c r="N728" s="321">
        <v>998</v>
      </c>
      <c r="O728" s="322">
        <v>14</v>
      </c>
      <c r="P728" s="322">
        <v>1</v>
      </c>
      <c r="Q728" s="323" t="s">
        <v>491</v>
      </c>
      <c r="R728" s="324" t="s">
        <v>109</v>
      </c>
      <c r="S728" s="485"/>
      <c r="T728" s="486"/>
      <c r="U728" s="413">
        <v>18842</v>
      </c>
      <c r="V728" s="413">
        <v>10358.46348</v>
      </c>
      <c r="W728" s="354">
        <f t="shared" si="38"/>
        <v>54.975392633478407</v>
      </c>
      <c r="X728" s="487"/>
      <c r="Y728" s="487"/>
      <c r="Z728" s="487"/>
      <c r="AA728" s="487"/>
      <c r="AB728" s="487"/>
      <c r="AC728" s="487"/>
      <c r="AD728" s="487"/>
      <c r="AE728" s="325"/>
    </row>
    <row r="729" spans="1:32" s="326" customFormat="1" ht="12" customHeight="1" x14ac:dyDescent="0.2">
      <c r="A729" s="320"/>
      <c r="B729" s="483" t="s">
        <v>545</v>
      </c>
      <c r="C729" s="483"/>
      <c r="D729" s="483"/>
      <c r="E729" s="483"/>
      <c r="F729" s="483"/>
      <c r="G729" s="483"/>
      <c r="H729" s="483"/>
      <c r="I729" s="483"/>
      <c r="J729" s="483"/>
      <c r="K729" s="483"/>
      <c r="L729" s="483"/>
      <c r="M729" s="484"/>
      <c r="N729" s="321">
        <v>998</v>
      </c>
      <c r="O729" s="322">
        <v>14</v>
      </c>
      <c r="P729" s="322">
        <v>2</v>
      </c>
      <c r="Q729" s="323">
        <v>0</v>
      </c>
      <c r="R729" s="324">
        <v>0</v>
      </c>
      <c r="S729" s="485"/>
      <c r="T729" s="486"/>
      <c r="U729" s="413">
        <v>520.70399999999995</v>
      </c>
      <c r="V729" s="413">
        <f>+V730</f>
        <v>260.35199999999998</v>
      </c>
      <c r="W729" s="354">
        <f t="shared" si="38"/>
        <v>50</v>
      </c>
      <c r="X729" s="487"/>
      <c r="Y729" s="487"/>
      <c r="Z729" s="487"/>
      <c r="AA729" s="487"/>
      <c r="AB729" s="487"/>
      <c r="AC729" s="487"/>
      <c r="AD729" s="487"/>
      <c r="AE729" s="325"/>
    </row>
    <row r="730" spans="1:32" s="326" customFormat="1" ht="21.75" customHeight="1" x14ac:dyDescent="0.2">
      <c r="A730" s="320"/>
      <c r="B730" s="483" t="s">
        <v>355</v>
      </c>
      <c r="C730" s="483"/>
      <c r="D730" s="483"/>
      <c r="E730" s="483"/>
      <c r="F730" s="483"/>
      <c r="G730" s="483"/>
      <c r="H730" s="483"/>
      <c r="I730" s="483"/>
      <c r="J730" s="483"/>
      <c r="K730" s="483"/>
      <c r="L730" s="483"/>
      <c r="M730" s="484"/>
      <c r="N730" s="321">
        <v>998</v>
      </c>
      <c r="O730" s="322">
        <v>14</v>
      </c>
      <c r="P730" s="322">
        <v>2</v>
      </c>
      <c r="Q730" s="323" t="s">
        <v>356</v>
      </c>
      <c r="R730" s="324">
        <v>0</v>
      </c>
      <c r="S730" s="485"/>
      <c r="T730" s="486"/>
      <c r="U730" s="413">
        <v>520.70399999999995</v>
      </c>
      <c r="V730" s="413">
        <f>+V731</f>
        <v>260.35199999999998</v>
      </c>
      <c r="W730" s="354">
        <f t="shared" si="38"/>
        <v>50</v>
      </c>
      <c r="X730" s="487"/>
      <c r="Y730" s="487"/>
      <c r="Z730" s="487"/>
      <c r="AA730" s="487"/>
      <c r="AB730" s="487"/>
      <c r="AC730" s="487"/>
      <c r="AD730" s="487"/>
      <c r="AE730" s="325"/>
    </row>
    <row r="731" spans="1:32" s="326" customFormat="1" ht="21.75" customHeight="1" x14ac:dyDescent="0.2">
      <c r="A731" s="320"/>
      <c r="B731" s="483" t="s">
        <v>546</v>
      </c>
      <c r="C731" s="483"/>
      <c r="D731" s="483"/>
      <c r="E731" s="483"/>
      <c r="F731" s="483"/>
      <c r="G731" s="483"/>
      <c r="H731" s="483"/>
      <c r="I731" s="483"/>
      <c r="J731" s="483"/>
      <c r="K731" s="483"/>
      <c r="L731" s="483"/>
      <c r="M731" s="484"/>
      <c r="N731" s="321">
        <v>998</v>
      </c>
      <c r="O731" s="322">
        <v>14</v>
      </c>
      <c r="P731" s="322">
        <v>2</v>
      </c>
      <c r="Q731" s="323" t="s">
        <v>547</v>
      </c>
      <c r="R731" s="324">
        <v>0</v>
      </c>
      <c r="S731" s="485"/>
      <c r="T731" s="486"/>
      <c r="U731" s="413">
        <v>520.70399999999995</v>
      </c>
      <c r="V731" s="413">
        <f>+V732</f>
        <v>260.35199999999998</v>
      </c>
      <c r="W731" s="354">
        <f t="shared" si="38"/>
        <v>50</v>
      </c>
      <c r="X731" s="487"/>
      <c r="Y731" s="487"/>
      <c r="Z731" s="487"/>
      <c r="AA731" s="487"/>
      <c r="AB731" s="487"/>
      <c r="AC731" s="487"/>
      <c r="AD731" s="487"/>
      <c r="AE731" s="325"/>
    </row>
    <row r="732" spans="1:32" s="326" customFormat="1" ht="12" customHeight="1" x14ac:dyDescent="0.2">
      <c r="A732" s="320"/>
      <c r="B732" s="483" t="s">
        <v>61</v>
      </c>
      <c r="C732" s="483"/>
      <c r="D732" s="483"/>
      <c r="E732" s="483"/>
      <c r="F732" s="483"/>
      <c r="G732" s="483"/>
      <c r="H732" s="483"/>
      <c r="I732" s="483"/>
      <c r="J732" s="483"/>
      <c r="K732" s="483"/>
      <c r="L732" s="483"/>
      <c r="M732" s="484"/>
      <c r="N732" s="321">
        <v>998</v>
      </c>
      <c r="O732" s="322">
        <v>14</v>
      </c>
      <c r="P732" s="322">
        <v>2</v>
      </c>
      <c r="Q732" s="323" t="s">
        <v>547</v>
      </c>
      <c r="R732" s="324" t="s">
        <v>103</v>
      </c>
      <c r="S732" s="485"/>
      <c r="T732" s="486"/>
      <c r="U732" s="413">
        <v>520.70399999999995</v>
      </c>
      <c r="V732" s="413">
        <f>+V733</f>
        <v>260.35199999999998</v>
      </c>
      <c r="W732" s="354">
        <f t="shared" si="38"/>
        <v>50</v>
      </c>
      <c r="X732" s="487"/>
      <c r="Y732" s="487"/>
      <c r="Z732" s="487"/>
      <c r="AA732" s="487"/>
      <c r="AB732" s="487"/>
      <c r="AC732" s="487"/>
      <c r="AD732" s="487"/>
      <c r="AE732" s="325"/>
    </row>
    <row r="733" spans="1:32" s="326" customFormat="1" ht="12" customHeight="1" x14ac:dyDescent="0.2">
      <c r="A733" s="320"/>
      <c r="B733" s="483" t="s">
        <v>107</v>
      </c>
      <c r="C733" s="483"/>
      <c r="D733" s="483"/>
      <c r="E733" s="483"/>
      <c r="F733" s="483"/>
      <c r="G733" s="483"/>
      <c r="H733" s="483"/>
      <c r="I733" s="483"/>
      <c r="J733" s="483"/>
      <c r="K733" s="483"/>
      <c r="L733" s="483"/>
      <c r="M733" s="484"/>
      <c r="N733" s="321">
        <v>998</v>
      </c>
      <c r="O733" s="322">
        <v>14</v>
      </c>
      <c r="P733" s="322">
        <v>2</v>
      </c>
      <c r="Q733" s="323" t="s">
        <v>547</v>
      </c>
      <c r="R733" s="324" t="s">
        <v>108</v>
      </c>
      <c r="S733" s="485"/>
      <c r="T733" s="486"/>
      <c r="U733" s="413">
        <v>520.70399999999995</v>
      </c>
      <c r="V733" s="413">
        <f>+V734</f>
        <v>260.35199999999998</v>
      </c>
      <c r="W733" s="354">
        <f t="shared" si="38"/>
        <v>50</v>
      </c>
      <c r="X733" s="487"/>
      <c r="Y733" s="487"/>
      <c r="Z733" s="487"/>
      <c r="AA733" s="487"/>
      <c r="AB733" s="487"/>
      <c r="AC733" s="487"/>
      <c r="AD733" s="487"/>
      <c r="AE733" s="325"/>
      <c r="AF733" s="383">
        <f>+U728+U734+U739+U743+U746+U749</f>
        <v>21260.556759999999</v>
      </c>
    </row>
    <row r="734" spans="1:32" s="326" customFormat="1" ht="12" customHeight="1" x14ac:dyDescent="0.2">
      <c r="A734" s="320"/>
      <c r="B734" s="483" t="s">
        <v>545</v>
      </c>
      <c r="C734" s="483"/>
      <c r="D734" s="483"/>
      <c r="E734" s="483"/>
      <c r="F734" s="483"/>
      <c r="G734" s="483"/>
      <c r="H734" s="483"/>
      <c r="I734" s="483"/>
      <c r="J734" s="483"/>
      <c r="K734" s="483"/>
      <c r="L734" s="483"/>
      <c r="M734" s="484"/>
      <c r="N734" s="321">
        <v>998</v>
      </c>
      <c r="O734" s="322">
        <v>14</v>
      </c>
      <c r="P734" s="322">
        <v>2</v>
      </c>
      <c r="Q734" s="323" t="s">
        <v>547</v>
      </c>
      <c r="R734" s="324" t="s">
        <v>548</v>
      </c>
      <c r="S734" s="485"/>
      <c r="T734" s="486"/>
      <c r="U734" s="413">
        <v>520.70399999999995</v>
      </c>
      <c r="V734" s="413">
        <v>260.35199999999998</v>
      </c>
      <c r="W734" s="354">
        <f t="shared" si="38"/>
        <v>50</v>
      </c>
      <c r="X734" s="487"/>
      <c r="Y734" s="487"/>
      <c r="Z734" s="487"/>
      <c r="AA734" s="487"/>
      <c r="AB734" s="487"/>
      <c r="AC734" s="487"/>
      <c r="AD734" s="487"/>
      <c r="AE734" s="325"/>
      <c r="AF734" s="383">
        <f>AF733-U722</f>
        <v>0</v>
      </c>
    </row>
    <row r="735" spans="1:32" s="326" customFormat="1" ht="12" customHeight="1" x14ac:dyDescent="0.2">
      <c r="A735" s="320"/>
      <c r="B735" s="483" t="s">
        <v>110</v>
      </c>
      <c r="C735" s="483"/>
      <c r="D735" s="483"/>
      <c r="E735" s="483"/>
      <c r="F735" s="483"/>
      <c r="G735" s="483"/>
      <c r="H735" s="483"/>
      <c r="I735" s="483"/>
      <c r="J735" s="483"/>
      <c r="K735" s="483"/>
      <c r="L735" s="483"/>
      <c r="M735" s="484"/>
      <c r="N735" s="321">
        <v>998</v>
      </c>
      <c r="O735" s="322">
        <v>14</v>
      </c>
      <c r="P735" s="322">
        <v>3</v>
      </c>
      <c r="Q735" s="323">
        <v>0</v>
      </c>
      <c r="R735" s="324">
        <v>0</v>
      </c>
      <c r="S735" s="485"/>
      <c r="T735" s="486"/>
      <c r="U735" s="413">
        <f>+U736+U740</f>
        <v>1897.8527600000002</v>
      </c>
      <c r="V735" s="413">
        <f>+V736+V740</f>
        <v>885.33432000000005</v>
      </c>
      <c r="W735" s="354">
        <f t="shared" si="38"/>
        <v>46.649262717303735</v>
      </c>
      <c r="X735" s="487"/>
      <c r="Y735" s="487"/>
      <c r="Z735" s="487"/>
      <c r="AA735" s="487"/>
      <c r="AB735" s="487"/>
      <c r="AC735" s="487"/>
      <c r="AD735" s="487"/>
      <c r="AE735" s="325"/>
    </row>
    <row r="736" spans="1:32" s="326" customFormat="1" ht="32.25" customHeight="1" x14ac:dyDescent="0.2">
      <c r="A736" s="320"/>
      <c r="B736" s="483" t="s">
        <v>337</v>
      </c>
      <c r="C736" s="483"/>
      <c r="D736" s="483"/>
      <c r="E736" s="483"/>
      <c r="F736" s="483"/>
      <c r="G736" s="483"/>
      <c r="H736" s="483"/>
      <c r="I736" s="483"/>
      <c r="J736" s="483"/>
      <c r="K736" s="483"/>
      <c r="L736" s="483"/>
      <c r="M736" s="484"/>
      <c r="N736" s="321">
        <v>998</v>
      </c>
      <c r="O736" s="322">
        <v>14</v>
      </c>
      <c r="P736" s="322">
        <v>3</v>
      </c>
      <c r="Q736" s="323" t="s">
        <v>338</v>
      </c>
      <c r="R736" s="324">
        <v>0</v>
      </c>
      <c r="S736" s="485"/>
      <c r="T736" s="486"/>
      <c r="U736" s="413">
        <v>100</v>
      </c>
      <c r="V736" s="413">
        <f>+V737</f>
        <v>0</v>
      </c>
      <c r="W736" s="354">
        <f t="shared" si="38"/>
        <v>0</v>
      </c>
      <c r="X736" s="487"/>
      <c r="Y736" s="487"/>
      <c r="Z736" s="487"/>
      <c r="AA736" s="487"/>
      <c r="AB736" s="487"/>
      <c r="AC736" s="487"/>
      <c r="AD736" s="487"/>
      <c r="AE736" s="325"/>
    </row>
    <row r="737" spans="1:31" s="326" customFormat="1" ht="12" customHeight="1" x14ac:dyDescent="0.2">
      <c r="A737" s="320"/>
      <c r="B737" s="483" t="s">
        <v>690</v>
      </c>
      <c r="C737" s="483"/>
      <c r="D737" s="483"/>
      <c r="E737" s="483"/>
      <c r="F737" s="483"/>
      <c r="G737" s="483"/>
      <c r="H737" s="483"/>
      <c r="I737" s="483"/>
      <c r="J737" s="483"/>
      <c r="K737" s="483"/>
      <c r="L737" s="483"/>
      <c r="M737" s="484"/>
      <c r="N737" s="321">
        <v>998</v>
      </c>
      <c r="O737" s="322">
        <v>14</v>
      </c>
      <c r="P737" s="322">
        <v>3</v>
      </c>
      <c r="Q737" s="323" t="s">
        <v>691</v>
      </c>
      <c r="R737" s="324">
        <v>0</v>
      </c>
      <c r="S737" s="485"/>
      <c r="T737" s="486"/>
      <c r="U737" s="413">
        <v>100</v>
      </c>
      <c r="V737" s="413">
        <f>+V738</f>
        <v>0</v>
      </c>
      <c r="W737" s="354">
        <f t="shared" si="38"/>
        <v>0</v>
      </c>
      <c r="X737" s="487"/>
      <c r="Y737" s="487"/>
      <c r="Z737" s="487"/>
      <c r="AA737" s="487"/>
      <c r="AB737" s="487"/>
      <c r="AC737" s="487"/>
      <c r="AD737" s="487"/>
      <c r="AE737" s="325"/>
    </row>
    <row r="738" spans="1:31" s="326" customFormat="1" ht="12" customHeight="1" x14ac:dyDescent="0.2">
      <c r="A738" s="320"/>
      <c r="B738" s="483" t="s">
        <v>61</v>
      </c>
      <c r="C738" s="483"/>
      <c r="D738" s="483"/>
      <c r="E738" s="483"/>
      <c r="F738" s="483"/>
      <c r="G738" s="483"/>
      <c r="H738" s="483"/>
      <c r="I738" s="483"/>
      <c r="J738" s="483"/>
      <c r="K738" s="483"/>
      <c r="L738" s="483"/>
      <c r="M738" s="484"/>
      <c r="N738" s="321">
        <v>998</v>
      </c>
      <c r="O738" s="322">
        <v>14</v>
      </c>
      <c r="P738" s="322">
        <v>3</v>
      </c>
      <c r="Q738" s="323" t="s">
        <v>691</v>
      </c>
      <c r="R738" s="324" t="s">
        <v>103</v>
      </c>
      <c r="S738" s="485"/>
      <c r="T738" s="486"/>
      <c r="U738" s="413">
        <v>100</v>
      </c>
      <c r="V738" s="413">
        <f>+V739</f>
        <v>0</v>
      </c>
      <c r="W738" s="354">
        <f t="shared" si="38"/>
        <v>0</v>
      </c>
      <c r="X738" s="487"/>
      <c r="Y738" s="487"/>
      <c r="Z738" s="487"/>
      <c r="AA738" s="487"/>
      <c r="AB738" s="487"/>
      <c r="AC738" s="487"/>
      <c r="AD738" s="487"/>
      <c r="AE738" s="325"/>
    </row>
    <row r="739" spans="1:31" s="326" customFormat="1" ht="12" customHeight="1" x14ac:dyDescent="0.2">
      <c r="A739" s="320"/>
      <c r="B739" s="483" t="s">
        <v>159</v>
      </c>
      <c r="C739" s="483"/>
      <c r="D739" s="483"/>
      <c r="E739" s="483"/>
      <c r="F739" s="483"/>
      <c r="G739" s="483"/>
      <c r="H739" s="483"/>
      <c r="I739" s="483"/>
      <c r="J739" s="483"/>
      <c r="K739" s="483"/>
      <c r="L739" s="483"/>
      <c r="M739" s="484"/>
      <c r="N739" s="321">
        <v>998</v>
      </c>
      <c r="O739" s="322">
        <v>14</v>
      </c>
      <c r="P739" s="322">
        <v>3</v>
      </c>
      <c r="Q739" s="323">
        <v>9900007011</v>
      </c>
      <c r="R739" s="324" t="s">
        <v>160</v>
      </c>
      <c r="S739" s="485"/>
      <c r="T739" s="486"/>
      <c r="U739" s="413">
        <v>100</v>
      </c>
      <c r="V739" s="413"/>
      <c r="W739" s="354">
        <f t="shared" si="38"/>
        <v>0</v>
      </c>
      <c r="X739" s="487"/>
      <c r="Y739" s="487"/>
      <c r="Z739" s="487"/>
      <c r="AA739" s="487"/>
      <c r="AB739" s="487"/>
      <c r="AC739" s="487"/>
      <c r="AD739" s="487"/>
      <c r="AE739" s="325"/>
    </row>
    <row r="740" spans="1:31" s="326" customFormat="1" ht="32.25" customHeight="1" x14ac:dyDescent="0.2">
      <c r="A740" s="320"/>
      <c r="B740" s="483" t="s">
        <v>337</v>
      </c>
      <c r="C740" s="483"/>
      <c r="D740" s="483"/>
      <c r="E740" s="483"/>
      <c r="F740" s="483"/>
      <c r="G740" s="483"/>
      <c r="H740" s="483"/>
      <c r="I740" s="483"/>
      <c r="J740" s="483"/>
      <c r="K740" s="483"/>
      <c r="L740" s="483"/>
      <c r="M740" s="484"/>
      <c r="N740" s="321">
        <v>998</v>
      </c>
      <c r="O740" s="322">
        <v>14</v>
      </c>
      <c r="P740" s="322">
        <v>3</v>
      </c>
      <c r="Q740" s="323" t="s">
        <v>338</v>
      </c>
      <c r="R740" s="324">
        <v>0</v>
      </c>
      <c r="S740" s="485"/>
      <c r="T740" s="486"/>
      <c r="U740" s="413">
        <f>U741+U744+U747</f>
        <v>1797.8527600000002</v>
      </c>
      <c r="V740" s="413">
        <f>V741+V744+V747</f>
        <v>885.33432000000005</v>
      </c>
      <c r="W740" s="354">
        <f t="shared" si="38"/>
        <v>49.243983695305502</v>
      </c>
      <c r="X740" s="487"/>
      <c r="Y740" s="487"/>
      <c r="Z740" s="487"/>
      <c r="AA740" s="487"/>
      <c r="AB740" s="487"/>
      <c r="AC740" s="487"/>
      <c r="AD740" s="487"/>
      <c r="AE740" s="325"/>
    </row>
    <row r="741" spans="1:31" s="326" customFormat="1" ht="79.5" customHeight="1" x14ac:dyDescent="0.2">
      <c r="A741" s="320"/>
      <c r="B741" s="483" t="s">
        <v>666</v>
      </c>
      <c r="C741" s="483"/>
      <c r="D741" s="483"/>
      <c r="E741" s="483"/>
      <c r="F741" s="483"/>
      <c r="G741" s="483"/>
      <c r="H741" s="483"/>
      <c r="I741" s="483"/>
      <c r="J741" s="483"/>
      <c r="K741" s="483"/>
      <c r="L741" s="483"/>
      <c r="M741" s="484"/>
      <c r="N741" s="321">
        <v>998</v>
      </c>
      <c r="O741" s="356">
        <v>14</v>
      </c>
      <c r="P741" s="356">
        <v>3</v>
      </c>
      <c r="Q741" s="323">
        <v>9900055490</v>
      </c>
      <c r="R741" s="324">
        <v>0</v>
      </c>
      <c r="S741" s="485"/>
      <c r="T741" s="486"/>
      <c r="U741" s="413">
        <v>534.47500000000002</v>
      </c>
      <c r="V741" s="413">
        <f>+V742</f>
        <v>534.47500000000002</v>
      </c>
      <c r="W741" s="354">
        <f t="shared" si="38"/>
        <v>100</v>
      </c>
      <c r="X741" s="487"/>
      <c r="Y741" s="487"/>
      <c r="Z741" s="487"/>
      <c r="AA741" s="487"/>
      <c r="AB741" s="487"/>
      <c r="AC741" s="487"/>
      <c r="AD741" s="487"/>
      <c r="AE741" s="325"/>
    </row>
    <row r="742" spans="1:31" s="326" customFormat="1" ht="12" customHeight="1" x14ac:dyDescent="0.2">
      <c r="A742" s="320"/>
      <c r="B742" s="483" t="s">
        <v>61</v>
      </c>
      <c r="C742" s="483"/>
      <c r="D742" s="483"/>
      <c r="E742" s="483"/>
      <c r="F742" s="483"/>
      <c r="G742" s="483"/>
      <c r="H742" s="483"/>
      <c r="I742" s="483"/>
      <c r="J742" s="483"/>
      <c r="K742" s="483"/>
      <c r="L742" s="483"/>
      <c r="M742" s="484"/>
      <c r="N742" s="321">
        <v>998</v>
      </c>
      <c r="O742" s="356">
        <v>14</v>
      </c>
      <c r="P742" s="356">
        <v>3</v>
      </c>
      <c r="Q742" s="323">
        <v>9900055490</v>
      </c>
      <c r="R742" s="324" t="s">
        <v>103</v>
      </c>
      <c r="S742" s="485"/>
      <c r="T742" s="486"/>
      <c r="U742" s="413">
        <v>534.47500000000002</v>
      </c>
      <c r="V742" s="413">
        <f>+V743</f>
        <v>534.47500000000002</v>
      </c>
      <c r="W742" s="354">
        <f t="shared" si="38"/>
        <v>100</v>
      </c>
      <c r="X742" s="487"/>
      <c r="Y742" s="487"/>
      <c r="Z742" s="487"/>
      <c r="AA742" s="487"/>
      <c r="AB742" s="487"/>
      <c r="AC742" s="487"/>
      <c r="AD742" s="487"/>
      <c r="AE742" s="325"/>
    </row>
    <row r="743" spans="1:31" s="326" customFormat="1" ht="12" customHeight="1" thickBot="1" x14ac:dyDescent="0.25">
      <c r="A743" s="320"/>
      <c r="B743" s="488" t="s">
        <v>159</v>
      </c>
      <c r="C743" s="488"/>
      <c r="D743" s="488"/>
      <c r="E743" s="488"/>
      <c r="F743" s="488"/>
      <c r="G743" s="488"/>
      <c r="H743" s="488"/>
      <c r="I743" s="488"/>
      <c r="J743" s="488"/>
      <c r="K743" s="488"/>
      <c r="L743" s="488"/>
      <c r="M743" s="489"/>
      <c r="N743" s="327">
        <v>998</v>
      </c>
      <c r="O743" s="355">
        <v>14</v>
      </c>
      <c r="P743" s="355">
        <v>3</v>
      </c>
      <c r="Q743" s="323">
        <v>9900055490</v>
      </c>
      <c r="R743" s="328" t="s">
        <v>160</v>
      </c>
      <c r="S743" s="490"/>
      <c r="T743" s="491"/>
      <c r="U743" s="413">
        <v>534.47500000000002</v>
      </c>
      <c r="V743" s="413">
        <v>534.47500000000002</v>
      </c>
      <c r="W743" s="354">
        <f t="shared" si="38"/>
        <v>100</v>
      </c>
      <c r="X743" s="492"/>
      <c r="Y743" s="492"/>
      <c r="Z743" s="492"/>
      <c r="AA743" s="492"/>
      <c r="AB743" s="492"/>
      <c r="AC743" s="492"/>
      <c r="AD743" s="492"/>
      <c r="AE743" s="325"/>
    </row>
    <row r="744" spans="1:31" s="326" customFormat="1" ht="63.75" customHeight="1" x14ac:dyDescent="0.2">
      <c r="A744" s="320"/>
      <c r="B744" s="483" t="s">
        <v>111</v>
      </c>
      <c r="C744" s="483"/>
      <c r="D744" s="483"/>
      <c r="E744" s="483"/>
      <c r="F744" s="483"/>
      <c r="G744" s="483"/>
      <c r="H744" s="483"/>
      <c r="I744" s="483"/>
      <c r="J744" s="483"/>
      <c r="K744" s="483"/>
      <c r="L744" s="483"/>
      <c r="M744" s="484"/>
      <c r="N744" s="321">
        <v>998</v>
      </c>
      <c r="O744" s="322">
        <v>14</v>
      </c>
      <c r="P744" s="322">
        <v>3</v>
      </c>
      <c r="Q744" s="323" t="s">
        <v>492</v>
      </c>
      <c r="R744" s="324">
        <v>0</v>
      </c>
      <c r="S744" s="485"/>
      <c r="T744" s="486"/>
      <c r="U744" s="413">
        <v>725.90499999999997</v>
      </c>
      <c r="V744" s="413">
        <f>+V745</f>
        <v>350.85932000000003</v>
      </c>
      <c r="W744" s="354">
        <f t="shared" si="38"/>
        <v>48.334054731679771</v>
      </c>
      <c r="X744" s="487"/>
      <c r="Y744" s="487"/>
      <c r="Z744" s="487"/>
      <c r="AA744" s="487"/>
      <c r="AB744" s="487"/>
      <c r="AC744" s="487"/>
      <c r="AD744" s="487"/>
      <c r="AE744" s="325"/>
    </row>
    <row r="745" spans="1:31" s="326" customFormat="1" ht="12" customHeight="1" x14ac:dyDescent="0.2">
      <c r="A745" s="320"/>
      <c r="B745" s="483" t="s">
        <v>61</v>
      </c>
      <c r="C745" s="483"/>
      <c r="D745" s="483"/>
      <c r="E745" s="483"/>
      <c r="F745" s="483"/>
      <c r="G745" s="483"/>
      <c r="H745" s="483"/>
      <c r="I745" s="483"/>
      <c r="J745" s="483"/>
      <c r="K745" s="483"/>
      <c r="L745" s="483"/>
      <c r="M745" s="484"/>
      <c r="N745" s="321">
        <v>998</v>
      </c>
      <c r="O745" s="322">
        <v>14</v>
      </c>
      <c r="P745" s="322">
        <v>3</v>
      </c>
      <c r="Q745" s="323" t="s">
        <v>492</v>
      </c>
      <c r="R745" s="324" t="s">
        <v>103</v>
      </c>
      <c r="S745" s="485"/>
      <c r="T745" s="486"/>
      <c r="U745" s="413">
        <v>725.90499999999997</v>
      </c>
      <c r="V745" s="413">
        <f>+V746</f>
        <v>350.85932000000003</v>
      </c>
      <c r="W745" s="354">
        <f t="shared" si="38"/>
        <v>48.334054731679771</v>
      </c>
      <c r="X745" s="487"/>
      <c r="Y745" s="487"/>
      <c r="Z745" s="487"/>
      <c r="AA745" s="487"/>
      <c r="AB745" s="487"/>
      <c r="AC745" s="487"/>
      <c r="AD745" s="487"/>
      <c r="AE745" s="325"/>
    </row>
    <row r="746" spans="1:31" s="326" customFormat="1" ht="12" customHeight="1" x14ac:dyDescent="0.2">
      <c r="A746" s="320"/>
      <c r="B746" s="483" t="s">
        <v>159</v>
      </c>
      <c r="C746" s="483"/>
      <c r="D746" s="483"/>
      <c r="E746" s="483"/>
      <c r="F746" s="483"/>
      <c r="G746" s="483"/>
      <c r="H746" s="483"/>
      <c r="I746" s="483"/>
      <c r="J746" s="483"/>
      <c r="K746" s="483"/>
      <c r="L746" s="483"/>
      <c r="M746" s="484"/>
      <c r="N746" s="321">
        <v>998</v>
      </c>
      <c r="O746" s="322">
        <v>14</v>
      </c>
      <c r="P746" s="322">
        <v>3</v>
      </c>
      <c r="Q746" s="323" t="s">
        <v>492</v>
      </c>
      <c r="R746" s="324" t="s">
        <v>160</v>
      </c>
      <c r="S746" s="485"/>
      <c r="T746" s="486"/>
      <c r="U746" s="413">
        <v>725.90499999999997</v>
      </c>
      <c r="V746" s="413">
        <v>350.85932000000003</v>
      </c>
      <c r="W746" s="354">
        <f t="shared" si="38"/>
        <v>48.334054731679771</v>
      </c>
      <c r="X746" s="487"/>
      <c r="Y746" s="487"/>
      <c r="Z746" s="487"/>
      <c r="AA746" s="487"/>
      <c r="AB746" s="487"/>
      <c r="AC746" s="487"/>
      <c r="AD746" s="487"/>
      <c r="AE746" s="325"/>
    </row>
    <row r="747" spans="1:31" s="326" customFormat="1" ht="32.25" customHeight="1" x14ac:dyDescent="0.2">
      <c r="A747" s="320"/>
      <c r="B747" s="483" t="s">
        <v>112</v>
      </c>
      <c r="C747" s="483"/>
      <c r="D747" s="483"/>
      <c r="E747" s="483"/>
      <c r="F747" s="483"/>
      <c r="G747" s="483"/>
      <c r="H747" s="483"/>
      <c r="I747" s="483"/>
      <c r="J747" s="483"/>
      <c r="K747" s="483"/>
      <c r="L747" s="483"/>
      <c r="M747" s="484"/>
      <c r="N747" s="321">
        <v>998</v>
      </c>
      <c r="O747" s="322">
        <v>14</v>
      </c>
      <c r="P747" s="322">
        <v>3</v>
      </c>
      <c r="Q747" s="323" t="s">
        <v>493</v>
      </c>
      <c r="R747" s="324">
        <v>0</v>
      </c>
      <c r="S747" s="485"/>
      <c r="T747" s="486"/>
      <c r="U747" s="413">
        <f>+U748</f>
        <v>537.47275999999999</v>
      </c>
      <c r="V747" s="413">
        <f>+V748</f>
        <v>0</v>
      </c>
      <c r="W747" s="354">
        <f t="shared" si="38"/>
        <v>0</v>
      </c>
      <c r="X747" s="487"/>
      <c r="Y747" s="487"/>
      <c r="Z747" s="487"/>
      <c r="AA747" s="487"/>
      <c r="AB747" s="487"/>
      <c r="AC747" s="487"/>
      <c r="AD747" s="487"/>
      <c r="AE747" s="325"/>
    </row>
    <row r="748" spans="1:31" s="326" customFormat="1" ht="12" customHeight="1" x14ac:dyDescent="0.2">
      <c r="A748" s="320"/>
      <c r="B748" s="483" t="s">
        <v>61</v>
      </c>
      <c r="C748" s="483"/>
      <c r="D748" s="483"/>
      <c r="E748" s="483"/>
      <c r="F748" s="483"/>
      <c r="G748" s="483"/>
      <c r="H748" s="483"/>
      <c r="I748" s="483"/>
      <c r="J748" s="483"/>
      <c r="K748" s="483"/>
      <c r="L748" s="483"/>
      <c r="M748" s="484"/>
      <c r="N748" s="321">
        <v>998</v>
      </c>
      <c r="O748" s="322">
        <v>14</v>
      </c>
      <c r="P748" s="322">
        <v>3</v>
      </c>
      <c r="Q748" s="323" t="s">
        <v>493</v>
      </c>
      <c r="R748" s="324" t="s">
        <v>103</v>
      </c>
      <c r="S748" s="485"/>
      <c r="T748" s="486"/>
      <c r="U748" s="413">
        <f>+U749</f>
        <v>537.47275999999999</v>
      </c>
      <c r="V748" s="413">
        <f>+V749</f>
        <v>0</v>
      </c>
      <c r="W748" s="354">
        <f t="shared" si="38"/>
        <v>0</v>
      </c>
      <c r="X748" s="487"/>
      <c r="Y748" s="487"/>
      <c r="Z748" s="487"/>
      <c r="AA748" s="487"/>
      <c r="AB748" s="487"/>
      <c r="AC748" s="487"/>
      <c r="AD748" s="487"/>
      <c r="AE748" s="325"/>
    </row>
    <row r="749" spans="1:31" s="326" customFormat="1" ht="12" customHeight="1" x14ac:dyDescent="0.2">
      <c r="A749" s="320"/>
      <c r="B749" s="483" t="s">
        <v>159</v>
      </c>
      <c r="C749" s="483"/>
      <c r="D749" s="483"/>
      <c r="E749" s="483"/>
      <c r="F749" s="483"/>
      <c r="G749" s="483"/>
      <c r="H749" s="483"/>
      <c r="I749" s="483"/>
      <c r="J749" s="483"/>
      <c r="K749" s="483"/>
      <c r="L749" s="483"/>
      <c r="M749" s="484"/>
      <c r="N749" s="321">
        <v>998</v>
      </c>
      <c r="O749" s="322">
        <v>14</v>
      </c>
      <c r="P749" s="322">
        <v>3</v>
      </c>
      <c r="Q749" s="323" t="s">
        <v>493</v>
      </c>
      <c r="R749" s="324" t="s">
        <v>160</v>
      </c>
      <c r="S749" s="485"/>
      <c r="T749" s="486"/>
      <c r="U749" s="413">
        <v>537.47275999999999</v>
      </c>
      <c r="V749" s="413">
        <v>0</v>
      </c>
      <c r="W749" s="354">
        <f t="shared" si="38"/>
        <v>0</v>
      </c>
      <c r="X749" s="487"/>
      <c r="Y749" s="487"/>
      <c r="Z749" s="487"/>
      <c r="AA749" s="487"/>
      <c r="AB749" s="487"/>
      <c r="AC749" s="487"/>
      <c r="AD749" s="487"/>
      <c r="AE749" s="325"/>
    </row>
    <row r="750" spans="1:31" s="326" customFormat="1" ht="12.75" customHeight="1" thickBot="1" x14ac:dyDescent="0.25">
      <c r="A750" s="320"/>
      <c r="B750" s="329"/>
      <c r="C750" s="330"/>
      <c r="D750" s="331"/>
      <c r="E750" s="332"/>
      <c r="F750" s="331"/>
      <c r="G750" s="331"/>
      <c r="H750" s="331"/>
      <c r="I750" s="331"/>
      <c r="J750" s="331"/>
      <c r="K750" s="331"/>
      <c r="L750" s="331"/>
      <c r="M750" s="333"/>
      <c r="N750" s="333"/>
      <c r="O750" s="334"/>
      <c r="P750" s="335"/>
      <c r="Q750" s="329" t="s">
        <v>551</v>
      </c>
      <c r="R750" s="333"/>
      <c r="S750" s="333"/>
      <c r="T750" s="329"/>
      <c r="U750" s="418">
        <f>+U18+U108+U211+U266+U372+U426+U678</f>
        <v>592986.79230000009</v>
      </c>
      <c r="V750" s="418">
        <f>+V18+V108+V211+V266+V372+V426+V678</f>
        <v>363707.59474000003</v>
      </c>
      <c r="W750" s="354">
        <f t="shared" ref="W750" si="39">V750/U750*100</f>
        <v>61.334855929808874</v>
      </c>
      <c r="X750" s="334">
        <v>0</v>
      </c>
      <c r="Y750" s="334">
        <v>0</v>
      </c>
      <c r="Z750" s="334">
        <v>0</v>
      </c>
      <c r="AA750" s="334">
        <v>0</v>
      </c>
      <c r="AB750" s="335">
        <v>0</v>
      </c>
      <c r="AC750" s="336">
        <v>0</v>
      </c>
      <c r="AD750" s="337">
        <v>0</v>
      </c>
      <c r="AE750" s="338"/>
    </row>
    <row r="751" spans="1:31" x14ac:dyDescent="0.2">
      <c r="V751" s="50">
        <v>363707.59473999997</v>
      </c>
    </row>
    <row r="752" spans="1:31" x14ac:dyDescent="0.2">
      <c r="V752" s="359">
        <f>V751-V750</f>
        <v>0</v>
      </c>
    </row>
    <row r="753" spans="32:32" x14ac:dyDescent="0.2">
      <c r="AF753" s="362">
        <f>+AF267+AF427+AF679</f>
        <v>0</v>
      </c>
    </row>
  </sheetData>
  <autoFilter ref="A17:IV752"/>
  <mergeCells count="2201">
    <mergeCell ref="X608:AD608"/>
    <mergeCell ref="X316:AD316"/>
    <mergeCell ref="B317:M317"/>
    <mergeCell ref="S317:T317"/>
    <mergeCell ref="X317:AD317"/>
    <mergeCell ref="B558:M558"/>
    <mergeCell ref="S558:T558"/>
    <mergeCell ref="X558:AD558"/>
    <mergeCell ref="B559:M559"/>
    <mergeCell ref="S559:T559"/>
    <mergeCell ref="X559:AD559"/>
    <mergeCell ref="B560:M560"/>
    <mergeCell ref="S560:T560"/>
    <mergeCell ref="X560:AD560"/>
    <mergeCell ref="B561:M561"/>
    <mergeCell ref="S561:T561"/>
    <mergeCell ref="X561:AD561"/>
    <mergeCell ref="B562:M562"/>
    <mergeCell ref="S562:T562"/>
    <mergeCell ref="X562:AD562"/>
    <mergeCell ref="B320:M320"/>
    <mergeCell ref="S320:T320"/>
    <mergeCell ref="X320:AD320"/>
    <mergeCell ref="B321:M321"/>
    <mergeCell ref="S321:T321"/>
    <mergeCell ref="X321:AD321"/>
    <mergeCell ref="B318:M318"/>
    <mergeCell ref="S318:T318"/>
    <mergeCell ref="X318:AD318"/>
    <mergeCell ref="B319:M319"/>
    <mergeCell ref="S319:T319"/>
    <mergeCell ref="X319:AD319"/>
    <mergeCell ref="U1:W1"/>
    <mergeCell ref="O2:W3"/>
    <mergeCell ref="M4:W4"/>
    <mergeCell ref="M5:W5"/>
    <mergeCell ref="M6:W6"/>
    <mergeCell ref="B20:M20"/>
    <mergeCell ref="S20:T20"/>
    <mergeCell ref="X20:AD20"/>
    <mergeCell ref="B21:M21"/>
    <mergeCell ref="S21:T21"/>
    <mergeCell ref="X21:AD21"/>
    <mergeCell ref="B18:M18"/>
    <mergeCell ref="S18:T18"/>
    <mergeCell ref="X18:AD18"/>
    <mergeCell ref="B19:M19"/>
    <mergeCell ref="S19:T19"/>
    <mergeCell ref="X19:AD19"/>
    <mergeCell ref="B26:M26"/>
    <mergeCell ref="S26:T26"/>
    <mergeCell ref="X26:AD26"/>
    <mergeCell ref="B27:M27"/>
    <mergeCell ref="S27:T27"/>
    <mergeCell ref="X27:AD27"/>
    <mergeCell ref="B24:M24"/>
    <mergeCell ref="S24:T24"/>
    <mergeCell ref="X24:AD24"/>
    <mergeCell ref="B25:M25"/>
    <mergeCell ref="S25:T25"/>
    <mergeCell ref="X25:AD25"/>
    <mergeCell ref="B22:M22"/>
    <mergeCell ref="S22:T22"/>
    <mergeCell ref="X22:AD22"/>
    <mergeCell ref="B23:M23"/>
    <mergeCell ref="S23:T23"/>
    <mergeCell ref="X23:AD23"/>
    <mergeCell ref="B32:M32"/>
    <mergeCell ref="S32:T32"/>
    <mergeCell ref="X32:AD32"/>
    <mergeCell ref="B33:M33"/>
    <mergeCell ref="S33:T33"/>
    <mergeCell ref="X33:AD33"/>
    <mergeCell ref="B30:M30"/>
    <mergeCell ref="S30:T30"/>
    <mergeCell ref="X30:AD30"/>
    <mergeCell ref="B31:M31"/>
    <mergeCell ref="S31:T31"/>
    <mergeCell ref="X31:AD31"/>
    <mergeCell ref="B28:M28"/>
    <mergeCell ref="S28:T28"/>
    <mergeCell ref="X28:AD28"/>
    <mergeCell ref="B29:M29"/>
    <mergeCell ref="S29:T29"/>
    <mergeCell ref="X29:AD29"/>
    <mergeCell ref="B38:M38"/>
    <mergeCell ref="S38:T38"/>
    <mergeCell ref="X38:AD38"/>
    <mergeCell ref="B39:M39"/>
    <mergeCell ref="S39:T39"/>
    <mergeCell ref="X39:AD39"/>
    <mergeCell ref="B36:M36"/>
    <mergeCell ref="S36:T36"/>
    <mergeCell ref="X36:AD36"/>
    <mergeCell ref="B37:M37"/>
    <mergeCell ref="S37:T37"/>
    <mergeCell ref="X37:AD37"/>
    <mergeCell ref="B34:M34"/>
    <mergeCell ref="S34:T34"/>
    <mergeCell ref="X34:AD34"/>
    <mergeCell ref="B35:M35"/>
    <mergeCell ref="S35:T35"/>
    <mergeCell ref="X35:AD35"/>
    <mergeCell ref="B44:M44"/>
    <mergeCell ref="S44:T44"/>
    <mergeCell ref="X44:AD44"/>
    <mergeCell ref="B45:M45"/>
    <mergeCell ref="S45:T45"/>
    <mergeCell ref="X45:AD45"/>
    <mergeCell ref="B42:M42"/>
    <mergeCell ref="S42:T42"/>
    <mergeCell ref="X42:AD42"/>
    <mergeCell ref="B43:M43"/>
    <mergeCell ref="S43:T43"/>
    <mergeCell ref="X43:AD43"/>
    <mergeCell ref="B40:M40"/>
    <mergeCell ref="S40:T40"/>
    <mergeCell ref="X40:AD40"/>
    <mergeCell ref="B41:M41"/>
    <mergeCell ref="S41:T41"/>
    <mergeCell ref="X41:AD41"/>
    <mergeCell ref="B50:M50"/>
    <mergeCell ref="S50:T50"/>
    <mergeCell ref="X50:AD50"/>
    <mergeCell ref="B51:M51"/>
    <mergeCell ref="S51:T51"/>
    <mergeCell ref="X51:AD51"/>
    <mergeCell ref="B48:M48"/>
    <mergeCell ref="S48:T48"/>
    <mergeCell ref="X48:AD48"/>
    <mergeCell ref="B49:M49"/>
    <mergeCell ref="S49:T49"/>
    <mergeCell ref="X49:AD49"/>
    <mergeCell ref="B46:M46"/>
    <mergeCell ref="S46:T46"/>
    <mergeCell ref="X46:AD46"/>
    <mergeCell ref="B47:M47"/>
    <mergeCell ref="S47:T47"/>
    <mergeCell ref="X47:AD47"/>
    <mergeCell ref="B56:M56"/>
    <mergeCell ref="S56:T56"/>
    <mergeCell ref="X56:AD56"/>
    <mergeCell ref="B57:M57"/>
    <mergeCell ref="S57:T57"/>
    <mergeCell ref="X57:AD57"/>
    <mergeCell ref="B54:M54"/>
    <mergeCell ref="S54:T54"/>
    <mergeCell ref="X54:AD54"/>
    <mergeCell ref="B55:M55"/>
    <mergeCell ref="S55:T55"/>
    <mergeCell ref="X55:AD55"/>
    <mergeCell ref="B53:M53"/>
    <mergeCell ref="S53:T53"/>
    <mergeCell ref="X53:AD53"/>
    <mergeCell ref="B52:M52"/>
    <mergeCell ref="S52:T52"/>
    <mergeCell ref="X52:AD52"/>
    <mergeCell ref="B62:M62"/>
    <mergeCell ref="S62:T62"/>
    <mergeCell ref="X62:AD62"/>
    <mergeCell ref="B63:M63"/>
    <mergeCell ref="S63:T63"/>
    <mergeCell ref="X63:AD63"/>
    <mergeCell ref="B60:M60"/>
    <mergeCell ref="S60:T60"/>
    <mergeCell ref="X60:AD60"/>
    <mergeCell ref="B61:M61"/>
    <mergeCell ref="S61:T61"/>
    <mergeCell ref="X61:AD61"/>
    <mergeCell ref="B58:M58"/>
    <mergeCell ref="S58:T58"/>
    <mergeCell ref="X58:AD58"/>
    <mergeCell ref="B59:M59"/>
    <mergeCell ref="S59:T59"/>
    <mergeCell ref="X59:AD59"/>
    <mergeCell ref="B68:M68"/>
    <mergeCell ref="S68:T68"/>
    <mergeCell ref="X68:AD68"/>
    <mergeCell ref="B69:M69"/>
    <mergeCell ref="S69:T69"/>
    <mergeCell ref="X69:AD69"/>
    <mergeCell ref="B66:M66"/>
    <mergeCell ref="S66:T66"/>
    <mergeCell ref="X66:AD66"/>
    <mergeCell ref="B67:M67"/>
    <mergeCell ref="S67:T67"/>
    <mergeCell ref="X67:AD67"/>
    <mergeCell ref="B64:M64"/>
    <mergeCell ref="S64:T64"/>
    <mergeCell ref="X64:AD64"/>
    <mergeCell ref="B65:M65"/>
    <mergeCell ref="S65:T65"/>
    <mergeCell ref="X65:AD65"/>
    <mergeCell ref="B74:M74"/>
    <mergeCell ref="S74:T74"/>
    <mergeCell ref="X74:AD74"/>
    <mergeCell ref="B75:M75"/>
    <mergeCell ref="S75:T75"/>
    <mergeCell ref="X75:AD75"/>
    <mergeCell ref="B72:M72"/>
    <mergeCell ref="S72:T72"/>
    <mergeCell ref="X72:AD72"/>
    <mergeCell ref="B73:M73"/>
    <mergeCell ref="S73:T73"/>
    <mergeCell ref="X73:AD73"/>
    <mergeCell ref="B70:M70"/>
    <mergeCell ref="S70:T70"/>
    <mergeCell ref="X70:AD70"/>
    <mergeCell ref="B71:M71"/>
    <mergeCell ref="S71:T71"/>
    <mergeCell ref="X71:AD71"/>
    <mergeCell ref="B80:M80"/>
    <mergeCell ref="S80:T80"/>
    <mergeCell ref="X80:AD80"/>
    <mergeCell ref="B81:M81"/>
    <mergeCell ref="S81:T81"/>
    <mergeCell ref="X81:AD81"/>
    <mergeCell ref="B78:M78"/>
    <mergeCell ref="S78:T78"/>
    <mergeCell ref="X78:AD78"/>
    <mergeCell ref="B79:M79"/>
    <mergeCell ref="S79:T79"/>
    <mergeCell ref="X79:AD79"/>
    <mergeCell ref="B76:M76"/>
    <mergeCell ref="S76:T76"/>
    <mergeCell ref="X76:AD76"/>
    <mergeCell ref="B77:M77"/>
    <mergeCell ref="S77:T77"/>
    <mergeCell ref="X77:AD77"/>
    <mergeCell ref="B86:M86"/>
    <mergeCell ref="S86:T86"/>
    <mergeCell ref="X86:AD86"/>
    <mergeCell ref="B87:M87"/>
    <mergeCell ref="S87:T87"/>
    <mergeCell ref="X87:AD87"/>
    <mergeCell ref="B84:M84"/>
    <mergeCell ref="S84:T84"/>
    <mergeCell ref="X84:AD84"/>
    <mergeCell ref="B85:M85"/>
    <mergeCell ref="S85:T85"/>
    <mergeCell ref="X85:AD85"/>
    <mergeCell ref="B82:M82"/>
    <mergeCell ref="S82:T82"/>
    <mergeCell ref="X82:AD82"/>
    <mergeCell ref="B83:M83"/>
    <mergeCell ref="S83:T83"/>
    <mergeCell ref="X83:AD83"/>
    <mergeCell ref="B92:M92"/>
    <mergeCell ref="S92:T92"/>
    <mergeCell ref="X92:AD92"/>
    <mergeCell ref="B93:M93"/>
    <mergeCell ref="S93:T93"/>
    <mergeCell ref="X93:AD93"/>
    <mergeCell ref="B90:M90"/>
    <mergeCell ref="S90:T90"/>
    <mergeCell ref="X90:AD90"/>
    <mergeCell ref="B91:M91"/>
    <mergeCell ref="S91:T91"/>
    <mergeCell ref="X91:AD91"/>
    <mergeCell ref="B88:M88"/>
    <mergeCell ref="S88:T88"/>
    <mergeCell ref="X88:AD88"/>
    <mergeCell ref="B89:M89"/>
    <mergeCell ref="S89:T89"/>
    <mergeCell ref="X89:AD89"/>
    <mergeCell ref="B98:M98"/>
    <mergeCell ref="S98:T98"/>
    <mergeCell ref="X98:AD98"/>
    <mergeCell ref="B99:M99"/>
    <mergeCell ref="S99:T99"/>
    <mergeCell ref="X99:AD99"/>
    <mergeCell ref="B96:M96"/>
    <mergeCell ref="S96:T96"/>
    <mergeCell ref="X96:AD96"/>
    <mergeCell ref="B97:M97"/>
    <mergeCell ref="S97:T97"/>
    <mergeCell ref="X97:AD97"/>
    <mergeCell ref="B94:M94"/>
    <mergeCell ref="S94:T94"/>
    <mergeCell ref="X94:AD94"/>
    <mergeCell ref="B95:M95"/>
    <mergeCell ref="S95:T95"/>
    <mergeCell ref="X95:AD95"/>
    <mergeCell ref="B104:M104"/>
    <mergeCell ref="S104:T104"/>
    <mergeCell ref="X104:AD104"/>
    <mergeCell ref="B105:M105"/>
    <mergeCell ref="S105:T105"/>
    <mergeCell ref="X105:AD105"/>
    <mergeCell ref="B102:M102"/>
    <mergeCell ref="S102:T102"/>
    <mergeCell ref="X102:AD102"/>
    <mergeCell ref="B103:M103"/>
    <mergeCell ref="S103:T103"/>
    <mergeCell ref="X103:AD103"/>
    <mergeCell ref="B100:M100"/>
    <mergeCell ref="S100:T100"/>
    <mergeCell ref="X100:AD100"/>
    <mergeCell ref="B101:M101"/>
    <mergeCell ref="S101:T101"/>
    <mergeCell ref="X101:AD101"/>
    <mergeCell ref="B110:M110"/>
    <mergeCell ref="S110:T110"/>
    <mergeCell ref="X110:AD110"/>
    <mergeCell ref="B111:M111"/>
    <mergeCell ref="S111:T111"/>
    <mergeCell ref="X111:AD111"/>
    <mergeCell ref="B108:M108"/>
    <mergeCell ref="S108:T108"/>
    <mergeCell ref="X108:AD108"/>
    <mergeCell ref="B109:M109"/>
    <mergeCell ref="S109:T109"/>
    <mergeCell ref="X109:AD109"/>
    <mergeCell ref="B106:M106"/>
    <mergeCell ref="S106:T106"/>
    <mergeCell ref="X106:AD106"/>
    <mergeCell ref="B107:M107"/>
    <mergeCell ref="S107:T107"/>
    <mergeCell ref="X107:AD107"/>
    <mergeCell ref="B116:M116"/>
    <mergeCell ref="S116:T116"/>
    <mergeCell ref="X116:AD116"/>
    <mergeCell ref="B117:M117"/>
    <mergeCell ref="S117:T117"/>
    <mergeCell ref="X117:AD117"/>
    <mergeCell ref="B114:M114"/>
    <mergeCell ref="S114:T114"/>
    <mergeCell ref="X114:AD114"/>
    <mergeCell ref="B115:M115"/>
    <mergeCell ref="S115:T115"/>
    <mergeCell ref="X115:AD115"/>
    <mergeCell ref="B112:M112"/>
    <mergeCell ref="S112:T112"/>
    <mergeCell ref="X112:AD112"/>
    <mergeCell ref="B113:M113"/>
    <mergeCell ref="S113:T113"/>
    <mergeCell ref="X113:AD113"/>
    <mergeCell ref="B122:M122"/>
    <mergeCell ref="S122:T122"/>
    <mergeCell ref="X122:AD122"/>
    <mergeCell ref="B123:M123"/>
    <mergeCell ref="S123:T123"/>
    <mergeCell ref="X123:AD123"/>
    <mergeCell ref="B120:M120"/>
    <mergeCell ref="S120:T120"/>
    <mergeCell ref="X120:AD120"/>
    <mergeCell ref="B121:M121"/>
    <mergeCell ref="S121:T121"/>
    <mergeCell ref="X121:AD121"/>
    <mergeCell ref="B118:M118"/>
    <mergeCell ref="S118:T118"/>
    <mergeCell ref="X118:AD118"/>
    <mergeCell ref="B119:M119"/>
    <mergeCell ref="S119:T119"/>
    <mergeCell ref="X119:AD119"/>
    <mergeCell ref="B128:M128"/>
    <mergeCell ref="S128:T128"/>
    <mergeCell ref="X128:AD128"/>
    <mergeCell ref="B129:M129"/>
    <mergeCell ref="S129:T129"/>
    <mergeCell ref="X129:AD129"/>
    <mergeCell ref="B126:M126"/>
    <mergeCell ref="S126:T126"/>
    <mergeCell ref="X126:AD126"/>
    <mergeCell ref="B127:M127"/>
    <mergeCell ref="S127:T127"/>
    <mergeCell ref="X127:AD127"/>
    <mergeCell ref="B124:M124"/>
    <mergeCell ref="S124:T124"/>
    <mergeCell ref="X124:AD124"/>
    <mergeCell ref="B125:M125"/>
    <mergeCell ref="S125:T125"/>
    <mergeCell ref="X125:AD125"/>
    <mergeCell ref="B134:M134"/>
    <mergeCell ref="S134:T134"/>
    <mergeCell ref="X134:AD134"/>
    <mergeCell ref="B135:M135"/>
    <mergeCell ref="S135:T135"/>
    <mergeCell ref="X135:AD135"/>
    <mergeCell ref="B132:M132"/>
    <mergeCell ref="S132:T132"/>
    <mergeCell ref="X132:AD132"/>
    <mergeCell ref="B133:M133"/>
    <mergeCell ref="S133:T133"/>
    <mergeCell ref="X133:AD133"/>
    <mergeCell ref="B130:M130"/>
    <mergeCell ref="S130:T130"/>
    <mergeCell ref="X130:AD130"/>
    <mergeCell ref="B131:M131"/>
    <mergeCell ref="S131:T131"/>
    <mergeCell ref="X131:AD131"/>
    <mergeCell ref="B140:M140"/>
    <mergeCell ref="S140:T140"/>
    <mergeCell ref="X140:AD140"/>
    <mergeCell ref="B141:M141"/>
    <mergeCell ref="S141:T141"/>
    <mergeCell ref="X141:AD141"/>
    <mergeCell ref="B138:M138"/>
    <mergeCell ref="S138:T138"/>
    <mergeCell ref="X138:AD138"/>
    <mergeCell ref="B139:M139"/>
    <mergeCell ref="S139:T139"/>
    <mergeCell ref="X139:AD139"/>
    <mergeCell ref="B136:M136"/>
    <mergeCell ref="S136:T136"/>
    <mergeCell ref="X136:AD136"/>
    <mergeCell ref="B137:M137"/>
    <mergeCell ref="S137:T137"/>
    <mergeCell ref="X137:AD137"/>
    <mergeCell ref="B146:M146"/>
    <mergeCell ref="S146:T146"/>
    <mergeCell ref="X146:AD146"/>
    <mergeCell ref="B147:M147"/>
    <mergeCell ref="S147:T147"/>
    <mergeCell ref="X147:AD147"/>
    <mergeCell ref="B144:M144"/>
    <mergeCell ref="S144:T144"/>
    <mergeCell ref="X144:AD144"/>
    <mergeCell ref="B145:M145"/>
    <mergeCell ref="S145:T145"/>
    <mergeCell ref="X145:AD145"/>
    <mergeCell ref="B142:M142"/>
    <mergeCell ref="S142:T142"/>
    <mergeCell ref="X142:AD142"/>
    <mergeCell ref="B143:M143"/>
    <mergeCell ref="S143:T143"/>
    <mergeCell ref="X143:AD143"/>
    <mergeCell ref="B152:M152"/>
    <mergeCell ref="S152:T152"/>
    <mergeCell ref="X152:AD152"/>
    <mergeCell ref="B153:M153"/>
    <mergeCell ref="S153:T153"/>
    <mergeCell ref="X153:AD153"/>
    <mergeCell ref="B150:M150"/>
    <mergeCell ref="S150:T150"/>
    <mergeCell ref="X150:AD150"/>
    <mergeCell ref="B151:M151"/>
    <mergeCell ref="S151:T151"/>
    <mergeCell ref="X151:AD151"/>
    <mergeCell ref="B148:M148"/>
    <mergeCell ref="S148:T148"/>
    <mergeCell ref="X148:AD148"/>
    <mergeCell ref="B149:M149"/>
    <mergeCell ref="S149:T149"/>
    <mergeCell ref="X149:AD149"/>
    <mergeCell ref="B158:M158"/>
    <mergeCell ref="S158:T158"/>
    <mergeCell ref="X158:AD158"/>
    <mergeCell ref="B159:M159"/>
    <mergeCell ref="S159:T159"/>
    <mergeCell ref="X159:AD159"/>
    <mergeCell ref="B156:M156"/>
    <mergeCell ref="S156:T156"/>
    <mergeCell ref="X156:AD156"/>
    <mergeCell ref="B157:M157"/>
    <mergeCell ref="S157:T157"/>
    <mergeCell ref="X157:AD157"/>
    <mergeCell ref="B154:M154"/>
    <mergeCell ref="S154:T154"/>
    <mergeCell ref="X154:AD154"/>
    <mergeCell ref="B155:M155"/>
    <mergeCell ref="S155:T155"/>
    <mergeCell ref="X155:AD155"/>
    <mergeCell ref="B164:M164"/>
    <mergeCell ref="S164:T164"/>
    <mergeCell ref="X164:AD164"/>
    <mergeCell ref="B165:M165"/>
    <mergeCell ref="S165:T165"/>
    <mergeCell ref="X165:AD165"/>
    <mergeCell ref="B162:M162"/>
    <mergeCell ref="S162:T162"/>
    <mergeCell ref="X162:AD162"/>
    <mergeCell ref="B163:M163"/>
    <mergeCell ref="S163:T163"/>
    <mergeCell ref="X163:AD163"/>
    <mergeCell ref="B160:M160"/>
    <mergeCell ref="S160:T160"/>
    <mergeCell ref="X160:AD160"/>
    <mergeCell ref="B161:M161"/>
    <mergeCell ref="S161:T161"/>
    <mergeCell ref="X161:AD161"/>
    <mergeCell ref="B170:M170"/>
    <mergeCell ref="S170:T170"/>
    <mergeCell ref="X170:AD170"/>
    <mergeCell ref="B171:M171"/>
    <mergeCell ref="S171:T171"/>
    <mergeCell ref="X171:AD171"/>
    <mergeCell ref="B168:M168"/>
    <mergeCell ref="S168:T168"/>
    <mergeCell ref="X168:AD168"/>
    <mergeCell ref="B169:M169"/>
    <mergeCell ref="S169:T169"/>
    <mergeCell ref="X169:AD169"/>
    <mergeCell ref="B166:M166"/>
    <mergeCell ref="S166:T166"/>
    <mergeCell ref="X166:AD166"/>
    <mergeCell ref="B167:M167"/>
    <mergeCell ref="S167:T167"/>
    <mergeCell ref="X167:AD167"/>
    <mergeCell ref="B176:M176"/>
    <mergeCell ref="S176:T176"/>
    <mergeCell ref="X176:AD176"/>
    <mergeCell ref="B177:M177"/>
    <mergeCell ref="S177:T177"/>
    <mergeCell ref="X177:AD177"/>
    <mergeCell ref="B174:M174"/>
    <mergeCell ref="S174:T174"/>
    <mergeCell ref="X174:AD174"/>
    <mergeCell ref="B175:M175"/>
    <mergeCell ref="S175:T175"/>
    <mergeCell ref="X175:AD175"/>
    <mergeCell ref="B172:M172"/>
    <mergeCell ref="S172:T172"/>
    <mergeCell ref="X172:AD172"/>
    <mergeCell ref="B173:M173"/>
    <mergeCell ref="S173:T173"/>
    <mergeCell ref="X173:AD173"/>
    <mergeCell ref="B182:M182"/>
    <mergeCell ref="S182:T182"/>
    <mergeCell ref="X182:AD182"/>
    <mergeCell ref="B183:M183"/>
    <mergeCell ref="S183:T183"/>
    <mergeCell ref="X183:AD183"/>
    <mergeCell ref="B180:M180"/>
    <mergeCell ref="S180:T180"/>
    <mergeCell ref="X180:AD180"/>
    <mergeCell ref="B181:M181"/>
    <mergeCell ref="S181:T181"/>
    <mergeCell ref="X181:AD181"/>
    <mergeCell ref="B178:M178"/>
    <mergeCell ref="S178:T178"/>
    <mergeCell ref="X178:AD178"/>
    <mergeCell ref="B179:M179"/>
    <mergeCell ref="S179:T179"/>
    <mergeCell ref="X179:AD179"/>
    <mergeCell ref="B188:M188"/>
    <mergeCell ref="S188:T188"/>
    <mergeCell ref="X188:AD188"/>
    <mergeCell ref="B189:M189"/>
    <mergeCell ref="S189:T189"/>
    <mergeCell ref="X189:AD189"/>
    <mergeCell ref="B186:M186"/>
    <mergeCell ref="S186:T186"/>
    <mergeCell ref="X186:AD186"/>
    <mergeCell ref="B187:M187"/>
    <mergeCell ref="S187:T187"/>
    <mergeCell ref="X187:AD187"/>
    <mergeCell ref="B184:M184"/>
    <mergeCell ref="S184:T184"/>
    <mergeCell ref="X184:AD184"/>
    <mergeCell ref="B185:M185"/>
    <mergeCell ref="S185:T185"/>
    <mergeCell ref="X185:AD185"/>
    <mergeCell ref="B194:M194"/>
    <mergeCell ref="S194:T194"/>
    <mergeCell ref="X194:AD194"/>
    <mergeCell ref="B195:M195"/>
    <mergeCell ref="S195:T195"/>
    <mergeCell ref="X195:AD195"/>
    <mergeCell ref="B192:M192"/>
    <mergeCell ref="S192:T192"/>
    <mergeCell ref="X192:AD192"/>
    <mergeCell ref="B193:M193"/>
    <mergeCell ref="S193:T193"/>
    <mergeCell ref="X193:AD193"/>
    <mergeCell ref="B190:M190"/>
    <mergeCell ref="S190:T190"/>
    <mergeCell ref="X190:AD190"/>
    <mergeCell ref="B191:M191"/>
    <mergeCell ref="S191:T191"/>
    <mergeCell ref="X191:AD191"/>
    <mergeCell ref="B200:M200"/>
    <mergeCell ref="S200:T200"/>
    <mergeCell ref="X200:AD200"/>
    <mergeCell ref="B201:M201"/>
    <mergeCell ref="S201:T201"/>
    <mergeCell ref="X201:AD201"/>
    <mergeCell ref="B198:M198"/>
    <mergeCell ref="S198:T198"/>
    <mergeCell ref="X198:AD198"/>
    <mergeCell ref="B199:M199"/>
    <mergeCell ref="S199:T199"/>
    <mergeCell ref="X199:AD199"/>
    <mergeCell ref="B196:M196"/>
    <mergeCell ref="S196:T196"/>
    <mergeCell ref="X196:AD196"/>
    <mergeCell ref="B197:M197"/>
    <mergeCell ref="S197:T197"/>
    <mergeCell ref="X197:AD197"/>
    <mergeCell ref="B206:M206"/>
    <mergeCell ref="S206:T206"/>
    <mergeCell ref="X206:AD206"/>
    <mergeCell ref="B207:M207"/>
    <mergeCell ref="S207:T207"/>
    <mergeCell ref="X207:AD207"/>
    <mergeCell ref="B204:M204"/>
    <mergeCell ref="S204:T204"/>
    <mergeCell ref="X204:AD204"/>
    <mergeCell ref="B205:M205"/>
    <mergeCell ref="S205:T205"/>
    <mergeCell ref="X205:AD205"/>
    <mergeCell ref="B202:M202"/>
    <mergeCell ref="S202:T202"/>
    <mergeCell ref="X202:AD202"/>
    <mergeCell ref="B203:M203"/>
    <mergeCell ref="S203:T203"/>
    <mergeCell ref="X203:AD203"/>
    <mergeCell ref="B212:M212"/>
    <mergeCell ref="S212:T212"/>
    <mergeCell ref="X212:AD212"/>
    <mergeCell ref="B213:M213"/>
    <mergeCell ref="S213:T213"/>
    <mergeCell ref="X213:AD213"/>
    <mergeCell ref="B210:M210"/>
    <mergeCell ref="S210:T210"/>
    <mergeCell ref="X210:AD210"/>
    <mergeCell ref="B211:M211"/>
    <mergeCell ref="S211:T211"/>
    <mergeCell ref="X211:AD211"/>
    <mergeCell ref="B208:M208"/>
    <mergeCell ref="S208:T208"/>
    <mergeCell ref="X208:AD208"/>
    <mergeCell ref="B209:M209"/>
    <mergeCell ref="S209:T209"/>
    <mergeCell ref="X209:AD209"/>
    <mergeCell ref="B218:M218"/>
    <mergeCell ref="S218:T218"/>
    <mergeCell ref="X218:AD218"/>
    <mergeCell ref="B219:M219"/>
    <mergeCell ref="S219:T219"/>
    <mergeCell ref="X219:AD219"/>
    <mergeCell ref="B216:M216"/>
    <mergeCell ref="S216:T216"/>
    <mergeCell ref="X216:AD216"/>
    <mergeCell ref="B217:M217"/>
    <mergeCell ref="S217:T217"/>
    <mergeCell ref="X217:AD217"/>
    <mergeCell ref="B214:M214"/>
    <mergeCell ref="S214:T214"/>
    <mergeCell ref="X214:AD214"/>
    <mergeCell ref="B215:M215"/>
    <mergeCell ref="S215:T215"/>
    <mergeCell ref="X215:AD215"/>
    <mergeCell ref="B224:M224"/>
    <mergeCell ref="S224:T224"/>
    <mergeCell ref="X224:AD224"/>
    <mergeCell ref="B225:M225"/>
    <mergeCell ref="S225:T225"/>
    <mergeCell ref="X225:AD225"/>
    <mergeCell ref="B222:M222"/>
    <mergeCell ref="S222:T222"/>
    <mergeCell ref="X222:AD222"/>
    <mergeCell ref="B223:M223"/>
    <mergeCell ref="S223:T223"/>
    <mergeCell ref="X223:AD223"/>
    <mergeCell ref="B220:M220"/>
    <mergeCell ref="S220:T220"/>
    <mergeCell ref="X220:AD220"/>
    <mergeCell ref="B221:M221"/>
    <mergeCell ref="S221:T221"/>
    <mergeCell ref="X221:AD221"/>
    <mergeCell ref="B230:M230"/>
    <mergeCell ref="S230:T230"/>
    <mergeCell ref="X230:AD230"/>
    <mergeCell ref="B231:M231"/>
    <mergeCell ref="S231:T231"/>
    <mergeCell ref="X231:AD231"/>
    <mergeCell ref="B228:M228"/>
    <mergeCell ref="S228:T228"/>
    <mergeCell ref="X228:AD228"/>
    <mergeCell ref="B229:M229"/>
    <mergeCell ref="S229:T229"/>
    <mergeCell ref="X229:AD229"/>
    <mergeCell ref="B226:M226"/>
    <mergeCell ref="S226:T226"/>
    <mergeCell ref="X226:AD226"/>
    <mergeCell ref="B227:M227"/>
    <mergeCell ref="S227:T227"/>
    <mergeCell ref="X227:AD227"/>
    <mergeCell ref="B236:M236"/>
    <mergeCell ref="S236:T236"/>
    <mergeCell ref="X236:AD236"/>
    <mergeCell ref="B237:M237"/>
    <mergeCell ref="S237:T237"/>
    <mergeCell ref="X237:AD237"/>
    <mergeCell ref="B234:M234"/>
    <mergeCell ref="S234:T234"/>
    <mergeCell ref="X234:AD234"/>
    <mergeCell ref="B235:M235"/>
    <mergeCell ref="S235:T235"/>
    <mergeCell ref="X235:AD235"/>
    <mergeCell ref="B232:M232"/>
    <mergeCell ref="S232:T232"/>
    <mergeCell ref="X232:AD232"/>
    <mergeCell ref="B233:M233"/>
    <mergeCell ref="S233:T233"/>
    <mergeCell ref="X233:AD233"/>
    <mergeCell ref="B242:M242"/>
    <mergeCell ref="S242:T242"/>
    <mergeCell ref="X242:AD242"/>
    <mergeCell ref="B243:M243"/>
    <mergeCell ref="S243:T243"/>
    <mergeCell ref="X243:AD243"/>
    <mergeCell ref="B240:M240"/>
    <mergeCell ref="S240:T240"/>
    <mergeCell ref="X240:AD240"/>
    <mergeCell ref="B241:M241"/>
    <mergeCell ref="S241:T241"/>
    <mergeCell ref="X241:AD241"/>
    <mergeCell ref="B238:M238"/>
    <mergeCell ref="S238:T238"/>
    <mergeCell ref="X238:AD238"/>
    <mergeCell ref="B239:M239"/>
    <mergeCell ref="S239:T239"/>
    <mergeCell ref="X239:AD239"/>
    <mergeCell ref="B248:M248"/>
    <mergeCell ref="S248:T248"/>
    <mergeCell ref="X248:AD248"/>
    <mergeCell ref="B249:M249"/>
    <mergeCell ref="S249:T249"/>
    <mergeCell ref="X249:AD249"/>
    <mergeCell ref="B246:M246"/>
    <mergeCell ref="S246:T246"/>
    <mergeCell ref="X246:AD246"/>
    <mergeCell ref="B247:M247"/>
    <mergeCell ref="S247:T247"/>
    <mergeCell ref="X247:AD247"/>
    <mergeCell ref="B244:M244"/>
    <mergeCell ref="S244:T244"/>
    <mergeCell ref="X244:AD244"/>
    <mergeCell ref="B245:M245"/>
    <mergeCell ref="S245:T245"/>
    <mergeCell ref="X245:AD245"/>
    <mergeCell ref="B254:M254"/>
    <mergeCell ref="S254:T254"/>
    <mergeCell ref="X254:AD254"/>
    <mergeCell ref="B255:M255"/>
    <mergeCell ref="S255:T255"/>
    <mergeCell ref="X255:AD255"/>
    <mergeCell ref="B252:M252"/>
    <mergeCell ref="S252:T252"/>
    <mergeCell ref="X252:AD252"/>
    <mergeCell ref="B253:M253"/>
    <mergeCell ref="S253:T253"/>
    <mergeCell ref="X253:AD253"/>
    <mergeCell ref="B250:M250"/>
    <mergeCell ref="S250:T250"/>
    <mergeCell ref="X250:AD250"/>
    <mergeCell ref="B251:M251"/>
    <mergeCell ref="S251:T251"/>
    <mergeCell ref="X251:AD251"/>
    <mergeCell ref="B260:M260"/>
    <mergeCell ref="S260:T260"/>
    <mergeCell ref="X260:AD260"/>
    <mergeCell ref="B261:M261"/>
    <mergeCell ref="S261:T261"/>
    <mergeCell ref="X261:AD261"/>
    <mergeCell ref="B258:M258"/>
    <mergeCell ref="S258:T258"/>
    <mergeCell ref="X258:AD258"/>
    <mergeCell ref="B259:M259"/>
    <mergeCell ref="S259:T259"/>
    <mergeCell ref="X259:AD259"/>
    <mergeCell ref="B256:M256"/>
    <mergeCell ref="S256:T256"/>
    <mergeCell ref="X256:AD256"/>
    <mergeCell ref="B257:M257"/>
    <mergeCell ref="S257:T257"/>
    <mergeCell ref="X257:AD257"/>
    <mergeCell ref="B266:M266"/>
    <mergeCell ref="S266:T266"/>
    <mergeCell ref="X266:AD266"/>
    <mergeCell ref="B267:M267"/>
    <mergeCell ref="S267:T267"/>
    <mergeCell ref="X267:AD267"/>
    <mergeCell ref="B264:M264"/>
    <mergeCell ref="S264:T264"/>
    <mergeCell ref="X264:AD264"/>
    <mergeCell ref="B265:M265"/>
    <mergeCell ref="S265:T265"/>
    <mergeCell ref="X265:AD265"/>
    <mergeCell ref="B262:M262"/>
    <mergeCell ref="S262:T262"/>
    <mergeCell ref="X262:AD262"/>
    <mergeCell ref="B263:M263"/>
    <mergeCell ref="S263:T263"/>
    <mergeCell ref="X263:AD263"/>
    <mergeCell ref="B272:M272"/>
    <mergeCell ref="S272:T272"/>
    <mergeCell ref="X272:AD272"/>
    <mergeCell ref="B273:M273"/>
    <mergeCell ref="S273:T273"/>
    <mergeCell ref="X273:AD273"/>
    <mergeCell ref="B270:M270"/>
    <mergeCell ref="S270:T270"/>
    <mergeCell ref="X270:AD270"/>
    <mergeCell ref="B271:M271"/>
    <mergeCell ref="S271:T271"/>
    <mergeCell ref="X271:AD271"/>
    <mergeCell ref="B268:M268"/>
    <mergeCell ref="S268:T268"/>
    <mergeCell ref="X268:AD268"/>
    <mergeCell ref="B269:M269"/>
    <mergeCell ref="S269:T269"/>
    <mergeCell ref="X269:AD269"/>
    <mergeCell ref="B278:M278"/>
    <mergeCell ref="S278:T278"/>
    <mergeCell ref="X278:AD278"/>
    <mergeCell ref="B279:M279"/>
    <mergeCell ref="S279:T279"/>
    <mergeCell ref="X279:AD279"/>
    <mergeCell ref="B276:M276"/>
    <mergeCell ref="S276:T276"/>
    <mergeCell ref="X276:AD276"/>
    <mergeCell ref="B277:M277"/>
    <mergeCell ref="S277:T277"/>
    <mergeCell ref="X277:AD277"/>
    <mergeCell ref="B274:M274"/>
    <mergeCell ref="S274:T274"/>
    <mergeCell ref="X274:AD274"/>
    <mergeCell ref="B275:M275"/>
    <mergeCell ref="S275:T275"/>
    <mergeCell ref="X275:AD275"/>
    <mergeCell ref="B284:M284"/>
    <mergeCell ref="S284:T284"/>
    <mergeCell ref="X284:AD284"/>
    <mergeCell ref="B285:M285"/>
    <mergeCell ref="S285:T285"/>
    <mergeCell ref="X285:AD285"/>
    <mergeCell ref="B282:M282"/>
    <mergeCell ref="S282:T282"/>
    <mergeCell ref="X282:AD282"/>
    <mergeCell ref="B283:M283"/>
    <mergeCell ref="S283:T283"/>
    <mergeCell ref="X283:AD283"/>
    <mergeCell ref="B280:M280"/>
    <mergeCell ref="S280:T280"/>
    <mergeCell ref="X280:AD280"/>
    <mergeCell ref="B281:M281"/>
    <mergeCell ref="S281:T281"/>
    <mergeCell ref="X281:AD281"/>
    <mergeCell ref="B290:M290"/>
    <mergeCell ref="S290:T290"/>
    <mergeCell ref="X290:AD290"/>
    <mergeCell ref="B291:M291"/>
    <mergeCell ref="S291:T291"/>
    <mergeCell ref="X291:AD291"/>
    <mergeCell ref="B288:M288"/>
    <mergeCell ref="S288:T288"/>
    <mergeCell ref="X288:AD288"/>
    <mergeCell ref="B289:M289"/>
    <mergeCell ref="S289:T289"/>
    <mergeCell ref="X289:AD289"/>
    <mergeCell ref="B286:M286"/>
    <mergeCell ref="S286:T286"/>
    <mergeCell ref="X286:AD286"/>
    <mergeCell ref="B287:M287"/>
    <mergeCell ref="S287:T287"/>
    <mergeCell ref="X287:AD287"/>
    <mergeCell ref="B296:M296"/>
    <mergeCell ref="S296:T296"/>
    <mergeCell ref="X296:AD296"/>
    <mergeCell ref="B297:M297"/>
    <mergeCell ref="S297:T297"/>
    <mergeCell ref="X297:AD297"/>
    <mergeCell ref="B294:M294"/>
    <mergeCell ref="S294:T294"/>
    <mergeCell ref="X294:AD294"/>
    <mergeCell ref="B295:M295"/>
    <mergeCell ref="S295:T295"/>
    <mergeCell ref="X295:AD295"/>
    <mergeCell ref="B292:M292"/>
    <mergeCell ref="S292:T292"/>
    <mergeCell ref="X292:AD292"/>
    <mergeCell ref="B293:M293"/>
    <mergeCell ref="S293:T293"/>
    <mergeCell ref="X293:AD293"/>
    <mergeCell ref="B302:M302"/>
    <mergeCell ref="S302:T302"/>
    <mergeCell ref="X302:AD302"/>
    <mergeCell ref="B303:M303"/>
    <mergeCell ref="S303:T303"/>
    <mergeCell ref="X303:AD303"/>
    <mergeCell ref="B300:M300"/>
    <mergeCell ref="S300:T300"/>
    <mergeCell ref="X300:AD300"/>
    <mergeCell ref="B301:M301"/>
    <mergeCell ref="S301:T301"/>
    <mergeCell ref="X301:AD301"/>
    <mergeCell ref="B298:M298"/>
    <mergeCell ref="S298:T298"/>
    <mergeCell ref="X298:AD298"/>
    <mergeCell ref="B299:M299"/>
    <mergeCell ref="S299:T299"/>
    <mergeCell ref="X299:AD299"/>
    <mergeCell ref="B308:M308"/>
    <mergeCell ref="S308:T308"/>
    <mergeCell ref="X308:AD308"/>
    <mergeCell ref="B309:M309"/>
    <mergeCell ref="S309:T309"/>
    <mergeCell ref="X309:AD309"/>
    <mergeCell ref="B306:M306"/>
    <mergeCell ref="S306:T306"/>
    <mergeCell ref="X306:AD306"/>
    <mergeCell ref="B307:M307"/>
    <mergeCell ref="S307:T307"/>
    <mergeCell ref="X307:AD307"/>
    <mergeCell ref="B304:M304"/>
    <mergeCell ref="S304:T304"/>
    <mergeCell ref="X304:AD304"/>
    <mergeCell ref="B305:M305"/>
    <mergeCell ref="S305:T305"/>
    <mergeCell ref="X305:AD305"/>
    <mergeCell ref="B310:M310"/>
    <mergeCell ref="S310:T310"/>
    <mergeCell ref="X310:AD310"/>
    <mergeCell ref="B311:M311"/>
    <mergeCell ref="S311:T311"/>
    <mergeCell ref="X311:AD311"/>
    <mergeCell ref="B312:M312"/>
    <mergeCell ref="S312:T312"/>
    <mergeCell ref="X312:AD312"/>
    <mergeCell ref="B313:M313"/>
    <mergeCell ref="S313:T313"/>
    <mergeCell ref="X313:AD313"/>
    <mergeCell ref="B314:M314"/>
    <mergeCell ref="S314:T314"/>
    <mergeCell ref="X314:AD314"/>
    <mergeCell ref="B315:M315"/>
    <mergeCell ref="S315:T315"/>
    <mergeCell ref="X315:AD315"/>
    <mergeCell ref="B316:M316"/>
    <mergeCell ref="S316:T316"/>
    <mergeCell ref="B326:M326"/>
    <mergeCell ref="S326:T326"/>
    <mergeCell ref="X326:AD326"/>
    <mergeCell ref="B327:M327"/>
    <mergeCell ref="S327:T327"/>
    <mergeCell ref="X327:AD327"/>
    <mergeCell ref="B324:M324"/>
    <mergeCell ref="S324:T324"/>
    <mergeCell ref="X324:AD324"/>
    <mergeCell ref="B325:M325"/>
    <mergeCell ref="S325:T325"/>
    <mergeCell ref="X325:AD325"/>
    <mergeCell ref="B322:M322"/>
    <mergeCell ref="S322:T322"/>
    <mergeCell ref="X322:AD322"/>
    <mergeCell ref="B323:M323"/>
    <mergeCell ref="S323:T323"/>
    <mergeCell ref="X323:AD323"/>
    <mergeCell ref="B332:M332"/>
    <mergeCell ref="S332:T332"/>
    <mergeCell ref="X332:AD332"/>
    <mergeCell ref="B333:M333"/>
    <mergeCell ref="S333:T333"/>
    <mergeCell ref="X333:AD333"/>
    <mergeCell ref="B330:M330"/>
    <mergeCell ref="S330:T330"/>
    <mergeCell ref="X330:AD330"/>
    <mergeCell ref="B331:M331"/>
    <mergeCell ref="S331:T331"/>
    <mergeCell ref="X331:AD331"/>
    <mergeCell ref="B328:M328"/>
    <mergeCell ref="S328:T328"/>
    <mergeCell ref="X328:AD328"/>
    <mergeCell ref="B329:M329"/>
    <mergeCell ref="S329:T329"/>
    <mergeCell ref="X329:AD329"/>
    <mergeCell ref="B338:M338"/>
    <mergeCell ref="S338:T338"/>
    <mergeCell ref="X338:AD338"/>
    <mergeCell ref="B339:M339"/>
    <mergeCell ref="S339:T339"/>
    <mergeCell ref="X339:AD339"/>
    <mergeCell ref="B336:M336"/>
    <mergeCell ref="S336:T336"/>
    <mergeCell ref="X336:AD336"/>
    <mergeCell ref="B337:M337"/>
    <mergeCell ref="S337:T337"/>
    <mergeCell ref="X337:AD337"/>
    <mergeCell ref="B334:M334"/>
    <mergeCell ref="S334:T334"/>
    <mergeCell ref="X334:AD334"/>
    <mergeCell ref="B335:M335"/>
    <mergeCell ref="S335:T335"/>
    <mergeCell ref="X335:AD335"/>
    <mergeCell ref="B344:M344"/>
    <mergeCell ref="S344:T344"/>
    <mergeCell ref="X344:AD344"/>
    <mergeCell ref="B345:M345"/>
    <mergeCell ref="S345:T345"/>
    <mergeCell ref="X345:AD345"/>
    <mergeCell ref="B342:M342"/>
    <mergeCell ref="S342:T342"/>
    <mergeCell ref="X342:AD342"/>
    <mergeCell ref="B343:M343"/>
    <mergeCell ref="S343:T343"/>
    <mergeCell ref="X343:AD343"/>
    <mergeCell ref="B340:M340"/>
    <mergeCell ref="S340:T340"/>
    <mergeCell ref="X340:AD340"/>
    <mergeCell ref="B341:M341"/>
    <mergeCell ref="S341:T341"/>
    <mergeCell ref="X341:AD341"/>
    <mergeCell ref="B350:M350"/>
    <mergeCell ref="S350:T350"/>
    <mergeCell ref="X350:AD350"/>
    <mergeCell ref="B351:M351"/>
    <mergeCell ref="S351:T351"/>
    <mergeCell ref="X351:AD351"/>
    <mergeCell ref="B348:M348"/>
    <mergeCell ref="S348:T348"/>
    <mergeCell ref="X348:AD348"/>
    <mergeCell ref="B349:M349"/>
    <mergeCell ref="S349:T349"/>
    <mergeCell ref="X349:AD349"/>
    <mergeCell ref="B346:M346"/>
    <mergeCell ref="S346:T346"/>
    <mergeCell ref="X346:AD346"/>
    <mergeCell ref="B347:M347"/>
    <mergeCell ref="S347:T347"/>
    <mergeCell ref="X347:AD347"/>
    <mergeCell ref="B356:M356"/>
    <mergeCell ref="S356:T356"/>
    <mergeCell ref="X356:AD356"/>
    <mergeCell ref="B357:M357"/>
    <mergeCell ref="S357:T357"/>
    <mergeCell ref="X357:AD357"/>
    <mergeCell ref="B354:M354"/>
    <mergeCell ref="S354:T354"/>
    <mergeCell ref="X354:AD354"/>
    <mergeCell ref="B355:M355"/>
    <mergeCell ref="S355:T355"/>
    <mergeCell ref="X355:AD355"/>
    <mergeCell ref="B352:M352"/>
    <mergeCell ref="S352:T352"/>
    <mergeCell ref="X352:AD352"/>
    <mergeCell ref="B353:M353"/>
    <mergeCell ref="S353:T353"/>
    <mergeCell ref="X353:AD353"/>
    <mergeCell ref="B362:M362"/>
    <mergeCell ref="S362:T362"/>
    <mergeCell ref="X362:AD362"/>
    <mergeCell ref="B363:M363"/>
    <mergeCell ref="S363:T363"/>
    <mergeCell ref="X363:AD363"/>
    <mergeCell ref="B360:M360"/>
    <mergeCell ref="S360:T360"/>
    <mergeCell ref="X360:AD360"/>
    <mergeCell ref="B361:M361"/>
    <mergeCell ref="S361:T361"/>
    <mergeCell ref="X361:AD361"/>
    <mergeCell ref="B358:M358"/>
    <mergeCell ref="S358:T358"/>
    <mergeCell ref="X358:AD358"/>
    <mergeCell ref="B359:M359"/>
    <mergeCell ref="S359:T359"/>
    <mergeCell ref="X359:AD359"/>
    <mergeCell ref="B368:M368"/>
    <mergeCell ref="S368:T368"/>
    <mergeCell ref="X368:AD368"/>
    <mergeCell ref="B369:M369"/>
    <mergeCell ref="S369:T369"/>
    <mergeCell ref="X369:AD369"/>
    <mergeCell ref="B366:M366"/>
    <mergeCell ref="S366:T366"/>
    <mergeCell ref="X366:AD366"/>
    <mergeCell ref="B367:M367"/>
    <mergeCell ref="S367:T367"/>
    <mergeCell ref="X367:AD367"/>
    <mergeCell ref="B364:M364"/>
    <mergeCell ref="S364:T364"/>
    <mergeCell ref="X364:AD364"/>
    <mergeCell ref="B365:M365"/>
    <mergeCell ref="S365:T365"/>
    <mergeCell ref="X365:AD365"/>
    <mergeCell ref="B374:M374"/>
    <mergeCell ref="S374:T374"/>
    <mergeCell ref="X374:AD374"/>
    <mergeCell ref="B375:M375"/>
    <mergeCell ref="S375:T375"/>
    <mergeCell ref="X375:AD375"/>
    <mergeCell ref="B372:M372"/>
    <mergeCell ref="S372:T372"/>
    <mergeCell ref="X372:AD372"/>
    <mergeCell ref="B373:M373"/>
    <mergeCell ref="S373:T373"/>
    <mergeCell ref="X373:AD373"/>
    <mergeCell ref="B370:M370"/>
    <mergeCell ref="S370:T370"/>
    <mergeCell ref="X370:AD370"/>
    <mergeCell ref="B371:M371"/>
    <mergeCell ref="S371:T371"/>
    <mergeCell ref="X371:AD371"/>
    <mergeCell ref="B380:M380"/>
    <mergeCell ref="S380:T380"/>
    <mergeCell ref="X380:AD380"/>
    <mergeCell ref="B381:M381"/>
    <mergeCell ref="S381:T381"/>
    <mergeCell ref="X381:AD381"/>
    <mergeCell ref="B378:M378"/>
    <mergeCell ref="S378:T378"/>
    <mergeCell ref="X378:AD378"/>
    <mergeCell ref="B379:M379"/>
    <mergeCell ref="S379:T379"/>
    <mergeCell ref="X379:AD379"/>
    <mergeCell ref="B376:M376"/>
    <mergeCell ref="S376:T376"/>
    <mergeCell ref="X376:AD376"/>
    <mergeCell ref="B377:M377"/>
    <mergeCell ref="S377:T377"/>
    <mergeCell ref="X377:AD377"/>
    <mergeCell ref="B386:M386"/>
    <mergeCell ref="S386:T386"/>
    <mergeCell ref="X386:AD386"/>
    <mergeCell ref="B387:M387"/>
    <mergeCell ref="S387:T387"/>
    <mergeCell ref="X387:AD387"/>
    <mergeCell ref="B384:M384"/>
    <mergeCell ref="S384:T384"/>
    <mergeCell ref="X384:AD384"/>
    <mergeCell ref="B385:M385"/>
    <mergeCell ref="S385:T385"/>
    <mergeCell ref="X385:AD385"/>
    <mergeCell ref="B382:M382"/>
    <mergeCell ref="S382:T382"/>
    <mergeCell ref="X382:AD382"/>
    <mergeCell ref="B383:M383"/>
    <mergeCell ref="S383:T383"/>
    <mergeCell ref="X383:AD383"/>
    <mergeCell ref="B392:M392"/>
    <mergeCell ref="S392:T392"/>
    <mergeCell ref="X392:AD392"/>
    <mergeCell ref="B393:M393"/>
    <mergeCell ref="S393:T393"/>
    <mergeCell ref="X393:AD393"/>
    <mergeCell ref="B390:M390"/>
    <mergeCell ref="S390:T390"/>
    <mergeCell ref="X390:AD390"/>
    <mergeCell ref="B391:M391"/>
    <mergeCell ref="S391:T391"/>
    <mergeCell ref="X391:AD391"/>
    <mergeCell ref="B388:M388"/>
    <mergeCell ref="S388:T388"/>
    <mergeCell ref="X388:AD388"/>
    <mergeCell ref="B389:M389"/>
    <mergeCell ref="S389:T389"/>
    <mergeCell ref="X389:AD389"/>
    <mergeCell ref="B398:M398"/>
    <mergeCell ref="S398:T398"/>
    <mergeCell ref="X398:AD398"/>
    <mergeCell ref="B399:M399"/>
    <mergeCell ref="S399:T399"/>
    <mergeCell ref="X399:AD399"/>
    <mergeCell ref="B396:M396"/>
    <mergeCell ref="S396:T396"/>
    <mergeCell ref="X396:AD396"/>
    <mergeCell ref="B397:M397"/>
    <mergeCell ref="S397:T397"/>
    <mergeCell ref="X397:AD397"/>
    <mergeCell ref="B394:M394"/>
    <mergeCell ref="S394:T394"/>
    <mergeCell ref="X394:AD394"/>
    <mergeCell ref="B395:M395"/>
    <mergeCell ref="S395:T395"/>
    <mergeCell ref="X395:AD395"/>
    <mergeCell ref="B404:M404"/>
    <mergeCell ref="S404:T404"/>
    <mergeCell ref="X404:AD404"/>
    <mergeCell ref="B405:M405"/>
    <mergeCell ref="S405:T405"/>
    <mergeCell ref="X405:AD405"/>
    <mergeCell ref="B402:M402"/>
    <mergeCell ref="S402:T402"/>
    <mergeCell ref="X402:AD402"/>
    <mergeCell ref="B403:M403"/>
    <mergeCell ref="S403:T403"/>
    <mergeCell ref="X403:AD403"/>
    <mergeCell ref="B400:M400"/>
    <mergeCell ref="S400:T400"/>
    <mergeCell ref="X400:AD400"/>
    <mergeCell ref="B401:M401"/>
    <mergeCell ref="S401:T401"/>
    <mergeCell ref="X401:AD401"/>
    <mergeCell ref="B410:M410"/>
    <mergeCell ref="S410:T410"/>
    <mergeCell ref="X410:AD410"/>
    <mergeCell ref="B411:M411"/>
    <mergeCell ref="S411:T411"/>
    <mergeCell ref="X411:AD411"/>
    <mergeCell ref="B408:M408"/>
    <mergeCell ref="S408:T408"/>
    <mergeCell ref="X408:AD408"/>
    <mergeCell ref="B409:M409"/>
    <mergeCell ref="S409:T409"/>
    <mergeCell ref="X409:AD409"/>
    <mergeCell ref="B406:M406"/>
    <mergeCell ref="S406:T406"/>
    <mergeCell ref="X406:AD406"/>
    <mergeCell ref="B407:M407"/>
    <mergeCell ref="S407:T407"/>
    <mergeCell ref="X407:AD407"/>
    <mergeCell ref="B416:M416"/>
    <mergeCell ref="S416:T416"/>
    <mergeCell ref="X416:AD416"/>
    <mergeCell ref="B417:M417"/>
    <mergeCell ref="S417:T417"/>
    <mergeCell ref="X417:AD417"/>
    <mergeCell ref="B414:M414"/>
    <mergeCell ref="S414:T414"/>
    <mergeCell ref="X414:AD414"/>
    <mergeCell ref="B415:M415"/>
    <mergeCell ref="S415:T415"/>
    <mergeCell ref="X415:AD415"/>
    <mergeCell ref="B412:M412"/>
    <mergeCell ref="S412:T412"/>
    <mergeCell ref="X412:AD412"/>
    <mergeCell ref="B413:M413"/>
    <mergeCell ref="S413:T413"/>
    <mergeCell ref="X413:AD413"/>
    <mergeCell ref="B422:M422"/>
    <mergeCell ref="S422:T422"/>
    <mergeCell ref="X422:AD422"/>
    <mergeCell ref="B423:M423"/>
    <mergeCell ref="S423:T423"/>
    <mergeCell ref="X423:AD423"/>
    <mergeCell ref="B420:M420"/>
    <mergeCell ref="S420:T420"/>
    <mergeCell ref="X420:AD420"/>
    <mergeCell ref="B421:M421"/>
    <mergeCell ref="S421:T421"/>
    <mergeCell ref="X421:AD421"/>
    <mergeCell ref="B418:M418"/>
    <mergeCell ref="S418:T418"/>
    <mergeCell ref="X418:AD418"/>
    <mergeCell ref="B419:M419"/>
    <mergeCell ref="S419:T419"/>
    <mergeCell ref="X419:AD419"/>
    <mergeCell ref="B428:M428"/>
    <mergeCell ref="S428:T428"/>
    <mergeCell ref="X428:AD428"/>
    <mergeCell ref="B429:M429"/>
    <mergeCell ref="S429:T429"/>
    <mergeCell ref="X429:AD429"/>
    <mergeCell ref="B426:M426"/>
    <mergeCell ref="S426:T426"/>
    <mergeCell ref="X426:AD426"/>
    <mergeCell ref="B427:M427"/>
    <mergeCell ref="S427:T427"/>
    <mergeCell ref="X427:AD427"/>
    <mergeCell ref="B424:M424"/>
    <mergeCell ref="S424:T424"/>
    <mergeCell ref="X424:AD424"/>
    <mergeCell ref="B425:M425"/>
    <mergeCell ref="S425:T425"/>
    <mergeCell ref="X425:AD425"/>
    <mergeCell ref="B434:M434"/>
    <mergeCell ref="S434:T434"/>
    <mergeCell ref="X434:AD434"/>
    <mergeCell ref="B435:M435"/>
    <mergeCell ref="S435:T435"/>
    <mergeCell ref="X435:AD435"/>
    <mergeCell ref="B432:M432"/>
    <mergeCell ref="S432:T432"/>
    <mergeCell ref="X432:AD432"/>
    <mergeCell ref="B433:M433"/>
    <mergeCell ref="S433:T433"/>
    <mergeCell ref="X433:AD433"/>
    <mergeCell ref="B430:M430"/>
    <mergeCell ref="S430:T430"/>
    <mergeCell ref="X430:AD430"/>
    <mergeCell ref="B431:M431"/>
    <mergeCell ref="S431:T431"/>
    <mergeCell ref="X431:AD431"/>
    <mergeCell ref="B440:M440"/>
    <mergeCell ref="S440:T440"/>
    <mergeCell ref="X440:AD440"/>
    <mergeCell ref="B441:M441"/>
    <mergeCell ref="S441:T441"/>
    <mergeCell ref="X441:AD441"/>
    <mergeCell ref="B438:M438"/>
    <mergeCell ref="S438:T438"/>
    <mergeCell ref="X438:AD438"/>
    <mergeCell ref="B439:M439"/>
    <mergeCell ref="S439:T439"/>
    <mergeCell ref="X439:AD439"/>
    <mergeCell ref="B436:M436"/>
    <mergeCell ref="S436:T436"/>
    <mergeCell ref="X436:AD436"/>
    <mergeCell ref="B437:M437"/>
    <mergeCell ref="S437:T437"/>
    <mergeCell ref="X437:AD437"/>
    <mergeCell ref="B446:M446"/>
    <mergeCell ref="S446:T446"/>
    <mergeCell ref="X446:AD446"/>
    <mergeCell ref="B447:M447"/>
    <mergeCell ref="S447:T447"/>
    <mergeCell ref="X447:AD447"/>
    <mergeCell ref="B444:M444"/>
    <mergeCell ref="S444:T444"/>
    <mergeCell ref="X444:AD444"/>
    <mergeCell ref="B445:M445"/>
    <mergeCell ref="S445:T445"/>
    <mergeCell ref="X445:AD445"/>
    <mergeCell ref="B442:M442"/>
    <mergeCell ref="S442:T442"/>
    <mergeCell ref="X442:AD442"/>
    <mergeCell ref="B443:M443"/>
    <mergeCell ref="S443:T443"/>
    <mergeCell ref="X443:AD443"/>
    <mergeCell ref="B452:M452"/>
    <mergeCell ref="S452:T452"/>
    <mergeCell ref="X452:AD452"/>
    <mergeCell ref="B453:M453"/>
    <mergeCell ref="S453:T453"/>
    <mergeCell ref="X453:AD453"/>
    <mergeCell ref="B450:M450"/>
    <mergeCell ref="S450:T450"/>
    <mergeCell ref="X450:AD450"/>
    <mergeCell ref="B451:M451"/>
    <mergeCell ref="S451:T451"/>
    <mergeCell ref="X451:AD451"/>
    <mergeCell ref="B448:M448"/>
    <mergeCell ref="S448:T448"/>
    <mergeCell ref="X448:AD448"/>
    <mergeCell ref="B449:M449"/>
    <mergeCell ref="S449:T449"/>
    <mergeCell ref="X449:AD449"/>
    <mergeCell ref="B458:M458"/>
    <mergeCell ref="S458:T458"/>
    <mergeCell ref="X458:AD458"/>
    <mergeCell ref="B459:M459"/>
    <mergeCell ref="S459:T459"/>
    <mergeCell ref="X459:AD459"/>
    <mergeCell ref="B456:M456"/>
    <mergeCell ref="S456:T456"/>
    <mergeCell ref="X456:AD456"/>
    <mergeCell ref="B457:M457"/>
    <mergeCell ref="S457:T457"/>
    <mergeCell ref="X457:AD457"/>
    <mergeCell ref="B454:M454"/>
    <mergeCell ref="S454:T454"/>
    <mergeCell ref="X454:AD454"/>
    <mergeCell ref="B455:M455"/>
    <mergeCell ref="S455:T455"/>
    <mergeCell ref="X455:AD455"/>
    <mergeCell ref="B464:M464"/>
    <mergeCell ref="S464:T464"/>
    <mergeCell ref="X464:AD464"/>
    <mergeCell ref="B465:M465"/>
    <mergeCell ref="S465:T465"/>
    <mergeCell ref="X465:AD465"/>
    <mergeCell ref="B462:M462"/>
    <mergeCell ref="S462:T462"/>
    <mergeCell ref="X462:AD462"/>
    <mergeCell ref="B463:M463"/>
    <mergeCell ref="S463:T463"/>
    <mergeCell ref="X463:AD463"/>
    <mergeCell ref="B460:M460"/>
    <mergeCell ref="S460:T460"/>
    <mergeCell ref="X460:AD460"/>
    <mergeCell ref="B461:M461"/>
    <mergeCell ref="S461:T461"/>
    <mergeCell ref="X461:AD461"/>
    <mergeCell ref="B470:M470"/>
    <mergeCell ref="S470:T470"/>
    <mergeCell ref="X470:AD470"/>
    <mergeCell ref="B471:M471"/>
    <mergeCell ref="S471:T471"/>
    <mergeCell ref="X471:AD471"/>
    <mergeCell ref="B468:M468"/>
    <mergeCell ref="S468:T468"/>
    <mergeCell ref="X468:AD468"/>
    <mergeCell ref="B469:M469"/>
    <mergeCell ref="S469:T469"/>
    <mergeCell ref="X469:AD469"/>
    <mergeCell ref="B466:M466"/>
    <mergeCell ref="S466:T466"/>
    <mergeCell ref="X466:AD466"/>
    <mergeCell ref="B467:M467"/>
    <mergeCell ref="S467:T467"/>
    <mergeCell ref="X467:AD467"/>
    <mergeCell ref="B476:M476"/>
    <mergeCell ref="S476:T476"/>
    <mergeCell ref="X476:AD476"/>
    <mergeCell ref="B477:M477"/>
    <mergeCell ref="S477:T477"/>
    <mergeCell ref="X477:AD477"/>
    <mergeCell ref="B474:M474"/>
    <mergeCell ref="S474:T474"/>
    <mergeCell ref="X474:AD474"/>
    <mergeCell ref="B475:M475"/>
    <mergeCell ref="S475:T475"/>
    <mergeCell ref="X475:AD475"/>
    <mergeCell ref="B472:M472"/>
    <mergeCell ref="S472:T472"/>
    <mergeCell ref="X472:AD472"/>
    <mergeCell ref="B473:M473"/>
    <mergeCell ref="S473:T473"/>
    <mergeCell ref="X473:AD473"/>
    <mergeCell ref="B482:M482"/>
    <mergeCell ref="S482:T482"/>
    <mergeCell ref="X482:AD482"/>
    <mergeCell ref="B483:M483"/>
    <mergeCell ref="S483:T483"/>
    <mergeCell ref="X483:AD483"/>
    <mergeCell ref="B480:M480"/>
    <mergeCell ref="S480:T480"/>
    <mergeCell ref="X480:AD480"/>
    <mergeCell ref="B481:M481"/>
    <mergeCell ref="S481:T481"/>
    <mergeCell ref="X481:AD481"/>
    <mergeCell ref="B478:M478"/>
    <mergeCell ref="S478:T478"/>
    <mergeCell ref="X478:AD478"/>
    <mergeCell ref="B479:M479"/>
    <mergeCell ref="S479:T479"/>
    <mergeCell ref="X479:AD479"/>
    <mergeCell ref="B488:M488"/>
    <mergeCell ref="S488:T488"/>
    <mergeCell ref="X488:AD488"/>
    <mergeCell ref="B489:M489"/>
    <mergeCell ref="S489:T489"/>
    <mergeCell ref="X489:AD489"/>
    <mergeCell ref="B486:M486"/>
    <mergeCell ref="S486:T486"/>
    <mergeCell ref="X486:AD486"/>
    <mergeCell ref="B487:M487"/>
    <mergeCell ref="S487:T487"/>
    <mergeCell ref="X487:AD487"/>
    <mergeCell ref="B484:M484"/>
    <mergeCell ref="S484:T484"/>
    <mergeCell ref="X484:AD484"/>
    <mergeCell ref="B485:M485"/>
    <mergeCell ref="S485:T485"/>
    <mergeCell ref="X485:AD485"/>
    <mergeCell ref="B494:M494"/>
    <mergeCell ref="S494:T494"/>
    <mergeCell ref="X494:AD494"/>
    <mergeCell ref="B495:M495"/>
    <mergeCell ref="S495:T495"/>
    <mergeCell ref="X495:AD495"/>
    <mergeCell ref="B492:M492"/>
    <mergeCell ref="S492:T492"/>
    <mergeCell ref="X492:AD492"/>
    <mergeCell ref="B493:M493"/>
    <mergeCell ref="S493:T493"/>
    <mergeCell ref="X493:AD493"/>
    <mergeCell ref="B490:M490"/>
    <mergeCell ref="S490:T490"/>
    <mergeCell ref="X490:AD490"/>
    <mergeCell ref="B491:M491"/>
    <mergeCell ref="S491:T491"/>
    <mergeCell ref="X491:AD491"/>
    <mergeCell ref="B500:M500"/>
    <mergeCell ref="S500:T500"/>
    <mergeCell ref="X500:AD500"/>
    <mergeCell ref="B501:M501"/>
    <mergeCell ref="S501:T501"/>
    <mergeCell ref="X501:AD501"/>
    <mergeCell ref="B498:M498"/>
    <mergeCell ref="S498:T498"/>
    <mergeCell ref="X498:AD498"/>
    <mergeCell ref="B499:M499"/>
    <mergeCell ref="S499:T499"/>
    <mergeCell ref="X499:AD499"/>
    <mergeCell ref="B496:M496"/>
    <mergeCell ref="S496:T496"/>
    <mergeCell ref="X496:AD496"/>
    <mergeCell ref="B497:M497"/>
    <mergeCell ref="S497:T497"/>
    <mergeCell ref="X497:AD497"/>
    <mergeCell ref="B506:M506"/>
    <mergeCell ref="S506:T506"/>
    <mergeCell ref="X506:AD506"/>
    <mergeCell ref="B507:M507"/>
    <mergeCell ref="S507:T507"/>
    <mergeCell ref="X507:AD507"/>
    <mergeCell ref="B504:M504"/>
    <mergeCell ref="S504:T504"/>
    <mergeCell ref="X504:AD504"/>
    <mergeCell ref="B505:M505"/>
    <mergeCell ref="S505:T505"/>
    <mergeCell ref="X505:AD505"/>
    <mergeCell ref="B502:M502"/>
    <mergeCell ref="S502:T502"/>
    <mergeCell ref="X502:AD502"/>
    <mergeCell ref="B503:M503"/>
    <mergeCell ref="S503:T503"/>
    <mergeCell ref="X503:AD503"/>
    <mergeCell ref="B512:M512"/>
    <mergeCell ref="S512:T512"/>
    <mergeCell ref="X512:AD512"/>
    <mergeCell ref="B513:M513"/>
    <mergeCell ref="S513:T513"/>
    <mergeCell ref="X513:AD513"/>
    <mergeCell ref="B510:M510"/>
    <mergeCell ref="S510:T510"/>
    <mergeCell ref="X510:AD510"/>
    <mergeCell ref="B511:M511"/>
    <mergeCell ref="S511:T511"/>
    <mergeCell ref="X511:AD511"/>
    <mergeCell ref="B508:M508"/>
    <mergeCell ref="S508:T508"/>
    <mergeCell ref="X508:AD508"/>
    <mergeCell ref="B509:M509"/>
    <mergeCell ref="S509:T509"/>
    <mergeCell ref="X509:AD509"/>
    <mergeCell ref="B518:M518"/>
    <mergeCell ref="S518:T518"/>
    <mergeCell ref="X518:AD518"/>
    <mergeCell ref="B519:M519"/>
    <mergeCell ref="S519:T519"/>
    <mergeCell ref="X519:AD519"/>
    <mergeCell ref="B516:M516"/>
    <mergeCell ref="S516:T516"/>
    <mergeCell ref="X516:AD516"/>
    <mergeCell ref="B517:M517"/>
    <mergeCell ref="S517:T517"/>
    <mergeCell ref="X517:AD517"/>
    <mergeCell ref="B514:M514"/>
    <mergeCell ref="S514:T514"/>
    <mergeCell ref="X514:AD514"/>
    <mergeCell ref="B515:M515"/>
    <mergeCell ref="S515:T515"/>
    <mergeCell ref="X515:AD515"/>
    <mergeCell ref="B524:M524"/>
    <mergeCell ref="S524:T524"/>
    <mergeCell ref="X524:AD524"/>
    <mergeCell ref="B525:M525"/>
    <mergeCell ref="S525:T525"/>
    <mergeCell ref="X525:AD525"/>
    <mergeCell ref="B522:M522"/>
    <mergeCell ref="S522:T522"/>
    <mergeCell ref="X522:AD522"/>
    <mergeCell ref="B523:M523"/>
    <mergeCell ref="S523:T523"/>
    <mergeCell ref="X523:AD523"/>
    <mergeCell ref="B520:M520"/>
    <mergeCell ref="S520:T520"/>
    <mergeCell ref="X520:AD520"/>
    <mergeCell ref="B521:M521"/>
    <mergeCell ref="S521:T521"/>
    <mergeCell ref="X521:AD521"/>
    <mergeCell ref="B530:M530"/>
    <mergeCell ref="S530:T530"/>
    <mergeCell ref="X530:AD530"/>
    <mergeCell ref="B531:M531"/>
    <mergeCell ref="S531:T531"/>
    <mergeCell ref="X531:AD531"/>
    <mergeCell ref="B528:M528"/>
    <mergeCell ref="S528:T528"/>
    <mergeCell ref="X528:AD528"/>
    <mergeCell ref="B529:M529"/>
    <mergeCell ref="S529:T529"/>
    <mergeCell ref="X529:AD529"/>
    <mergeCell ref="B526:M526"/>
    <mergeCell ref="S526:T526"/>
    <mergeCell ref="X526:AD526"/>
    <mergeCell ref="B527:M527"/>
    <mergeCell ref="S527:T527"/>
    <mergeCell ref="X527:AD527"/>
    <mergeCell ref="B536:M536"/>
    <mergeCell ref="S536:T536"/>
    <mergeCell ref="X536:AD536"/>
    <mergeCell ref="B537:M537"/>
    <mergeCell ref="S537:T537"/>
    <mergeCell ref="X537:AD537"/>
    <mergeCell ref="B534:M534"/>
    <mergeCell ref="S534:T534"/>
    <mergeCell ref="X534:AD534"/>
    <mergeCell ref="B535:M535"/>
    <mergeCell ref="S535:T535"/>
    <mergeCell ref="X535:AD535"/>
    <mergeCell ref="B532:M532"/>
    <mergeCell ref="S532:T532"/>
    <mergeCell ref="X532:AD532"/>
    <mergeCell ref="B533:M533"/>
    <mergeCell ref="S533:T533"/>
    <mergeCell ref="X533:AD533"/>
    <mergeCell ref="B542:M542"/>
    <mergeCell ref="S542:T542"/>
    <mergeCell ref="X542:AD542"/>
    <mergeCell ref="B543:M543"/>
    <mergeCell ref="S543:T543"/>
    <mergeCell ref="X543:AD543"/>
    <mergeCell ref="B540:M540"/>
    <mergeCell ref="S540:T540"/>
    <mergeCell ref="X540:AD540"/>
    <mergeCell ref="B541:M541"/>
    <mergeCell ref="S541:T541"/>
    <mergeCell ref="X541:AD541"/>
    <mergeCell ref="B538:M538"/>
    <mergeCell ref="S538:T538"/>
    <mergeCell ref="X538:AD538"/>
    <mergeCell ref="B539:M539"/>
    <mergeCell ref="S539:T539"/>
    <mergeCell ref="X539:AD539"/>
    <mergeCell ref="B548:M548"/>
    <mergeCell ref="S548:T548"/>
    <mergeCell ref="X548:AD548"/>
    <mergeCell ref="B549:M549"/>
    <mergeCell ref="S549:T549"/>
    <mergeCell ref="X549:AD549"/>
    <mergeCell ref="B546:M546"/>
    <mergeCell ref="S546:T546"/>
    <mergeCell ref="X546:AD546"/>
    <mergeCell ref="B547:M547"/>
    <mergeCell ref="S547:T547"/>
    <mergeCell ref="X547:AD547"/>
    <mergeCell ref="B544:M544"/>
    <mergeCell ref="S544:T544"/>
    <mergeCell ref="X544:AD544"/>
    <mergeCell ref="B545:M545"/>
    <mergeCell ref="S545:T545"/>
    <mergeCell ref="X545:AD545"/>
    <mergeCell ref="B550:M550"/>
    <mergeCell ref="S550:T550"/>
    <mergeCell ref="X550:AD550"/>
    <mergeCell ref="B553:M553"/>
    <mergeCell ref="S553:T553"/>
    <mergeCell ref="X553:AD553"/>
    <mergeCell ref="B554:M554"/>
    <mergeCell ref="S554:T554"/>
    <mergeCell ref="X554:AD554"/>
    <mergeCell ref="B551:M551"/>
    <mergeCell ref="S551:T551"/>
    <mergeCell ref="X551:AD551"/>
    <mergeCell ref="B552:M552"/>
    <mergeCell ref="S552:T552"/>
    <mergeCell ref="X552:AD552"/>
    <mergeCell ref="B565:M565"/>
    <mergeCell ref="S565:T565"/>
    <mergeCell ref="X565:AD565"/>
    <mergeCell ref="B563:M563"/>
    <mergeCell ref="S563:T563"/>
    <mergeCell ref="X563:AD563"/>
    <mergeCell ref="B566:M566"/>
    <mergeCell ref="S566:T566"/>
    <mergeCell ref="X566:AD566"/>
    <mergeCell ref="B557:M557"/>
    <mergeCell ref="S557:T557"/>
    <mergeCell ref="X557:AD557"/>
    <mergeCell ref="B564:M564"/>
    <mergeCell ref="S564:T564"/>
    <mergeCell ref="X564:AD564"/>
    <mergeCell ref="B555:M555"/>
    <mergeCell ref="S555:T555"/>
    <mergeCell ref="X555:AD555"/>
    <mergeCell ref="B556:M556"/>
    <mergeCell ref="S556:T556"/>
    <mergeCell ref="X556:AD556"/>
    <mergeCell ref="B567:M567"/>
    <mergeCell ref="S567:T567"/>
    <mergeCell ref="X567:AD567"/>
    <mergeCell ref="B568:M568"/>
    <mergeCell ref="S568:T568"/>
    <mergeCell ref="X568:AD568"/>
    <mergeCell ref="B573:M573"/>
    <mergeCell ref="S573:T573"/>
    <mergeCell ref="X573:AD573"/>
    <mergeCell ref="B574:M574"/>
    <mergeCell ref="S574:T574"/>
    <mergeCell ref="X574:AD574"/>
    <mergeCell ref="B571:M571"/>
    <mergeCell ref="S571:T571"/>
    <mergeCell ref="X571:AD571"/>
    <mergeCell ref="B572:M572"/>
    <mergeCell ref="S572:T572"/>
    <mergeCell ref="X572:AD572"/>
    <mergeCell ref="B569:M569"/>
    <mergeCell ref="S569:T569"/>
    <mergeCell ref="X569:AD569"/>
    <mergeCell ref="B570:M570"/>
    <mergeCell ref="S570:T570"/>
    <mergeCell ref="X570:AD570"/>
    <mergeCell ref="B579:M579"/>
    <mergeCell ref="S579:T579"/>
    <mergeCell ref="X579:AD579"/>
    <mergeCell ref="B580:M580"/>
    <mergeCell ref="S580:T580"/>
    <mergeCell ref="X580:AD580"/>
    <mergeCell ref="B577:M577"/>
    <mergeCell ref="S577:T577"/>
    <mergeCell ref="X577:AD577"/>
    <mergeCell ref="B578:M578"/>
    <mergeCell ref="S578:T578"/>
    <mergeCell ref="X578:AD578"/>
    <mergeCell ref="B575:M575"/>
    <mergeCell ref="S575:T575"/>
    <mergeCell ref="X575:AD575"/>
    <mergeCell ref="B576:M576"/>
    <mergeCell ref="S576:T576"/>
    <mergeCell ref="X576:AD576"/>
    <mergeCell ref="B583:M583"/>
    <mergeCell ref="S583:T583"/>
    <mergeCell ref="X583:AD583"/>
    <mergeCell ref="B584:M584"/>
    <mergeCell ref="S584:T584"/>
    <mergeCell ref="X584:AD584"/>
    <mergeCell ref="B581:M581"/>
    <mergeCell ref="S581:T581"/>
    <mergeCell ref="X581:AD581"/>
    <mergeCell ref="B582:M582"/>
    <mergeCell ref="S582:T582"/>
    <mergeCell ref="X582:AD582"/>
    <mergeCell ref="B585:M585"/>
    <mergeCell ref="S585:T585"/>
    <mergeCell ref="X585:AD585"/>
    <mergeCell ref="B590:M590"/>
    <mergeCell ref="S590:T590"/>
    <mergeCell ref="X590:AD590"/>
    <mergeCell ref="B591:M591"/>
    <mergeCell ref="S591:T591"/>
    <mergeCell ref="X591:AD591"/>
    <mergeCell ref="B588:M588"/>
    <mergeCell ref="S588:T588"/>
    <mergeCell ref="X588:AD588"/>
    <mergeCell ref="B589:M589"/>
    <mergeCell ref="S589:T589"/>
    <mergeCell ref="X589:AD589"/>
    <mergeCell ref="B586:M586"/>
    <mergeCell ref="S586:T586"/>
    <mergeCell ref="X586:AD586"/>
    <mergeCell ref="B587:M587"/>
    <mergeCell ref="S587:T587"/>
    <mergeCell ref="X587:AD587"/>
    <mergeCell ref="B596:M596"/>
    <mergeCell ref="S596:T596"/>
    <mergeCell ref="X596:AD596"/>
    <mergeCell ref="B597:M597"/>
    <mergeCell ref="S597:T597"/>
    <mergeCell ref="X597:AD597"/>
    <mergeCell ref="B594:M594"/>
    <mergeCell ref="S594:T594"/>
    <mergeCell ref="X594:AD594"/>
    <mergeCell ref="B595:M595"/>
    <mergeCell ref="S595:T595"/>
    <mergeCell ref="X595:AD595"/>
    <mergeCell ref="B592:M592"/>
    <mergeCell ref="S592:T592"/>
    <mergeCell ref="X592:AD592"/>
    <mergeCell ref="B593:M593"/>
    <mergeCell ref="S593:T593"/>
    <mergeCell ref="X593:AD593"/>
    <mergeCell ref="B602:M602"/>
    <mergeCell ref="S602:T602"/>
    <mergeCell ref="X602:AD602"/>
    <mergeCell ref="B603:M603"/>
    <mergeCell ref="S603:T603"/>
    <mergeCell ref="X603:AD603"/>
    <mergeCell ref="B600:M600"/>
    <mergeCell ref="S600:T600"/>
    <mergeCell ref="X600:AD600"/>
    <mergeCell ref="B601:M601"/>
    <mergeCell ref="S601:T601"/>
    <mergeCell ref="X601:AD601"/>
    <mergeCell ref="B598:M598"/>
    <mergeCell ref="S598:T598"/>
    <mergeCell ref="X598:AD598"/>
    <mergeCell ref="B599:M599"/>
    <mergeCell ref="S599:T599"/>
    <mergeCell ref="X599:AD599"/>
    <mergeCell ref="B613:M613"/>
    <mergeCell ref="S613:T613"/>
    <mergeCell ref="X613:AD613"/>
    <mergeCell ref="B604:M604"/>
    <mergeCell ref="S604:T604"/>
    <mergeCell ref="X604:AD604"/>
    <mergeCell ref="B605:M605"/>
    <mergeCell ref="S605:T605"/>
    <mergeCell ref="X605:AD605"/>
    <mergeCell ref="B606:M606"/>
    <mergeCell ref="S606:T606"/>
    <mergeCell ref="X606:AD606"/>
    <mergeCell ref="B607:M607"/>
    <mergeCell ref="S607:T607"/>
    <mergeCell ref="X607:AD607"/>
    <mergeCell ref="B608:M608"/>
    <mergeCell ref="S608:T608"/>
    <mergeCell ref="B614:M614"/>
    <mergeCell ref="S614:T614"/>
    <mergeCell ref="X614:AD614"/>
    <mergeCell ref="B611:M611"/>
    <mergeCell ref="S611:T611"/>
    <mergeCell ref="X611:AD611"/>
    <mergeCell ref="B612:M612"/>
    <mergeCell ref="S612:T612"/>
    <mergeCell ref="X612:AD612"/>
    <mergeCell ref="B609:M609"/>
    <mergeCell ref="S609:T609"/>
    <mergeCell ref="X609:AD609"/>
    <mergeCell ref="B610:M610"/>
    <mergeCell ref="S610:T610"/>
    <mergeCell ref="X610:AD610"/>
    <mergeCell ref="B619:M619"/>
    <mergeCell ref="S619:T619"/>
    <mergeCell ref="X619:AD619"/>
    <mergeCell ref="B620:M620"/>
    <mergeCell ref="S620:T620"/>
    <mergeCell ref="X620:AD620"/>
    <mergeCell ref="B617:M617"/>
    <mergeCell ref="S617:T617"/>
    <mergeCell ref="X617:AD617"/>
    <mergeCell ref="B618:M618"/>
    <mergeCell ref="S618:T618"/>
    <mergeCell ref="X618:AD618"/>
    <mergeCell ref="B615:M615"/>
    <mergeCell ref="S615:T615"/>
    <mergeCell ref="X615:AD615"/>
    <mergeCell ref="B616:M616"/>
    <mergeCell ref="S616:T616"/>
    <mergeCell ref="X616:AD616"/>
    <mergeCell ref="B625:M625"/>
    <mergeCell ref="S625:T625"/>
    <mergeCell ref="X625:AD625"/>
    <mergeCell ref="B626:M626"/>
    <mergeCell ref="S626:T626"/>
    <mergeCell ref="X626:AD626"/>
    <mergeCell ref="B623:M623"/>
    <mergeCell ref="S623:T623"/>
    <mergeCell ref="X623:AD623"/>
    <mergeCell ref="B624:M624"/>
    <mergeCell ref="S624:T624"/>
    <mergeCell ref="X624:AD624"/>
    <mergeCell ref="B621:M621"/>
    <mergeCell ref="S621:T621"/>
    <mergeCell ref="X621:AD621"/>
    <mergeCell ref="B622:M622"/>
    <mergeCell ref="S622:T622"/>
    <mergeCell ref="X622:AD622"/>
    <mergeCell ref="B631:M631"/>
    <mergeCell ref="S631:T631"/>
    <mergeCell ref="X631:AD631"/>
    <mergeCell ref="B632:M632"/>
    <mergeCell ref="S632:T632"/>
    <mergeCell ref="X632:AD632"/>
    <mergeCell ref="B629:M629"/>
    <mergeCell ref="S629:T629"/>
    <mergeCell ref="X629:AD629"/>
    <mergeCell ref="B630:M630"/>
    <mergeCell ref="S630:T630"/>
    <mergeCell ref="X630:AD630"/>
    <mergeCell ref="B627:M627"/>
    <mergeCell ref="S627:T627"/>
    <mergeCell ref="X627:AD627"/>
    <mergeCell ref="B628:M628"/>
    <mergeCell ref="S628:T628"/>
    <mergeCell ref="X628:AD628"/>
    <mergeCell ref="B637:M637"/>
    <mergeCell ref="S637:T637"/>
    <mergeCell ref="X637:AD637"/>
    <mergeCell ref="B638:M638"/>
    <mergeCell ref="S638:T638"/>
    <mergeCell ref="X638:AD638"/>
    <mergeCell ref="B635:M635"/>
    <mergeCell ref="S635:T635"/>
    <mergeCell ref="X635:AD635"/>
    <mergeCell ref="B636:M636"/>
    <mergeCell ref="S636:T636"/>
    <mergeCell ref="X636:AD636"/>
    <mergeCell ref="B633:M633"/>
    <mergeCell ref="S633:T633"/>
    <mergeCell ref="X633:AD633"/>
    <mergeCell ref="B634:M634"/>
    <mergeCell ref="S634:T634"/>
    <mergeCell ref="X634:AD634"/>
    <mergeCell ref="B643:M643"/>
    <mergeCell ref="S643:T643"/>
    <mergeCell ref="X643:AD643"/>
    <mergeCell ref="B644:M644"/>
    <mergeCell ref="S644:T644"/>
    <mergeCell ref="X644:AD644"/>
    <mergeCell ref="B641:M641"/>
    <mergeCell ref="S641:T641"/>
    <mergeCell ref="X641:AD641"/>
    <mergeCell ref="B642:M642"/>
    <mergeCell ref="S642:T642"/>
    <mergeCell ref="X642:AD642"/>
    <mergeCell ref="B639:M639"/>
    <mergeCell ref="S639:T639"/>
    <mergeCell ref="X639:AD639"/>
    <mergeCell ref="B640:M640"/>
    <mergeCell ref="S640:T640"/>
    <mergeCell ref="X640:AD640"/>
    <mergeCell ref="B645:M645"/>
    <mergeCell ref="S645:T645"/>
    <mergeCell ref="X645:AD645"/>
    <mergeCell ref="B649:M649"/>
    <mergeCell ref="S649:T649"/>
    <mergeCell ref="X649:AD649"/>
    <mergeCell ref="B650:M650"/>
    <mergeCell ref="S650:T650"/>
    <mergeCell ref="X650:AD650"/>
    <mergeCell ref="B647:M647"/>
    <mergeCell ref="S647:T647"/>
    <mergeCell ref="X647:AD647"/>
    <mergeCell ref="B648:M648"/>
    <mergeCell ref="S648:T648"/>
    <mergeCell ref="X648:AD648"/>
    <mergeCell ref="B646:M646"/>
    <mergeCell ref="S646:T646"/>
    <mergeCell ref="X646:AD646"/>
    <mergeCell ref="B655:M655"/>
    <mergeCell ref="S655:T655"/>
    <mergeCell ref="X655:AD655"/>
    <mergeCell ref="B656:M656"/>
    <mergeCell ref="S656:T656"/>
    <mergeCell ref="X656:AD656"/>
    <mergeCell ref="B653:M653"/>
    <mergeCell ref="S653:T653"/>
    <mergeCell ref="X653:AD653"/>
    <mergeCell ref="B654:M654"/>
    <mergeCell ref="S654:T654"/>
    <mergeCell ref="X654:AD654"/>
    <mergeCell ref="B651:M651"/>
    <mergeCell ref="S651:T651"/>
    <mergeCell ref="X651:AD651"/>
    <mergeCell ref="B652:M652"/>
    <mergeCell ref="S652:T652"/>
    <mergeCell ref="X652:AD652"/>
    <mergeCell ref="B661:M661"/>
    <mergeCell ref="S661:T661"/>
    <mergeCell ref="X661:AD661"/>
    <mergeCell ref="B662:M662"/>
    <mergeCell ref="S662:T662"/>
    <mergeCell ref="X662:AD662"/>
    <mergeCell ref="B659:M659"/>
    <mergeCell ref="S659:T659"/>
    <mergeCell ref="X659:AD659"/>
    <mergeCell ref="B660:M660"/>
    <mergeCell ref="S660:T660"/>
    <mergeCell ref="X660:AD660"/>
    <mergeCell ref="B657:M657"/>
    <mergeCell ref="S657:T657"/>
    <mergeCell ref="X657:AD657"/>
    <mergeCell ref="B658:M658"/>
    <mergeCell ref="S658:T658"/>
    <mergeCell ref="X658:AD658"/>
    <mergeCell ref="B667:M667"/>
    <mergeCell ref="S667:T667"/>
    <mergeCell ref="X667:AD667"/>
    <mergeCell ref="B668:M668"/>
    <mergeCell ref="S668:T668"/>
    <mergeCell ref="X668:AD668"/>
    <mergeCell ref="B665:M665"/>
    <mergeCell ref="S665:T665"/>
    <mergeCell ref="X665:AD665"/>
    <mergeCell ref="B666:M666"/>
    <mergeCell ref="S666:T666"/>
    <mergeCell ref="X666:AD666"/>
    <mergeCell ref="B663:M663"/>
    <mergeCell ref="S663:T663"/>
    <mergeCell ref="X663:AD663"/>
    <mergeCell ref="B664:M664"/>
    <mergeCell ref="S664:T664"/>
    <mergeCell ref="X664:AD664"/>
    <mergeCell ref="B673:M673"/>
    <mergeCell ref="S673:T673"/>
    <mergeCell ref="X673:AD673"/>
    <mergeCell ref="B674:M674"/>
    <mergeCell ref="S674:T674"/>
    <mergeCell ref="X674:AD674"/>
    <mergeCell ref="B671:M671"/>
    <mergeCell ref="S671:T671"/>
    <mergeCell ref="X671:AD671"/>
    <mergeCell ref="B672:M672"/>
    <mergeCell ref="S672:T672"/>
    <mergeCell ref="X672:AD672"/>
    <mergeCell ref="B669:M669"/>
    <mergeCell ref="S669:T669"/>
    <mergeCell ref="X669:AD669"/>
    <mergeCell ref="B670:M670"/>
    <mergeCell ref="S670:T670"/>
    <mergeCell ref="X670:AD670"/>
    <mergeCell ref="B679:M679"/>
    <mergeCell ref="S679:T679"/>
    <mergeCell ref="X679:AD679"/>
    <mergeCell ref="B680:M680"/>
    <mergeCell ref="S680:T680"/>
    <mergeCell ref="X680:AD680"/>
    <mergeCell ref="B677:M677"/>
    <mergeCell ref="S677:T677"/>
    <mergeCell ref="X677:AD677"/>
    <mergeCell ref="B678:M678"/>
    <mergeCell ref="S678:T678"/>
    <mergeCell ref="X678:AD678"/>
    <mergeCell ref="B675:M675"/>
    <mergeCell ref="S675:T675"/>
    <mergeCell ref="X675:AD675"/>
    <mergeCell ref="B676:M676"/>
    <mergeCell ref="S676:T676"/>
    <mergeCell ref="X676:AD676"/>
    <mergeCell ref="B685:M685"/>
    <mergeCell ref="S685:T685"/>
    <mergeCell ref="X685:AD685"/>
    <mergeCell ref="B686:M686"/>
    <mergeCell ref="S686:T686"/>
    <mergeCell ref="X686:AD686"/>
    <mergeCell ref="B683:M683"/>
    <mergeCell ref="S683:T683"/>
    <mergeCell ref="X683:AD683"/>
    <mergeCell ref="B684:M684"/>
    <mergeCell ref="S684:T684"/>
    <mergeCell ref="X684:AD684"/>
    <mergeCell ref="B681:M681"/>
    <mergeCell ref="S681:T681"/>
    <mergeCell ref="X681:AD681"/>
    <mergeCell ref="B682:M682"/>
    <mergeCell ref="S682:T682"/>
    <mergeCell ref="X682:AD682"/>
    <mergeCell ref="B691:M691"/>
    <mergeCell ref="S691:T691"/>
    <mergeCell ref="X691:AD691"/>
    <mergeCell ref="B692:M692"/>
    <mergeCell ref="S692:T692"/>
    <mergeCell ref="X692:AD692"/>
    <mergeCell ref="B689:M689"/>
    <mergeCell ref="S689:T689"/>
    <mergeCell ref="X689:AD689"/>
    <mergeCell ref="B690:M690"/>
    <mergeCell ref="S690:T690"/>
    <mergeCell ref="X690:AD690"/>
    <mergeCell ref="B687:M687"/>
    <mergeCell ref="S687:T687"/>
    <mergeCell ref="X687:AD687"/>
    <mergeCell ref="B688:M688"/>
    <mergeCell ref="S688:T688"/>
    <mergeCell ref="X688:AD688"/>
    <mergeCell ref="B697:M697"/>
    <mergeCell ref="S697:T697"/>
    <mergeCell ref="X697:AD697"/>
    <mergeCell ref="B698:M698"/>
    <mergeCell ref="S698:T698"/>
    <mergeCell ref="X698:AD698"/>
    <mergeCell ref="B695:M695"/>
    <mergeCell ref="S695:T695"/>
    <mergeCell ref="X695:AD695"/>
    <mergeCell ref="B696:M696"/>
    <mergeCell ref="S696:T696"/>
    <mergeCell ref="X696:AD696"/>
    <mergeCell ref="B693:M693"/>
    <mergeCell ref="S693:T693"/>
    <mergeCell ref="X693:AD693"/>
    <mergeCell ref="B694:M694"/>
    <mergeCell ref="S694:T694"/>
    <mergeCell ref="X694:AD694"/>
    <mergeCell ref="B703:M703"/>
    <mergeCell ref="S703:T703"/>
    <mergeCell ref="X703:AD703"/>
    <mergeCell ref="B704:M704"/>
    <mergeCell ref="S704:T704"/>
    <mergeCell ref="X704:AD704"/>
    <mergeCell ref="B701:M701"/>
    <mergeCell ref="S701:T701"/>
    <mergeCell ref="X701:AD701"/>
    <mergeCell ref="B702:M702"/>
    <mergeCell ref="S702:T702"/>
    <mergeCell ref="X702:AD702"/>
    <mergeCell ref="B699:M699"/>
    <mergeCell ref="S699:T699"/>
    <mergeCell ref="X699:AD699"/>
    <mergeCell ref="B700:M700"/>
    <mergeCell ref="S700:T700"/>
    <mergeCell ref="X700:AD700"/>
    <mergeCell ref="B709:M709"/>
    <mergeCell ref="S709:T709"/>
    <mergeCell ref="X709:AD709"/>
    <mergeCell ref="B710:M710"/>
    <mergeCell ref="S710:T710"/>
    <mergeCell ref="X710:AD710"/>
    <mergeCell ref="B707:M707"/>
    <mergeCell ref="S707:T707"/>
    <mergeCell ref="X707:AD707"/>
    <mergeCell ref="B708:M708"/>
    <mergeCell ref="S708:T708"/>
    <mergeCell ref="X708:AD708"/>
    <mergeCell ref="B705:M705"/>
    <mergeCell ref="S705:T705"/>
    <mergeCell ref="X705:AD705"/>
    <mergeCell ref="B706:M706"/>
    <mergeCell ref="S706:T706"/>
    <mergeCell ref="X706:AD706"/>
    <mergeCell ref="B715:M715"/>
    <mergeCell ref="S715:T715"/>
    <mergeCell ref="X715:AD715"/>
    <mergeCell ref="B716:M716"/>
    <mergeCell ref="S716:T716"/>
    <mergeCell ref="X716:AD716"/>
    <mergeCell ref="B713:M713"/>
    <mergeCell ref="S713:T713"/>
    <mergeCell ref="X713:AD713"/>
    <mergeCell ref="B714:M714"/>
    <mergeCell ref="S714:T714"/>
    <mergeCell ref="X714:AD714"/>
    <mergeCell ref="B711:M711"/>
    <mergeCell ref="S711:T711"/>
    <mergeCell ref="X711:AD711"/>
    <mergeCell ref="B712:M712"/>
    <mergeCell ref="S712:T712"/>
    <mergeCell ref="X712:AD712"/>
    <mergeCell ref="B721:M721"/>
    <mergeCell ref="S721:T721"/>
    <mergeCell ref="X721:AD721"/>
    <mergeCell ref="B722:M722"/>
    <mergeCell ref="S722:T722"/>
    <mergeCell ref="X722:AD722"/>
    <mergeCell ref="B719:M719"/>
    <mergeCell ref="S719:T719"/>
    <mergeCell ref="X719:AD719"/>
    <mergeCell ref="B720:M720"/>
    <mergeCell ref="S720:T720"/>
    <mergeCell ref="X720:AD720"/>
    <mergeCell ref="B717:M717"/>
    <mergeCell ref="S717:T717"/>
    <mergeCell ref="X717:AD717"/>
    <mergeCell ref="B718:M718"/>
    <mergeCell ref="S718:T718"/>
    <mergeCell ref="X718:AD718"/>
    <mergeCell ref="B727:M727"/>
    <mergeCell ref="S727:T727"/>
    <mergeCell ref="X727:AD727"/>
    <mergeCell ref="B728:M728"/>
    <mergeCell ref="S728:T728"/>
    <mergeCell ref="X728:AD728"/>
    <mergeCell ref="B725:M725"/>
    <mergeCell ref="S725:T725"/>
    <mergeCell ref="X725:AD725"/>
    <mergeCell ref="B726:M726"/>
    <mergeCell ref="S726:T726"/>
    <mergeCell ref="X726:AD726"/>
    <mergeCell ref="B723:M723"/>
    <mergeCell ref="S723:T723"/>
    <mergeCell ref="X723:AD723"/>
    <mergeCell ref="B724:M724"/>
    <mergeCell ref="S724:T724"/>
    <mergeCell ref="X724:AD724"/>
    <mergeCell ref="B729:M729"/>
    <mergeCell ref="S729:T729"/>
    <mergeCell ref="X729:AD729"/>
    <mergeCell ref="B733:M733"/>
    <mergeCell ref="S733:T733"/>
    <mergeCell ref="X733:AD733"/>
    <mergeCell ref="B734:M734"/>
    <mergeCell ref="S734:T734"/>
    <mergeCell ref="X734:AD734"/>
    <mergeCell ref="B731:M731"/>
    <mergeCell ref="S731:T731"/>
    <mergeCell ref="X731:AD731"/>
    <mergeCell ref="B732:M732"/>
    <mergeCell ref="S732:T732"/>
    <mergeCell ref="X732:AD732"/>
    <mergeCell ref="B744:M744"/>
    <mergeCell ref="S744:T744"/>
    <mergeCell ref="X744:AD744"/>
    <mergeCell ref="B730:M730"/>
    <mergeCell ref="S730:T730"/>
    <mergeCell ref="X730:AD730"/>
    <mergeCell ref="B735:M735"/>
    <mergeCell ref="S735:T735"/>
    <mergeCell ref="X735:AD735"/>
    <mergeCell ref="B737:M737"/>
    <mergeCell ref="S737:T737"/>
    <mergeCell ref="X737:AD737"/>
    <mergeCell ref="B738:M738"/>
    <mergeCell ref="S738:T738"/>
    <mergeCell ref="X738:AD738"/>
    <mergeCell ref="X740:AD740"/>
    <mergeCell ref="B748:M748"/>
    <mergeCell ref="S748:T748"/>
    <mergeCell ref="X748:AD748"/>
    <mergeCell ref="B749:M749"/>
    <mergeCell ref="S749:T749"/>
    <mergeCell ref="X749:AD749"/>
    <mergeCell ref="B746:M746"/>
    <mergeCell ref="S746:T746"/>
    <mergeCell ref="B736:M736"/>
    <mergeCell ref="S736:T736"/>
    <mergeCell ref="X736:AD736"/>
    <mergeCell ref="X746:AD746"/>
    <mergeCell ref="B747:M747"/>
    <mergeCell ref="S747:T747"/>
    <mergeCell ref="X747:AD747"/>
    <mergeCell ref="B741:M741"/>
    <mergeCell ref="S741:T741"/>
    <mergeCell ref="X741:AD741"/>
    <mergeCell ref="B742:M742"/>
    <mergeCell ref="S742:T742"/>
    <mergeCell ref="X742:AD742"/>
    <mergeCell ref="B743:M743"/>
    <mergeCell ref="S743:T743"/>
    <mergeCell ref="X743:AD743"/>
    <mergeCell ref="B745:M745"/>
    <mergeCell ref="S745:T745"/>
    <mergeCell ref="X745:AD745"/>
    <mergeCell ref="B739:M739"/>
    <mergeCell ref="S739:T739"/>
    <mergeCell ref="X739:AD739"/>
    <mergeCell ref="B740:M740"/>
    <mergeCell ref="S740:T740"/>
  </mergeCells>
  <pageMargins left="0.39370078740157499" right="0.39370078740157499" top="0.999999984981507" bottom="0.999999984981507" header="0.499999992490753" footer="0.499999992490753"/>
  <pageSetup paperSize="9" scale="84" fitToHeight="0" orientation="portrait" r:id="rId1"/>
  <headerFooter alignWithMargins="0">
    <oddHeader>&amp;CСтраница &amp;P из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46"/>
  <sheetViews>
    <sheetView showGridLines="0" view="pageBreakPreview" zoomScale="60" zoomScaleNormal="100" workbookViewId="0">
      <selection activeCell="H1" sqref="A1:O427"/>
    </sheetView>
  </sheetViews>
  <sheetFormatPr defaultColWidth="9.140625" defaultRowHeight="12.75" x14ac:dyDescent="0.2"/>
  <cols>
    <col min="1" max="1" width="1.7109375" style="50" customWidth="1"/>
    <col min="2" max="5" width="0" style="50" hidden="1" customWidth="1"/>
    <col min="6" max="6" width="44" style="50" customWidth="1"/>
    <col min="7" max="7" width="9.5703125" style="50" customWidth="1"/>
    <col min="8" max="10" width="5.7109375" style="50" customWidth="1"/>
    <col min="11" max="12" width="0" style="50" hidden="1" customWidth="1"/>
    <col min="13" max="15" width="12.140625" style="50" customWidth="1"/>
    <col min="16" max="23" width="0" style="50" hidden="1" customWidth="1"/>
    <col min="24" max="256" width="9.140625" style="50" customWidth="1"/>
    <col min="257" max="16384" width="9.140625" style="50"/>
  </cols>
  <sheetData>
    <row r="1" spans="1:23" s="270" customFormat="1" ht="12.75" customHeight="1" x14ac:dyDescent="0.2">
      <c r="A1" s="265"/>
      <c r="B1" s="265"/>
      <c r="C1" s="265"/>
      <c r="D1" s="267"/>
      <c r="E1" s="267"/>
      <c r="F1" s="268"/>
      <c r="G1" s="269"/>
      <c r="H1" s="471" t="s">
        <v>162</v>
      </c>
      <c r="I1" s="471"/>
      <c r="J1" s="471"/>
      <c r="K1" s="471"/>
      <c r="L1" s="471"/>
      <c r="M1" s="471"/>
      <c r="N1" s="471"/>
      <c r="O1" s="471"/>
      <c r="P1" s="267"/>
      <c r="Q1" s="267"/>
      <c r="R1" s="267"/>
      <c r="S1" s="267"/>
      <c r="T1" s="267"/>
    </row>
    <row r="2" spans="1:23" s="270" customFormat="1" ht="12.75" customHeight="1" x14ac:dyDescent="0.2">
      <c r="A2" s="271"/>
      <c r="B2" s="272"/>
      <c r="C2" s="272"/>
      <c r="D2" s="267"/>
      <c r="E2" s="267"/>
      <c r="F2" s="268"/>
      <c r="G2" s="511" t="s">
        <v>128</v>
      </c>
      <c r="H2" s="511"/>
      <c r="I2" s="511"/>
      <c r="J2" s="511"/>
      <c r="K2" s="511"/>
      <c r="L2" s="511"/>
      <c r="M2" s="511"/>
      <c r="N2" s="511"/>
      <c r="O2" s="511"/>
      <c r="P2" s="267"/>
      <c r="Q2" s="267"/>
      <c r="R2" s="267"/>
      <c r="S2" s="267"/>
      <c r="T2" s="267"/>
    </row>
    <row r="3" spans="1:23" s="270" customFormat="1" ht="14.25" customHeight="1" x14ac:dyDescent="0.2">
      <c r="A3" s="273"/>
      <c r="B3" s="273"/>
      <c r="C3" s="273"/>
      <c r="D3" s="273"/>
      <c r="E3" s="273"/>
      <c r="F3" s="511" t="s">
        <v>167</v>
      </c>
      <c r="G3" s="511"/>
      <c r="H3" s="511"/>
      <c r="I3" s="511"/>
      <c r="J3" s="511"/>
      <c r="K3" s="511"/>
      <c r="L3" s="511"/>
      <c r="M3" s="511"/>
      <c r="N3" s="511"/>
      <c r="O3" s="511"/>
      <c r="P3" s="267"/>
      <c r="Q3" s="267"/>
      <c r="R3" s="267"/>
      <c r="S3" s="267"/>
      <c r="T3" s="267"/>
    </row>
    <row r="4" spans="1:23" s="270" customFormat="1" ht="12.75" customHeight="1" x14ac:dyDescent="0.2">
      <c r="A4" s="273"/>
      <c r="B4" s="273"/>
      <c r="C4" s="273"/>
      <c r="D4" s="273"/>
      <c r="E4" s="273"/>
      <c r="F4" s="511" t="s">
        <v>507</v>
      </c>
      <c r="G4" s="511"/>
      <c r="H4" s="511"/>
      <c r="I4" s="511"/>
      <c r="J4" s="511"/>
      <c r="K4" s="511"/>
      <c r="L4" s="511"/>
      <c r="M4" s="511"/>
      <c r="N4" s="511"/>
      <c r="O4" s="511"/>
      <c r="P4" s="267"/>
      <c r="Q4" s="267"/>
      <c r="R4" s="267"/>
      <c r="S4" s="267"/>
      <c r="T4" s="267"/>
    </row>
    <row r="5" spans="1:23" s="270" customFormat="1" ht="13.5" customHeight="1" x14ac:dyDescent="0.2">
      <c r="A5" s="273"/>
      <c r="B5" s="273"/>
      <c r="C5" s="273"/>
      <c r="D5" s="273"/>
      <c r="E5" s="273"/>
      <c r="F5" s="503" t="s">
        <v>552</v>
      </c>
      <c r="G5" s="503"/>
      <c r="H5" s="503"/>
      <c r="I5" s="503"/>
      <c r="J5" s="503"/>
      <c r="K5" s="503"/>
      <c r="L5" s="503"/>
      <c r="M5" s="503"/>
      <c r="N5" s="503"/>
      <c r="O5" s="503"/>
      <c r="P5" s="267"/>
      <c r="Q5" s="267"/>
      <c r="R5" s="267"/>
      <c r="S5" s="267"/>
      <c r="T5" s="267"/>
    </row>
    <row r="6" spans="1:23" ht="12.75" customHeight="1" x14ac:dyDescent="0.2">
      <c r="A6" s="55"/>
      <c r="B6" s="55"/>
      <c r="C6" s="55"/>
      <c r="D6" s="55"/>
      <c r="E6" s="55"/>
      <c r="F6" s="102"/>
      <c r="G6" s="102"/>
      <c r="H6" s="102"/>
      <c r="I6" s="102"/>
      <c r="J6" s="102"/>
      <c r="K6" s="102"/>
      <c r="L6" s="102"/>
      <c r="M6" s="102"/>
      <c r="N6" s="102"/>
      <c r="O6" s="102"/>
      <c r="P6" s="55"/>
      <c r="Q6" s="55"/>
      <c r="R6" s="55"/>
      <c r="S6" s="55"/>
      <c r="T6" s="55"/>
      <c r="U6" s="55"/>
      <c r="V6" s="55"/>
      <c r="W6" s="55"/>
    </row>
    <row r="7" spans="1:23" ht="12.75" customHeight="1" x14ac:dyDescent="0.2">
      <c r="A7" s="55"/>
      <c r="B7" s="55"/>
      <c r="C7" s="55"/>
      <c r="D7" s="55"/>
      <c r="E7" s="55"/>
      <c r="F7" s="55"/>
      <c r="G7" s="55"/>
      <c r="H7" s="55"/>
      <c r="I7" s="55"/>
      <c r="J7" s="55"/>
      <c r="K7" s="55"/>
      <c r="L7" s="55"/>
      <c r="M7" s="55"/>
      <c r="N7" s="55"/>
      <c r="O7" s="55"/>
      <c r="P7" s="55"/>
      <c r="Q7" s="55"/>
      <c r="R7" s="55"/>
      <c r="S7" s="55"/>
      <c r="T7" s="55"/>
      <c r="U7" s="55"/>
      <c r="V7" s="55"/>
      <c r="W7" s="55"/>
    </row>
    <row r="8" spans="1:23" ht="12.75" customHeight="1" x14ac:dyDescent="0.2">
      <c r="A8" s="312" t="s">
        <v>504</v>
      </c>
      <c r="B8" s="313"/>
      <c r="C8" s="313"/>
      <c r="D8" s="313"/>
      <c r="E8" s="313"/>
      <c r="F8" s="313"/>
      <c r="G8" s="313"/>
      <c r="H8" s="313"/>
      <c r="I8" s="313"/>
      <c r="J8" s="313"/>
      <c r="K8" s="313"/>
      <c r="L8" s="313"/>
      <c r="M8" s="313"/>
      <c r="N8" s="313"/>
      <c r="O8" s="313"/>
      <c r="P8" s="55"/>
      <c r="Q8" s="55"/>
      <c r="R8" s="55"/>
      <c r="S8" s="55"/>
      <c r="T8" s="55"/>
      <c r="U8" s="55"/>
      <c r="V8" s="55"/>
      <c r="W8" s="55"/>
    </row>
    <row r="9" spans="1:23" ht="14.25" customHeight="1" x14ac:dyDescent="0.2">
      <c r="A9" s="312" t="s">
        <v>505</v>
      </c>
      <c r="B9" s="313"/>
      <c r="C9" s="313"/>
      <c r="D9" s="313"/>
      <c r="E9" s="313"/>
      <c r="F9" s="339"/>
      <c r="G9" s="339"/>
      <c r="H9" s="339"/>
      <c r="I9" s="339"/>
      <c r="J9" s="339"/>
      <c r="K9" s="339"/>
      <c r="L9" s="339"/>
      <c r="M9" s="339"/>
      <c r="N9" s="339"/>
      <c r="O9" s="339"/>
      <c r="P9" s="55"/>
      <c r="Q9" s="55"/>
      <c r="R9" s="55"/>
      <c r="S9" s="55"/>
      <c r="T9" s="55"/>
      <c r="U9" s="55"/>
      <c r="V9" s="55"/>
      <c r="W9" s="55"/>
    </row>
    <row r="10" spans="1:23" ht="12.75" customHeight="1" x14ac:dyDescent="0.2">
      <c r="A10" s="312" t="s">
        <v>506</v>
      </c>
      <c r="B10" s="340"/>
      <c r="C10" s="340"/>
      <c r="D10" s="340"/>
      <c r="E10" s="340"/>
      <c r="F10" s="340"/>
      <c r="G10" s="340"/>
      <c r="H10" s="340"/>
      <c r="I10" s="340"/>
      <c r="J10" s="340"/>
      <c r="K10" s="340"/>
      <c r="L10" s="340"/>
      <c r="M10" s="340"/>
      <c r="N10" s="340"/>
      <c r="O10" s="340"/>
      <c r="P10" s="55"/>
      <c r="Q10" s="55"/>
      <c r="R10" s="55"/>
      <c r="S10" s="55"/>
      <c r="T10" s="55"/>
      <c r="U10" s="55"/>
      <c r="V10" s="55"/>
      <c r="W10" s="55"/>
    </row>
    <row r="11" spans="1:23" ht="12.75" customHeight="1" x14ac:dyDescent="0.2">
      <c r="A11" s="312" t="s">
        <v>702</v>
      </c>
      <c r="B11" s="340"/>
      <c r="C11" s="340"/>
      <c r="D11" s="340"/>
      <c r="E11" s="340"/>
      <c r="F11" s="340"/>
      <c r="G11" s="340"/>
      <c r="H11" s="340"/>
      <c r="I11" s="340"/>
      <c r="J11" s="340"/>
      <c r="K11" s="340"/>
      <c r="L11" s="340"/>
      <c r="M11" s="340"/>
      <c r="N11" s="340"/>
      <c r="O11" s="340"/>
      <c r="P11" s="55"/>
      <c r="Q11" s="55"/>
      <c r="R11" s="55"/>
      <c r="S11" s="55"/>
      <c r="T11" s="55"/>
      <c r="U11" s="55"/>
      <c r="V11" s="55"/>
      <c r="W11" s="55"/>
    </row>
    <row r="12" spans="1:23" ht="12.75" customHeight="1" x14ac:dyDescent="0.2">
      <c r="A12" s="56"/>
      <c r="B12" s="56"/>
      <c r="C12" s="56"/>
      <c r="D12" s="56"/>
      <c r="E12" s="56"/>
      <c r="F12" s="56"/>
      <c r="G12" s="56"/>
      <c r="H12" s="56"/>
      <c r="I12" s="56"/>
      <c r="J12" s="56"/>
      <c r="K12" s="56"/>
      <c r="L12" s="56"/>
      <c r="M12" s="56"/>
      <c r="N12" s="56"/>
      <c r="O12" s="56"/>
      <c r="P12" s="55"/>
      <c r="Q12" s="55"/>
      <c r="R12" s="55"/>
      <c r="S12" s="55"/>
      <c r="T12" s="55"/>
      <c r="U12" s="55"/>
      <c r="V12" s="55"/>
      <c r="W12" s="55"/>
    </row>
    <row r="13" spans="1:23" ht="12.75" customHeight="1" x14ac:dyDescent="0.2">
      <c r="A13" s="92" t="s">
        <v>303</v>
      </c>
      <c r="B13" s="56"/>
      <c r="C13" s="56"/>
      <c r="D13" s="56"/>
      <c r="E13" s="56"/>
      <c r="F13" s="56"/>
      <c r="G13" s="56"/>
      <c r="H13" s="56"/>
      <c r="I13" s="56"/>
      <c r="J13" s="56"/>
      <c r="K13" s="56"/>
      <c r="L13" s="56"/>
      <c r="M13" s="56"/>
      <c r="N13" s="56"/>
      <c r="O13" s="56"/>
      <c r="P13" s="55"/>
      <c r="Q13" s="55"/>
      <c r="R13" s="55"/>
      <c r="S13" s="55"/>
      <c r="T13" s="55"/>
      <c r="U13" s="55"/>
      <c r="V13" s="55"/>
      <c r="W13" s="55"/>
    </row>
    <row r="14" spans="1:23" ht="12.75" customHeight="1" x14ac:dyDescent="0.2">
      <c r="A14" s="92" t="s">
        <v>304</v>
      </c>
      <c r="B14" s="56"/>
      <c r="C14" s="56"/>
      <c r="D14" s="56"/>
      <c r="E14" s="56"/>
      <c r="F14" s="92"/>
      <c r="G14" s="56"/>
      <c r="H14" s="56"/>
      <c r="I14" s="56"/>
      <c r="J14" s="56"/>
      <c r="K14" s="56"/>
      <c r="L14" s="56"/>
      <c r="M14" s="56"/>
      <c r="N14" s="56"/>
      <c r="O14" s="56"/>
      <c r="P14" s="55"/>
      <c r="Q14" s="55"/>
      <c r="R14" s="55"/>
      <c r="S14" s="55"/>
      <c r="T14" s="55"/>
      <c r="U14" s="55"/>
      <c r="V14" s="55"/>
      <c r="W14" s="55"/>
    </row>
    <row r="15" spans="1:23" ht="8.25" customHeight="1" x14ac:dyDescent="0.2">
      <c r="A15" s="56"/>
      <c r="B15" s="56"/>
      <c r="C15" s="56"/>
      <c r="D15" s="56"/>
      <c r="E15" s="56"/>
      <c r="F15" s="93"/>
      <c r="G15" s="56"/>
      <c r="H15" s="56"/>
      <c r="I15" s="56"/>
      <c r="J15" s="56"/>
      <c r="K15" s="56"/>
      <c r="L15" s="56"/>
      <c r="M15" s="56"/>
      <c r="N15" s="56"/>
      <c r="O15" s="56"/>
      <c r="P15" s="55"/>
      <c r="Q15" s="55"/>
      <c r="R15" s="55"/>
      <c r="S15" s="55"/>
      <c r="T15" s="55"/>
      <c r="U15" s="55"/>
      <c r="V15" s="55"/>
      <c r="W15" s="55"/>
    </row>
    <row r="16" spans="1:23" ht="6.75" customHeight="1" thickBot="1" x14ac:dyDescent="0.25">
      <c r="A16" s="56"/>
      <c r="B16" s="56"/>
      <c r="C16" s="56"/>
      <c r="D16" s="56"/>
      <c r="E16" s="56"/>
      <c r="F16" s="56"/>
      <c r="G16" s="56"/>
      <c r="H16" s="56"/>
      <c r="I16" s="56"/>
      <c r="J16" s="56"/>
      <c r="K16" s="56"/>
      <c r="L16" s="56"/>
      <c r="M16" s="56"/>
      <c r="N16" s="56"/>
      <c r="O16" s="56"/>
      <c r="P16" s="55"/>
      <c r="Q16" s="55"/>
      <c r="R16" s="55"/>
      <c r="S16" s="55"/>
      <c r="T16" s="55"/>
      <c r="U16" s="55"/>
      <c r="V16" s="55"/>
      <c r="W16" s="55"/>
    </row>
    <row r="17" spans="1:25" ht="12.75" customHeight="1" thickBot="1" x14ac:dyDescent="0.25">
      <c r="A17" s="56"/>
      <c r="B17" s="56"/>
      <c r="C17" s="56"/>
      <c r="D17" s="56"/>
      <c r="E17" s="56"/>
      <c r="F17" s="71"/>
      <c r="G17" s="72"/>
      <c r="H17" s="73"/>
      <c r="I17" s="72"/>
      <c r="J17" s="73"/>
      <c r="K17" s="89"/>
      <c r="L17" s="98"/>
      <c r="M17" s="73"/>
      <c r="N17" s="98"/>
      <c r="O17" s="123"/>
      <c r="P17" s="99"/>
      <c r="Q17" s="276"/>
      <c r="R17" s="277"/>
      <c r="S17" s="278" t="s">
        <v>670</v>
      </c>
      <c r="T17" s="279"/>
      <c r="U17" s="280"/>
      <c r="V17" s="281"/>
      <c r="W17" s="55"/>
    </row>
    <row r="18" spans="1:25" ht="66" customHeight="1" thickBot="1" x14ac:dyDescent="0.25">
      <c r="A18" s="57"/>
      <c r="B18" s="59"/>
      <c r="C18" s="59"/>
      <c r="D18" s="59" t="s">
        <v>305</v>
      </c>
      <c r="E18" s="59" t="s">
        <v>306</v>
      </c>
      <c r="F18" s="74" t="s">
        <v>0</v>
      </c>
      <c r="G18" s="75" t="s">
        <v>3</v>
      </c>
      <c r="H18" s="61" t="s">
        <v>4</v>
      </c>
      <c r="I18" s="75" t="s">
        <v>1</v>
      </c>
      <c r="J18" s="75" t="s">
        <v>2</v>
      </c>
      <c r="K18" s="76" t="s">
        <v>307</v>
      </c>
      <c r="L18" s="100"/>
      <c r="M18" s="61" t="s">
        <v>516</v>
      </c>
      <c r="N18" s="181" t="s">
        <v>610</v>
      </c>
      <c r="O18" s="181" t="s">
        <v>611</v>
      </c>
      <c r="P18" s="61" t="s">
        <v>671</v>
      </c>
      <c r="Q18" s="61" t="s">
        <v>672</v>
      </c>
      <c r="R18" s="62"/>
      <c r="S18" s="61" t="s">
        <v>673</v>
      </c>
      <c r="T18" s="282" t="s">
        <v>674</v>
      </c>
      <c r="U18" s="283" t="s">
        <v>675</v>
      </c>
      <c r="V18" s="284" t="s">
        <v>676</v>
      </c>
      <c r="W18" s="285"/>
    </row>
    <row r="19" spans="1:25" ht="12.75" customHeight="1" x14ac:dyDescent="0.2">
      <c r="A19" s="57"/>
      <c r="B19" s="63"/>
      <c r="C19" s="63"/>
      <c r="D19" s="63"/>
      <c r="E19" s="64"/>
      <c r="F19" s="77">
        <v>1</v>
      </c>
      <c r="G19" s="78">
        <v>2</v>
      </c>
      <c r="H19" s="78">
        <v>3</v>
      </c>
      <c r="I19" s="78">
        <v>4</v>
      </c>
      <c r="J19" s="78">
        <v>5</v>
      </c>
      <c r="K19" s="67">
        <v>7</v>
      </c>
      <c r="L19" s="67"/>
      <c r="M19" s="78">
        <v>6</v>
      </c>
      <c r="N19" s="67">
        <v>7</v>
      </c>
      <c r="O19" s="67">
        <v>8</v>
      </c>
      <c r="P19" s="79">
        <v>9</v>
      </c>
      <c r="Q19" s="79">
        <v>10</v>
      </c>
      <c r="R19" s="79"/>
      <c r="S19" s="286">
        <v>9</v>
      </c>
      <c r="T19" s="286">
        <v>10</v>
      </c>
      <c r="U19" s="67">
        <v>11</v>
      </c>
      <c r="V19" s="287">
        <v>12</v>
      </c>
      <c r="W19" s="285"/>
    </row>
    <row r="20" spans="1:25" ht="12" customHeight="1" thickBot="1" x14ac:dyDescent="0.25">
      <c r="A20" s="51"/>
      <c r="B20" s="80"/>
      <c r="C20" s="81"/>
      <c r="D20" s="82"/>
      <c r="E20" s="83"/>
      <c r="F20" s="70" t="s">
        <v>127</v>
      </c>
      <c r="G20" s="85"/>
      <c r="H20" s="86"/>
      <c r="I20" s="84"/>
      <c r="J20" s="260"/>
      <c r="K20" s="87"/>
      <c r="L20" s="87"/>
      <c r="M20" s="419">
        <f>+M21+M121+M127+M150+M188+M208+M213+M316+M385+M391+M403+M408+M413+M418+M423</f>
        <v>519820.45241999993</v>
      </c>
      <c r="N20" s="419">
        <f>+N21+N121+N127+N150+N188+N208+N213+N316+N385+N391+N403+N408+N413+N418+N423</f>
        <v>327172.74264000001</v>
      </c>
      <c r="O20" s="290">
        <f>N20/M20*100</f>
        <v>62.93956713647232</v>
      </c>
      <c r="P20" s="291"/>
      <c r="Q20" s="292"/>
      <c r="R20" s="293"/>
      <c r="S20" s="292"/>
      <c r="T20" s="294"/>
      <c r="U20" s="292"/>
      <c r="V20" s="295"/>
      <c r="W20" s="88"/>
    </row>
    <row r="21" spans="1:25" s="402" customFormat="1" ht="21.75" customHeight="1" thickBot="1" x14ac:dyDescent="0.25">
      <c r="A21" s="400"/>
      <c r="B21" s="506" t="str">
        <f>+'11+'!B111:M111</f>
        <v>Муниципальная программа "Социальная поддержка граждан в Овюрском кожууне"</v>
      </c>
      <c r="C21" s="506"/>
      <c r="D21" s="506"/>
      <c r="E21" s="506"/>
      <c r="F21" s="507"/>
      <c r="G21" s="398" t="str">
        <f>+'11+'!Q111</f>
        <v>0100000000</v>
      </c>
      <c r="H21" s="398">
        <f>+'11+'!R111</f>
        <v>0</v>
      </c>
      <c r="I21" s="399">
        <f>+'11+'!O111</f>
        <v>10</v>
      </c>
      <c r="J21" s="399">
        <f>+'11+'!P111</f>
        <v>3</v>
      </c>
      <c r="K21" s="508"/>
      <c r="L21" s="509"/>
      <c r="M21" s="420">
        <f>+M22+M30+M36+M42+M48+M57+M66+M75+M98</f>
        <v>144040.09480999998</v>
      </c>
      <c r="N21" s="420">
        <f>+N22+N30+N36+N42+N48+N57+N66+N75+N98</f>
        <v>80230.277869999991</v>
      </c>
      <c r="O21" s="290">
        <f>N21/M21*100</f>
        <v>55.699961858418611</v>
      </c>
      <c r="P21" s="510"/>
      <c r="Q21" s="510"/>
      <c r="R21" s="510"/>
      <c r="S21" s="510"/>
      <c r="T21" s="510"/>
      <c r="U21" s="510"/>
      <c r="V21" s="510"/>
      <c r="W21" s="401"/>
      <c r="X21" s="403"/>
      <c r="Y21" s="403"/>
    </row>
    <row r="22" spans="1:25" s="326" customFormat="1" ht="21.75" customHeight="1" thickBot="1" x14ac:dyDescent="0.25">
      <c r="A22" s="320"/>
      <c r="B22" s="504" t="str">
        <f>+'11+'!B112:M112</f>
        <v>подпрограмма "Развитие мер социальной поддержки отдельным категориям граждан"</v>
      </c>
      <c r="C22" s="504"/>
      <c r="D22" s="504"/>
      <c r="E22" s="504"/>
      <c r="F22" s="505"/>
      <c r="G22" s="323" t="str">
        <f>+'11+'!Q112</f>
        <v>0110000000</v>
      </c>
      <c r="H22" s="323">
        <f>+'11+'!R112</f>
        <v>0</v>
      </c>
      <c r="I22" s="367">
        <f>+'11+'!O112</f>
        <v>10</v>
      </c>
      <c r="J22" s="367">
        <f>+'11+'!P112</f>
        <v>3</v>
      </c>
      <c r="K22" s="485"/>
      <c r="L22" s="486"/>
      <c r="M22" s="397">
        <f>+'11+'!U112</f>
        <v>4630.1000000000004</v>
      </c>
      <c r="N22" s="397">
        <f>+'11+'!V112</f>
        <v>2089.6600000000003</v>
      </c>
      <c r="O22" s="396">
        <f t="shared" ref="O22:O85" si="0">N22/M22*100</f>
        <v>45.132070581628909</v>
      </c>
      <c r="P22" s="487"/>
      <c r="Q22" s="487"/>
      <c r="R22" s="487"/>
      <c r="S22" s="487"/>
      <c r="T22" s="487"/>
      <c r="U22" s="487"/>
      <c r="V22" s="487"/>
      <c r="W22" s="325"/>
    </row>
    <row r="23" spans="1:25" s="326" customFormat="1" ht="21.75" customHeight="1" thickBot="1" x14ac:dyDescent="0.25">
      <c r="A23" s="320"/>
      <c r="B23" s="504" t="str">
        <f>+'11+'!B113:M113</f>
        <v>Обеспечение мер социальной поддержки ветеранов труда и тружеников тыла</v>
      </c>
      <c r="C23" s="504"/>
      <c r="D23" s="504"/>
      <c r="E23" s="504"/>
      <c r="F23" s="505"/>
      <c r="G23" s="323" t="str">
        <f>+'11+'!Q113</f>
        <v>0110176060</v>
      </c>
      <c r="H23" s="323">
        <f>+'11+'!R113</f>
        <v>0</v>
      </c>
      <c r="I23" s="367">
        <f>+'11+'!O113</f>
        <v>10</v>
      </c>
      <c r="J23" s="367">
        <f>+'11+'!P113</f>
        <v>3</v>
      </c>
      <c r="K23" s="485"/>
      <c r="L23" s="486"/>
      <c r="M23" s="397">
        <f>+'11+'!U113</f>
        <v>4630.1000000000004</v>
      </c>
      <c r="N23" s="397">
        <f>+'11+'!V113</f>
        <v>2089.6600000000003</v>
      </c>
      <c r="O23" s="396">
        <f t="shared" si="0"/>
        <v>45.132070581628909</v>
      </c>
      <c r="P23" s="487"/>
      <c r="Q23" s="487"/>
      <c r="R23" s="487"/>
      <c r="S23" s="487"/>
      <c r="T23" s="487"/>
      <c r="U23" s="487"/>
      <c r="V23" s="487"/>
      <c r="W23" s="325"/>
    </row>
    <row r="24" spans="1:25" s="326" customFormat="1" ht="21.75" customHeight="1" thickBot="1" x14ac:dyDescent="0.25">
      <c r="A24" s="320"/>
      <c r="B24" s="504" t="str">
        <f>+'11+'!B114:M114</f>
        <v>Закупка товаров, работ и услуг для обеспечения государственных (муниципальных) нужд</v>
      </c>
      <c r="C24" s="504"/>
      <c r="D24" s="504"/>
      <c r="E24" s="504"/>
      <c r="F24" s="505"/>
      <c r="G24" s="323" t="str">
        <f>+'11+'!Q114</f>
        <v>0110176060</v>
      </c>
      <c r="H24" s="323" t="str">
        <f>+'11+'!R114</f>
        <v>200</v>
      </c>
      <c r="I24" s="367">
        <f>+'11+'!O114</f>
        <v>10</v>
      </c>
      <c r="J24" s="367">
        <f>+'11+'!P114</f>
        <v>3</v>
      </c>
      <c r="K24" s="485"/>
      <c r="L24" s="486"/>
      <c r="M24" s="397">
        <f>+'11+'!U114</f>
        <v>38.9</v>
      </c>
      <c r="N24" s="397">
        <f>+'11+'!V114</f>
        <v>9.157</v>
      </c>
      <c r="O24" s="396">
        <f t="shared" si="0"/>
        <v>23.539845758354758</v>
      </c>
      <c r="P24" s="487"/>
      <c r="Q24" s="487"/>
      <c r="R24" s="487"/>
      <c r="S24" s="487"/>
      <c r="T24" s="487"/>
      <c r="U24" s="487"/>
      <c r="V24" s="487"/>
      <c r="W24" s="325"/>
    </row>
    <row r="25" spans="1:25" s="326" customFormat="1" ht="21.75" customHeight="1" thickBot="1" x14ac:dyDescent="0.25">
      <c r="A25" s="320"/>
      <c r="B25" s="504" t="str">
        <f>+'11+'!B115:M115</f>
        <v>Иные закупки товаров, работ и услуг для обеспечения государственных (муниципальных) нужд</v>
      </c>
      <c r="C25" s="504"/>
      <c r="D25" s="504"/>
      <c r="E25" s="504"/>
      <c r="F25" s="505"/>
      <c r="G25" s="323" t="str">
        <f>+'11+'!Q115</f>
        <v>0110176060</v>
      </c>
      <c r="H25" s="323" t="str">
        <f>+'11+'!R115</f>
        <v>240</v>
      </c>
      <c r="I25" s="367">
        <f>+'11+'!O115</f>
        <v>10</v>
      </c>
      <c r="J25" s="367">
        <f>+'11+'!P115</f>
        <v>3</v>
      </c>
      <c r="K25" s="485"/>
      <c r="L25" s="486"/>
      <c r="M25" s="397">
        <f>+'11+'!U115</f>
        <v>38.9</v>
      </c>
      <c r="N25" s="397">
        <f>+'11+'!V115</f>
        <v>9.157</v>
      </c>
      <c r="O25" s="396">
        <f t="shared" si="0"/>
        <v>23.539845758354758</v>
      </c>
      <c r="P25" s="487"/>
      <c r="Q25" s="487"/>
      <c r="R25" s="487"/>
      <c r="S25" s="487"/>
      <c r="T25" s="487"/>
      <c r="U25" s="487"/>
      <c r="V25" s="487"/>
      <c r="W25" s="325"/>
    </row>
    <row r="26" spans="1:25" s="326" customFormat="1" ht="21.75" customHeight="1" thickBot="1" x14ac:dyDescent="0.25">
      <c r="A26" s="320"/>
      <c r="B26" s="504" t="str">
        <f>+'11+'!B116:M116</f>
        <v>Прочая закупка товаров, работ и услуг</v>
      </c>
      <c r="C26" s="504"/>
      <c r="D26" s="504"/>
      <c r="E26" s="504"/>
      <c r="F26" s="505"/>
      <c r="G26" s="323" t="str">
        <f>+'11+'!Q116</f>
        <v>0110176060</v>
      </c>
      <c r="H26" s="323" t="str">
        <f>+'11+'!R116</f>
        <v>244</v>
      </c>
      <c r="I26" s="367">
        <f>+'11+'!O116</f>
        <v>10</v>
      </c>
      <c r="J26" s="367">
        <f>+'11+'!P116</f>
        <v>3</v>
      </c>
      <c r="K26" s="485"/>
      <c r="L26" s="486"/>
      <c r="M26" s="397">
        <f>+'11+'!U116</f>
        <v>38.9</v>
      </c>
      <c r="N26" s="397">
        <f>+'11+'!V116</f>
        <v>9.157</v>
      </c>
      <c r="O26" s="396">
        <f t="shared" si="0"/>
        <v>23.539845758354758</v>
      </c>
      <c r="P26" s="487"/>
      <c r="Q26" s="487"/>
      <c r="R26" s="487"/>
      <c r="S26" s="487"/>
      <c r="T26" s="487"/>
      <c r="U26" s="487"/>
      <c r="V26" s="487"/>
      <c r="W26" s="325"/>
    </row>
    <row r="27" spans="1:25" s="326" customFormat="1" ht="21.75" customHeight="1" thickBot="1" x14ac:dyDescent="0.25">
      <c r="A27" s="320"/>
      <c r="B27" s="504" t="str">
        <f>+'11+'!B117:M117</f>
        <v>Социальное обеспечение и иные выплаты населению</v>
      </c>
      <c r="C27" s="504"/>
      <c r="D27" s="504"/>
      <c r="E27" s="504"/>
      <c r="F27" s="505"/>
      <c r="G27" s="323" t="str">
        <f>+'11+'!Q117</f>
        <v>0110176060</v>
      </c>
      <c r="H27" s="323" t="str">
        <f>+'11+'!R117</f>
        <v>300</v>
      </c>
      <c r="I27" s="367">
        <f>+'11+'!O117</f>
        <v>10</v>
      </c>
      <c r="J27" s="367">
        <f>+'11+'!P117</f>
        <v>3</v>
      </c>
      <c r="K27" s="485"/>
      <c r="L27" s="486"/>
      <c r="M27" s="397">
        <f>+'11+'!U117</f>
        <v>4591.2</v>
      </c>
      <c r="N27" s="397">
        <f>+'11+'!V117</f>
        <v>2080.5030000000002</v>
      </c>
      <c r="O27" s="396">
        <f t="shared" si="0"/>
        <v>45.315015682174597</v>
      </c>
      <c r="P27" s="487"/>
      <c r="Q27" s="487"/>
      <c r="R27" s="487"/>
      <c r="S27" s="487"/>
      <c r="T27" s="487"/>
      <c r="U27" s="487"/>
      <c r="V27" s="487"/>
      <c r="W27" s="325"/>
    </row>
    <row r="28" spans="1:25" s="326" customFormat="1" ht="12.75" customHeight="1" thickBot="1" x14ac:dyDescent="0.25">
      <c r="A28" s="320"/>
      <c r="B28" s="504" t="str">
        <f>+'11+'!B118:M118</f>
        <v>Публичные нормативные социальные выплаты гражданам</v>
      </c>
      <c r="C28" s="504"/>
      <c r="D28" s="504"/>
      <c r="E28" s="504"/>
      <c r="F28" s="505"/>
      <c r="G28" s="323" t="str">
        <f>+'11+'!Q118</f>
        <v>0110176060</v>
      </c>
      <c r="H28" s="323" t="str">
        <f>+'11+'!R118</f>
        <v>310</v>
      </c>
      <c r="I28" s="367">
        <f>+'11+'!O118</f>
        <v>10</v>
      </c>
      <c r="J28" s="367">
        <f>+'11+'!P118</f>
        <v>3</v>
      </c>
      <c r="K28" s="485"/>
      <c r="L28" s="486"/>
      <c r="M28" s="397">
        <f>+'11+'!U118</f>
        <v>4591.2</v>
      </c>
      <c r="N28" s="397">
        <f>+'11+'!V118</f>
        <v>2080.5030000000002</v>
      </c>
      <c r="O28" s="396">
        <f t="shared" si="0"/>
        <v>45.315015682174597</v>
      </c>
      <c r="P28" s="487"/>
      <c r="Q28" s="487"/>
      <c r="R28" s="487"/>
      <c r="S28" s="487"/>
      <c r="T28" s="487"/>
      <c r="U28" s="487"/>
      <c r="V28" s="487"/>
      <c r="W28" s="325"/>
    </row>
    <row r="29" spans="1:25" s="326" customFormat="1" ht="12.75" customHeight="1" thickBot="1" x14ac:dyDescent="0.25">
      <c r="A29" s="320"/>
      <c r="B29" s="504" t="str">
        <f>+'11+'!B119:M119</f>
        <v>Пособия, компенсации, меры социальной поддержки по публичным нормативным обязательствам</v>
      </c>
      <c r="C29" s="504"/>
      <c r="D29" s="504"/>
      <c r="E29" s="504"/>
      <c r="F29" s="505"/>
      <c r="G29" s="323" t="str">
        <f>+'11+'!Q119</f>
        <v>0110176060</v>
      </c>
      <c r="H29" s="323" t="str">
        <f>+'11+'!R119</f>
        <v>313</v>
      </c>
      <c r="I29" s="367">
        <f>+'11+'!O119</f>
        <v>10</v>
      </c>
      <c r="J29" s="367">
        <f>+'11+'!P119</f>
        <v>3</v>
      </c>
      <c r="K29" s="485"/>
      <c r="L29" s="486"/>
      <c r="M29" s="397">
        <f>+'11+'!U119</f>
        <v>4591.2</v>
      </c>
      <c r="N29" s="397">
        <f>+'11+'!V119</f>
        <v>2080.5030000000002</v>
      </c>
      <c r="O29" s="396">
        <f t="shared" si="0"/>
        <v>45.315015682174597</v>
      </c>
      <c r="P29" s="487"/>
      <c r="Q29" s="487"/>
      <c r="R29" s="487"/>
      <c r="S29" s="487"/>
      <c r="T29" s="487"/>
      <c r="U29" s="487"/>
      <c r="V29" s="487"/>
      <c r="W29" s="325"/>
    </row>
    <row r="30" spans="1:25" s="326" customFormat="1" ht="21.75" customHeight="1" thickBot="1" x14ac:dyDescent="0.25">
      <c r="A30" s="320"/>
      <c r="B30" s="504" t="str">
        <f>+'11+'!B120:M120</f>
        <v>Муниципальная программа "Социальная поддержка граждан в Овюрском кожууне"</v>
      </c>
      <c r="C30" s="504"/>
      <c r="D30" s="504"/>
      <c r="E30" s="504"/>
      <c r="F30" s="505"/>
      <c r="G30" s="323" t="str">
        <f>+'11+'!Q120</f>
        <v>0100000000</v>
      </c>
      <c r="H30" s="323">
        <f>+'11+'!R120</f>
        <v>0</v>
      </c>
      <c r="I30" s="367">
        <f>+'11+'!O120</f>
        <v>10</v>
      </c>
      <c r="J30" s="367">
        <f>+'11+'!P120</f>
        <v>3</v>
      </c>
      <c r="K30" s="485"/>
      <c r="L30" s="486"/>
      <c r="M30" s="397">
        <f>+'11+'!U120</f>
        <v>74.5</v>
      </c>
      <c r="N30" s="397">
        <f>+'11+'!V120</f>
        <v>26.984349999999999</v>
      </c>
      <c r="O30" s="396">
        <f t="shared" si="0"/>
        <v>36.220604026845635</v>
      </c>
      <c r="P30" s="487"/>
      <c r="Q30" s="487"/>
      <c r="R30" s="487"/>
      <c r="S30" s="487"/>
      <c r="T30" s="487"/>
      <c r="U30" s="487"/>
      <c r="V30" s="487"/>
      <c r="W30" s="325"/>
    </row>
    <row r="31" spans="1:25" s="326" customFormat="1" ht="32.25" customHeight="1" thickBot="1" x14ac:dyDescent="0.25">
      <c r="A31" s="320"/>
      <c r="B31" s="504" t="str">
        <f>+'11+'!B121:M121</f>
        <v>подпрограмма "Развитие мер социальной поддержки отдельным категориям граждан"</v>
      </c>
      <c r="C31" s="504"/>
      <c r="D31" s="504"/>
      <c r="E31" s="504"/>
      <c r="F31" s="505"/>
      <c r="G31" s="323" t="str">
        <f>+'11+'!Q121</f>
        <v>0110000000</v>
      </c>
      <c r="H31" s="323">
        <f>+'11+'!R121</f>
        <v>0</v>
      </c>
      <c r="I31" s="367">
        <f>+'11+'!O121</f>
        <v>10</v>
      </c>
      <c r="J31" s="367">
        <f>+'11+'!P121</f>
        <v>3</v>
      </c>
      <c r="K31" s="485"/>
      <c r="L31" s="486"/>
      <c r="M31" s="397">
        <f>+'11+'!U121</f>
        <v>74.5</v>
      </c>
      <c r="N31" s="397">
        <f>+'11+'!V121</f>
        <v>26.984349999999999</v>
      </c>
      <c r="O31" s="396">
        <f t="shared" si="0"/>
        <v>36.220604026845635</v>
      </c>
      <c r="P31" s="487"/>
      <c r="Q31" s="487"/>
      <c r="R31" s="487"/>
      <c r="S31" s="487"/>
      <c r="T31" s="487"/>
      <c r="U31" s="487"/>
      <c r="V31" s="487"/>
      <c r="W31" s="325"/>
    </row>
    <row r="32" spans="1:25" s="326" customFormat="1" ht="21.75" customHeight="1" thickBot="1" x14ac:dyDescent="0.25">
      <c r="A32" s="320"/>
      <c r="B32" s="504" t="str">
        <f>+'11+'!B122:M122</f>
        <v>Обеспечение равной доступности услуг общественного транспорта на территории Республики Тыва  для отдельных категорий граждан, оказание мер социальной поддержки которым относится к ведению Российской Федерации и Республики Тыва</v>
      </c>
      <c r="C32" s="504"/>
      <c r="D32" s="504"/>
      <c r="E32" s="504"/>
      <c r="F32" s="505"/>
      <c r="G32" s="323" t="str">
        <f>+'11+'!Q122</f>
        <v>0110376110</v>
      </c>
      <c r="H32" s="323">
        <f>+'11+'!R122</f>
        <v>0</v>
      </c>
      <c r="I32" s="367">
        <f>+'11+'!O122</f>
        <v>10</v>
      </c>
      <c r="J32" s="367">
        <f>+'11+'!P122</f>
        <v>3</v>
      </c>
      <c r="K32" s="485"/>
      <c r="L32" s="486"/>
      <c r="M32" s="397">
        <f>+'11+'!U122</f>
        <v>74.5</v>
      </c>
      <c r="N32" s="397">
        <f>+'11+'!V122</f>
        <v>26.984349999999999</v>
      </c>
      <c r="O32" s="396">
        <f t="shared" si="0"/>
        <v>36.220604026845635</v>
      </c>
      <c r="P32" s="487"/>
      <c r="Q32" s="487"/>
      <c r="R32" s="487"/>
      <c r="S32" s="487"/>
      <c r="T32" s="487"/>
      <c r="U32" s="487"/>
      <c r="V32" s="487"/>
      <c r="W32" s="325"/>
    </row>
    <row r="33" spans="1:23" s="326" customFormat="1" ht="21.75" customHeight="1" thickBot="1" x14ac:dyDescent="0.25">
      <c r="A33" s="320"/>
      <c r="B33" s="504" t="str">
        <f>+'11+'!B123:M123</f>
        <v>Социальное обеспечение и иные выплаты населению</v>
      </c>
      <c r="C33" s="504"/>
      <c r="D33" s="504"/>
      <c r="E33" s="504"/>
      <c r="F33" s="505"/>
      <c r="G33" s="323" t="str">
        <f>+'11+'!Q123</f>
        <v>0110376110</v>
      </c>
      <c r="H33" s="323" t="str">
        <f>+'11+'!R123</f>
        <v>300</v>
      </c>
      <c r="I33" s="367">
        <f>+'11+'!O123</f>
        <v>10</v>
      </c>
      <c r="J33" s="367">
        <f>+'11+'!P123</f>
        <v>3</v>
      </c>
      <c r="K33" s="485"/>
      <c r="L33" s="486"/>
      <c r="M33" s="397">
        <f>+'11+'!U123</f>
        <v>74.5</v>
      </c>
      <c r="N33" s="397">
        <f>+'11+'!V123</f>
        <v>26.984349999999999</v>
      </c>
      <c r="O33" s="396">
        <f t="shared" si="0"/>
        <v>36.220604026845635</v>
      </c>
      <c r="P33" s="487"/>
      <c r="Q33" s="487"/>
      <c r="R33" s="487"/>
      <c r="S33" s="487"/>
      <c r="T33" s="487"/>
      <c r="U33" s="487"/>
      <c r="V33" s="487"/>
      <c r="W33" s="325"/>
    </row>
    <row r="34" spans="1:23" s="326" customFormat="1" ht="21.75" customHeight="1" thickBot="1" x14ac:dyDescent="0.25">
      <c r="A34" s="320"/>
      <c r="B34" s="504" t="str">
        <f>+'11+'!B124:M124</f>
        <v>Публичные нормативные социальные выплаты гражданам</v>
      </c>
      <c r="C34" s="504"/>
      <c r="D34" s="504"/>
      <c r="E34" s="504"/>
      <c r="F34" s="505"/>
      <c r="G34" s="323" t="str">
        <f>+'11+'!Q124</f>
        <v>0110376110</v>
      </c>
      <c r="H34" s="323" t="str">
        <f>+'11+'!R124</f>
        <v>310</v>
      </c>
      <c r="I34" s="367">
        <f>+'11+'!O124</f>
        <v>10</v>
      </c>
      <c r="J34" s="367">
        <f>+'11+'!P124</f>
        <v>3</v>
      </c>
      <c r="K34" s="485"/>
      <c r="L34" s="486"/>
      <c r="M34" s="397">
        <f>+'11+'!U124</f>
        <v>74.5</v>
      </c>
      <c r="N34" s="397">
        <f>+'11+'!V124</f>
        <v>26.984349999999999</v>
      </c>
      <c r="O34" s="396">
        <f t="shared" si="0"/>
        <v>36.220604026845635</v>
      </c>
      <c r="P34" s="487"/>
      <c r="Q34" s="487"/>
      <c r="R34" s="487"/>
      <c r="S34" s="487"/>
      <c r="T34" s="487"/>
      <c r="U34" s="487"/>
      <c r="V34" s="487"/>
      <c r="W34" s="325"/>
    </row>
    <row r="35" spans="1:23" s="326" customFormat="1" ht="21.75" customHeight="1" thickBot="1" x14ac:dyDescent="0.25">
      <c r="A35" s="320"/>
      <c r="B35" s="504" t="str">
        <f>+'11+'!B125:M125</f>
        <v>Пособия, компенсации, меры социальной поддержки по публичным нормативным обязательствам</v>
      </c>
      <c r="C35" s="504"/>
      <c r="D35" s="504"/>
      <c r="E35" s="504"/>
      <c r="F35" s="505"/>
      <c r="G35" s="323" t="str">
        <f>+'11+'!Q125</f>
        <v>0110376110</v>
      </c>
      <c r="H35" s="323" t="str">
        <f>+'11+'!R125</f>
        <v>313</v>
      </c>
      <c r="I35" s="367">
        <f>+'11+'!O125</f>
        <v>10</v>
      </c>
      <c r="J35" s="367">
        <f>+'11+'!P125</f>
        <v>3</v>
      </c>
      <c r="K35" s="485"/>
      <c r="L35" s="486"/>
      <c r="M35" s="397">
        <f>+'11+'!U125</f>
        <v>74.5</v>
      </c>
      <c r="N35" s="397">
        <f>+'11+'!V125</f>
        <v>26.984349999999999</v>
      </c>
      <c r="O35" s="396">
        <f t="shared" si="0"/>
        <v>36.220604026845635</v>
      </c>
      <c r="P35" s="487"/>
      <c r="Q35" s="487"/>
      <c r="R35" s="487"/>
      <c r="S35" s="487"/>
      <c r="T35" s="487"/>
      <c r="U35" s="487"/>
      <c r="V35" s="487"/>
      <c r="W35" s="325"/>
    </row>
    <row r="36" spans="1:23" s="326" customFormat="1" ht="21.75" customHeight="1" thickBot="1" x14ac:dyDescent="0.25">
      <c r="A36" s="320"/>
      <c r="B36" s="504" t="str">
        <f>+'11+'!B126:M126</f>
        <v>Муниципальная программа "Социальная поддержка граждан в Овюрском кожууне"</v>
      </c>
      <c r="C36" s="504"/>
      <c r="D36" s="504"/>
      <c r="E36" s="504"/>
      <c r="F36" s="505"/>
      <c r="G36" s="323" t="str">
        <f>+'11+'!Q126</f>
        <v>0100000000</v>
      </c>
      <c r="H36" s="323">
        <f>+'11+'!R126</f>
        <v>0</v>
      </c>
      <c r="I36" s="367">
        <f>+'11+'!O126</f>
        <v>10</v>
      </c>
      <c r="J36" s="367">
        <f>+'11+'!P126</f>
        <v>3</v>
      </c>
      <c r="K36" s="485"/>
      <c r="L36" s="486"/>
      <c r="M36" s="397">
        <f>+'11+'!U126</f>
        <v>116.5</v>
      </c>
      <c r="N36" s="397">
        <f>+'11+'!V126</f>
        <v>0</v>
      </c>
      <c r="O36" s="396">
        <f t="shared" si="0"/>
        <v>0</v>
      </c>
      <c r="P36" s="487"/>
      <c r="Q36" s="487"/>
      <c r="R36" s="487"/>
      <c r="S36" s="487"/>
      <c r="T36" s="487"/>
      <c r="U36" s="487"/>
      <c r="V36" s="487"/>
      <c r="W36" s="325"/>
    </row>
    <row r="37" spans="1:23" s="326" customFormat="1" ht="21.75" customHeight="1" thickBot="1" x14ac:dyDescent="0.25">
      <c r="A37" s="320"/>
      <c r="B37" s="504" t="str">
        <f>+'11+'!B127:M127</f>
        <v>подпрограмма "Развитие мер социальной поддержки отдельным категориям граждан"</v>
      </c>
      <c r="C37" s="504"/>
      <c r="D37" s="504"/>
      <c r="E37" s="504"/>
      <c r="F37" s="505"/>
      <c r="G37" s="323" t="str">
        <f>+'11+'!Q127</f>
        <v>0110000000</v>
      </c>
      <c r="H37" s="323">
        <f>+'11+'!R127</f>
        <v>0</v>
      </c>
      <c r="I37" s="367">
        <f>+'11+'!O127</f>
        <v>10</v>
      </c>
      <c r="J37" s="367">
        <f>+'11+'!P127</f>
        <v>3</v>
      </c>
      <c r="K37" s="485"/>
      <c r="L37" s="486"/>
      <c r="M37" s="397">
        <f>+'11+'!U127</f>
        <v>116.5</v>
      </c>
      <c r="N37" s="397">
        <f>+'11+'!V127</f>
        <v>0</v>
      </c>
      <c r="O37" s="396">
        <f t="shared" si="0"/>
        <v>0</v>
      </c>
      <c r="P37" s="487"/>
      <c r="Q37" s="487"/>
      <c r="R37" s="487"/>
      <c r="S37" s="487"/>
      <c r="T37" s="487"/>
      <c r="U37" s="487"/>
      <c r="V37" s="487"/>
      <c r="W37" s="325"/>
    </row>
    <row r="38" spans="1:23" s="326" customFormat="1" ht="21.75" customHeight="1" thickBot="1" x14ac:dyDescent="0.25">
      <c r="A38" s="320"/>
      <c r="B38" s="504" t="str">
        <f>+'11+'!B128:M128</f>
        <v>Федеральный Закон от 12 января 1996 года № 8-ФЗ  "О погребении и похоронном деле"</v>
      </c>
      <c r="C38" s="504"/>
      <c r="D38" s="504"/>
      <c r="E38" s="504"/>
      <c r="F38" s="505"/>
      <c r="G38" s="323" t="str">
        <f>+'11+'!Q128</f>
        <v>0110476120</v>
      </c>
      <c r="H38" s="323">
        <f>+'11+'!R128</f>
        <v>0</v>
      </c>
      <c r="I38" s="367">
        <f>+'11+'!O128</f>
        <v>10</v>
      </c>
      <c r="J38" s="367">
        <f>+'11+'!P128</f>
        <v>3</v>
      </c>
      <c r="K38" s="485"/>
      <c r="L38" s="486"/>
      <c r="M38" s="397">
        <f>+'11+'!U128</f>
        <v>116.5</v>
      </c>
      <c r="N38" s="397">
        <f>+'11+'!V128</f>
        <v>0</v>
      </c>
      <c r="O38" s="396">
        <f t="shared" si="0"/>
        <v>0</v>
      </c>
      <c r="P38" s="487"/>
      <c r="Q38" s="487"/>
      <c r="R38" s="487"/>
      <c r="S38" s="487"/>
      <c r="T38" s="487"/>
      <c r="U38" s="487"/>
      <c r="V38" s="487"/>
      <c r="W38" s="325"/>
    </row>
    <row r="39" spans="1:23" s="326" customFormat="1" ht="21.75" customHeight="1" thickBot="1" x14ac:dyDescent="0.25">
      <c r="A39" s="320"/>
      <c r="B39" s="504" t="str">
        <f>+'11+'!B129:M129</f>
        <v>Социальное обеспечение и иные выплаты населению</v>
      </c>
      <c r="C39" s="504"/>
      <c r="D39" s="504"/>
      <c r="E39" s="504"/>
      <c r="F39" s="505"/>
      <c r="G39" s="323" t="str">
        <f>+'11+'!Q129</f>
        <v>0110476120</v>
      </c>
      <c r="H39" s="323" t="str">
        <f>+'11+'!R129</f>
        <v>300</v>
      </c>
      <c r="I39" s="367">
        <f>+'11+'!O129</f>
        <v>10</v>
      </c>
      <c r="J39" s="367">
        <f>+'11+'!P129</f>
        <v>3</v>
      </c>
      <c r="K39" s="485"/>
      <c r="L39" s="486"/>
      <c r="M39" s="397">
        <f>+'11+'!U129</f>
        <v>116.5</v>
      </c>
      <c r="N39" s="397">
        <f>+'11+'!V129</f>
        <v>0</v>
      </c>
      <c r="O39" s="396">
        <f t="shared" si="0"/>
        <v>0</v>
      </c>
      <c r="P39" s="487"/>
      <c r="Q39" s="487"/>
      <c r="R39" s="487"/>
      <c r="S39" s="487"/>
      <c r="T39" s="487"/>
      <c r="U39" s="487"/>
      <c r="V39" s="487"/>
      <c r="W39" s="325"/>
    </row>
    <row r="40" spans="1:23" s="326" customFormat="1" ht="21.75" customHeight="1" thickBot="1" x14ac:dyDescent="0.25">
      <c r="A40" s="320"/>
      <c r="B40" s="504" t="str">
        <f>+'11+'!B130:M130</f>
        <v>Публичные нормативные социальные выплаты гражданам</v>
      </c>
      <c r="C40" s="504"/>
      <c r="D40" s="504"/>
      <c r="E40" s="504"/>
      <c r="F40" s="505"/>
      <c r="G40" s="323" t="str">
        <f>+'11+'!Q130</f>
        <v>0110476120</v>
      </c>
      <c r="H40" s="323" t="str">
        <f>+'11+'!R130</f>
        <v>310</v>
      </c>
      <c r="I40" s="367">
        <f>+'11+'!O130</f>
        <v>10</v>
      </c>
      <c r="J40" s="367">
        <f>+'11+'!P130</f>
        <v>3</v>
      </c>
      <c r="K40" s="485"/>
      <c r="L40" s="486"/>
      <c r="M40" s="397">
        <f>+'11+'!U130</f>
        <v>116.5</v>
      </c>
      <c r="N40" s="397">
        <f>+'11+'!V130</f>
        <v>0</v>
      </c>
      <c r="O40" s="396">
        <f t="shared" si="0"/>
        <v>0</v>
      </c>
      <c r="P40" s="487"/>
      <c r="Q40" s="487"/>
      <c r="R40" s="487"/>
      <c r="S40" s="487"/>
      <c r="T40" s="487"/>
      <c r="U40" s="487"/>
      <c r="V40" s="487"/>
      <c r="W40" s="325"/>
    </row>
    <row r="41" spans="1:23" s="326" customFormat="1" ht="21.75" customHeight="1" thickBot="1" x14ac:dyDescent="0.25">
      <c r="A41" s="320"/>
      <c r="B41" s="504" t="str">
        <f>+'11+'!B131:M131</f>
        <v>Пособия, компенсации, меры социальной поддержки по публичным нормативным обязательствам</v>
      </c>
      <c r="C41" s="504"/>
      <c r="D41" s="504"/>
      <c r="E41" s="504"/>
      <c r="F41" s="505"/>
      <c r="G41" s="323" t="str">
        <f>+'11+'!Q131</f>
        <v>0110476120</v>
      </c>
      <c r="H41" s="323" t="str">
        <f>+'11+'!R131</f>
        <v>313</v>
      </c>
      <c r="I41" s="367">
        <f>+'11+'!O131</f>
        <v>10</v>
      </c>
      <c r="J41" s="367">
        <f>+'11+'!P131</f>
        <v>3</v>
      </c>
      <c r="K41" s="485"/>
      <c r="L41" s="486"/>
      <c r="M41" s="397">
        <f>+'11+'!U131</f>
        <v>116.5</v>
      </c>
      <c r="N41" s="397">
        <f>+'11+'!V131</f>
        <v>0</v>
      </c>
      <c r="O41" s="396">
        <f t="shared" si="0"/>
        <v>0</v>
      </c>
      <c r="P41" s="487"/>
      <c r="Q41" s="487"/>
      <c r="R41" s="487"/>
      <c r="S41" s="487"/>
      <c r="T41" s="487"/>
      <c r="U41" s="487"/>
      <c r="V41" s="487"/>
      <c r="W41" s="325"/>
    </row>
    <row r="42" spans="1:23" s="326" customFormat="1" ht="21.75" customHeight="1" thickBot="1" x14ac:dyDescent="0.25">
      <c r="A42" s="320"/>
      <c r="B42" s="504" t="str">
        <f>+'11+'!B132:M132</f>
        <v>Муниципальная программа "Социальная поддержка граждан в Овюрском кожууне"</v>
      </c>
      <c r="C42" s="504"/>
      <c r="D42" s="504"/>
      <c r="E42" s="504"/>
      <c r="F42" s="505"/>
      <c r="G42" s="323" t="str">
        <f>+'11+'!Q132</f>
        <v>0100000000</v>
      </c>
      <c r="H42" s="323">
        <f>+'11+'!R132</f>
        <v>0</v>
      </c>
      <c r="I42" s="367">
        <f>+'11+'!O132</f>
        <v>10</v>
      </c>
      <c r="J42" s="367">
        <f>+'11+'!P132</f>
        <v>3</v>
      </c>
      <c r="K42" s="485"/>
      <c r="L42" s="486"/>
      <c r="M42" s="397">
        <f>+'11+'!U132</f>
        <v>290</v>
      </c>
      <c r="N42" s="397">
        <f>+'11+'!V132</f>
        <v>156.44999999999999</v>
      </c>
      <c r="O42" s="396">
        <f t="shared" si="0"/>
        <v>53.948275862068961</v>
      </c>
      <c r="P42" s="487"/>
      <c r="Q42" s="487"/>
      <c r="R42" s="487"/>
      <c r="S42" s="487"/>
      <c r="T42" s="487"/>
      <c r="U42" s="487"/>
      <c r="V42" s="487"/>
      <c r="W42" s="325"/>
    </row>
    <row r="43" spans="1:23" s="326" customFormat="1" ht="21.75" customHeight="1" thickBot="1" x14ac:dyDescent="0.25">
      <c r="A43" s="320"/>
      <c r="B43" s="504" t="str">
        <f>+'11+'!B133:M133</f>
        <v>подпрограмма "Развитие мер социальной поддержки отдельным категориям граждан"</v>
      </c>
      <c r="C43" s="504"/>
      <c r="D43" s="504"/>
      <c r="E43" s="504"/>
      <c r="F43" s="505"/>
      <c r="G43" s="323" t="str">
        <f>+'11+'!Q133</f>
        <v>0110000000</v>
      </c>
      <c r="H43" s="323">
        <f>+'11+'!R133</f>
        <v>0</v>
      </c>
      <c r="I43" s="367">
        <f>+'11+'!O133</f>
        <v>10</v>
      </c>
      <c r="J43" s="367">
        <f>+'11+'!P133</f>
        <v>3</v>
      </c>
      <c r="K43" s="485"/>
      <c r="L43" s="486"/>
      <c r="M43" s="397">
        <f>+'11+'!U133</f>
        <v>290</v>
      </c>
      <c r="N43" s="397">
        <f>+'11+'!V133</f>
        <v>156.44999999999999</v>
      </c>
      <c r="O43" s="396">
        <f t="shared" si="0"/>
        <v>53.948275862068961</v>
      </c>
      <c r="P43" s="487"/>
      <c r="Q43" s="487"/>
      <c r="R43" s="487"/>
      <c r="S43" s="487"/>
      <c r="T43" s="487"/>
      <c r="U43" s="487"/>
      <c r="V43" s="487"/>
      <c r="W43" s="325"/>
    </row>
    <row r="44" spans="1:23" s="326" customFormat="1" ht="21.75" customHeight="1" thickBot="1" x14ac:dyDescent="0.25">
      <c r="A44" s="320"/>
      <c r="B44" s="504" t="str">
        <f>+'11+'!B134:M134</f>
        <v>Создание условий для реализации муниципальной программы</v>
      </c>
      <c r="C44" s="504"/>
      <c r="D44" s="504"/>
      <c r="E44" s="504"/>
      <c r="F44" s="505"/>
      <c r="G44" s="323" t="str">
        <f>+'11+'!Q134</f>
        <v>0110607020</v>
      </c>
      <c r="H44" s="323">
        <f>+'11+'!R134</f>
        <v>0</v>
      </c>
      <c r="I44" s="367">
        <f>+'11+'!O134</f>
        <v>10</v>
      </c>
      <c r="J44" s="367">
        <f>+'11+'!P134</f>
        <v>3</v>
      </c>
      <c r="K44" s="485"/>
      <c r="L44" s="486"/>
      <c r="M44" s="397">
        <f>+'11+'!U134</f>
        <v>290</v>
      </c>
      <c r="N44" s="397">
        <f>+'11+'!V134</f>
        <v>156.44999999999999</v>
      </c>
      <c r="O44" s="396">
        <f t="shared" si="0"/>
        <v>53.948275862068961</v>
      </c>
      <c r="P44" s="487"/>
      <c r="Q44" s="487"/>
      <c r="R44" s="487"/>
      <c r="S44" s="487"/>
      <c r="T44" s="487"/>
      <c r="U44" s="487"/>
      <c r="V44" s="487"/>
      <c r="W44" s="325"/>
    </row>
    <row r="45" spans="1:23" s="326" customFormat="1" ht="21.75" customHeight="1" thickBot="1" x14ac:dyDescent="0.25">
      <c r="A45" s="320"/>
      <c r="B45" s="504" t="str">
        <f>+'11+'!B135:M135</f>
        <v>Закупка товаров, работ и услуг для обеспечения государственных (муниципальных) нужд</v>
      </c>
      <c r="C45" s="504"/>
      <c r="D45" s="504"/>
      <c r="E45" s="504"/>
      <c r="F45" s="505"/>
      <c r="G45" s="323" t="str">
        <f>+'11+'!Q135</f>
        <v>0110607020</v>
      </c>
      <c r="H45" s="323" t="str">
        <f>+'11+'!R135</f>
        <v>200</v>
      </c>
      <c r="I45" s="367">
        <f>+'11+'!O135</f>
        <v>10</v>
      </c>
      <c r="J45" s="367">
        <f>+'11+'!P135</f>
        <v>3</v>
      </c>
      <c r="K45" s="485"/>
      <c r="L45" s="486"/>
      <c r="M45" s="397">
        <f>+'11+'!U135</f>
        <v>290</v>
      </c>
      <c r="N45" s="397">
        <f>+'11+'!V135</f>
        <v>156.44999999999999</v>
      </c>
      <c r="O45" s="396">
        <f t="shared" si="0"/>
        <v>53.948275862068961</v>
      </c>
      <c r="P45" s="487"/>
      <c r="Q45" s="487"/>
      <c r="R45" s="487"/>
      <c r="S45" s="487"/>
      <c r="T45" s="487"/>
      <c r="U45" s="487"/>
      <c r="V45" s="487"/>
      <c r="W45" s="325"/>
    </row>
    <row r="46" spans="1:23" s="326" customFormat="1" ht="21.75" customHeight="1" thickBot="1" x14ac:dyDescent="0.25">
      <c r="A46" s="320"/>
      <c r="B46" s="504" t="str">
        <f>+'11+'!B136:M136</f>
        <v>Иные закупки товаров, работ и услуг для обеспечения государственных (муниципальных) нужд</v>
      </c>
      <c r="C46" s="504"/>
      <c r="D46" s="504"/>
      <c r="E46" s="504"/>
      <c r="F46" s="505"/>
      <c r="G46" s="323" t="str">
        <f>+'11+'!Q136</f>
        <v>0110607020</v>
      </c>
      <c r="H46" s="323" t="str">
        <f>+'11+'!R136</f>
        <v>240</v>
      </c>
      <c r="I46" s="367">
        <f>+'11+'!O136</f>
        <v>10</v>
      </c>
      <c r="J46" s="367">
        <f>+'11+'!P136</f>
        <v>3</v>
      </c>
      <c r="K46" s="485"/>
      <c r="L46" s="486"/>
      <c r="M46" s="397">
        <f>+'11+'!U136</f>
        <v>290</v>
      </c>
      <c r="N46" s="397">
        <f>+'11+'!V136</f>
        <v>156.44999999999999</v>
      </c>
      <c r="O46" s="396">
        <f t="shared" si="0"/>
        <v>53.948275862068961</v>
      </c>
      <c r="P46" s="487"/>
      <c r="Q46" s="487"/>
      <c r="R46" s="487"/>
      <c r="S46" s="487"/>
      <c r="T46" s="487"/>
      <c r="U46" s="487"/>
      <c r="V46" s="487"/>
      <c r="W46" s="325"/>
    </row>
    <row r="47" spans="1:23" s="326" customFormat="1" ht="32.25" customHeight="1" thickBot="1" x14ac:dyDescent="0.25">
      <c r="A47" s="320"/>
      <c r="B47" s="504" t="str">
        <f>+'11+'!B137:M137</f>
        <v>Прочая закупка товаров, работ и услуг</v>
      </c>
      <c r="C47" s="504"/>
      <c r="D47" s="504"/>
      <c r="E47" s="504"/>
      <c r="F47" s="505"/>
      <c r="G47" s="323" t="str">
        <f>+'11+'!Q137</f>
        <v>0110607020</v>
      </c>
      <c r="H47" s="323" t="str">
        <f>+'11+'!R137</f>
        <v>244</v>
      </c>
      <c r="I47" s="367">
        <f>+'11+'!O137</f>
        <v>10</v>
      </c>
      <c r="J47" s="367">
        <f>+'11+'!P137</f>
        <v>3</v>
      </c>
      <c r="K47" s="485"/>
      <c r="L47" s="486"/>
      <c r="M47" s="397">
        <f>+'11+'!U137</f>
        <v>290</v>
      </c>
      <c r="N47" s="397">
        <f>+'11+'!V137</f>
        <v>156.44999999999999</v>
      </c>
      <c r="O47" s="396">
        <f t="shared" si="0"/>
        <v>53.948275862068961</v>
      </c>
      <c r="P47" s="487"/>
      <c r="Q47" s="487"/>
      <c r="R47" s="487"/>
      <c r="S47" s="487"/>
      <c r="T47" s="487"/>
      <c r="U47" s="487"/>
      <c r="V47" s="487"/>
      <c r="W47" s="325"/>
    </row>
    <row r="48" spans="1:23" s="326" customFormat="1" ht="32.25" customHeight="1" thickBot="1" x14ac:dyDescent="0.25">
      <c r="A48" s="320"/>
      <c r="B48" s="504" t="str">
        <f>+'11+'!B138:M138</f>
        <v>Муниципальная программа "Социальная поддержка граждан в Овюрском кожууне"</v>
      </c>
      <c r="C48" s="504"/>
      <c r="D48" s="504"/>
      <c r="E48" s="504"/>
      <c r="F48" s="505"/>
      <c r="G48" s="323" t="str">
        <f>+'11+'!Q138</f>
        <v>0100000000</v>
      </c>
      <c r="H48" s="323">
        <f>+'11+'!R138</f>
        <v>0</v>
      </c>
      <c r="I48" s="367">
        <f>+'11+'!O138</f>
        <v>10</v>
      </c>
      <c r="J48" s="367">
        <f>+'11+'!P138</f>
        <v>3</v>
      </c>
      <c r="K48" s="485"/>
      <c r="L48" s="486"/>
      <c r="M48" s="397">
        <f>+'11+'!U138</f>
        <v>5047</v>
      </c>
      <c r="N48" s="397">
        <f>+'11+'!V138</f>
        <v>2266.9514099999997</v>
      </c>
      <c r="O48" s="396">
        <f t="shared" si="0"/>
        <v>44.916810184267874</v>
      </c>
      <c r="P48" s="487"/>
      <c r="Q48" s="487"/>
      <c r="R48" s="487"/>
      <c r="S48" s="487"/>
      <c r="T48" s="487"/>
      <c r="U48" s="487"/>
      <c r="V48" s="487"/>
      <c r="W48" s="325"/>
    </row>
    <row r="49" spans="1:23" s="326" customFormat="1" ht="32.25" customHeight="1" thickBot="1" x14ac:dyDescent="0.25">
      <c r="A49" s="320"/>
      <c r="B49" s="504" t="str">
        <f>+'11+'!B139:M139</f>
        <v>подпрограмма "Социальная поддержка семьи и детей"</v>
      </c>
      <c r="C49" s="504"/>
      <c r="D49" s="504"/>
      <c r="E49" s="504"/>
      <c r="F49" s="505"/>
      <c r="G49" s="323" t="str">
        <f>+'11+'!Q139</f>
        <v>0120000000</v>
      </c>
      <c r="H49" s="323">
        <f>+'11+'!R139</f>
        <v>0</v>
      </c>
      <c r="I49" s="367">
        <f>+'11+'!O139</f>
        <v>10</v>
      </c>
      <c r="J49" s="367">
        <f>+'11+'!P139</f>
        <v>3</v>
      </c>
      <c r="K49" s="485"/>
      <c r="L49" s="486"/>
      <c r="M49" s="397">
        <f>+'11+'!U139</f>
        <v>5047</v>
      </c>
      <c r="N49" s="397">
        <f>+'11+'!V139</f>
        <v>2266.9514099999997</v>
      </c>
      <c r="O49" s="396">
        <f t="shared" si="0"/>
        <v>44.916810184267874</v>
      </c>
      <c r="P49" s="487"/>
      <c r="Q49" s="487"/>
      <c r="R49" s="487"/>
      <c r="S49" s="487"/>
      <c r="T49" s="487"/>
      <c r="U49" s="487"/>
      <c r="V49" s="487"/>
      <c r="W49" s="325"/>
    </row>
    <row r="50" spans="1:23" s="326" customFormat="1" ht="32.25" customHeight="1" thickBot="1" x14ac:dyDescent="0.25">
      <c r="A50" s="320"/>
      <c r="B50" s="504" t="str">
        <f>+'11+'!B140:M140</f>
        <v>Выплата ежемесячного пособия на ребенка</v>
      </c>
      <c r="C50" s="504"/>
      <c r="D50" s="504"/>
      <c r="E50" s="504"/>
      <c r="F50" s="505"/>
      <c r="G50" s="323" t="str">
        <f>+'11+'!Q140</f>
        <v>0120176070</v>
      </c>
      <c r="H50" s="323">
        <f>+'11+'!R140</f>
        <v>0</v>
      </c>
      <c r="I50" s="367">
        <f>+'11+'!O140</f>
        <v>10</v>
      </c>
      <c r="J50" s="367">
        <f>+'11+'!P140</f>
        <v>3</v>
      </c>
      <c r="K50" s="485"/>
      <c r="L50" s="486"/>
      <c r="M50" s="397">
        <f>+'11+'!U140</f>
        <v>5047</v>
      </c>
      <c r="N50" s="397">
        <f>+'11+'!V140</f>
        <v>2266.9514099999997</v>
      </c>
      <c r="O50" s="396">
        <f t="shared" si="0"/>
        <v>44.916810184267874</v>
      </c>
      <c r="P50" s="487"/>
      <c r="Q50" s="487"/>
      <c r="R50" s="487"/>
      <c r="S50" s="487"/>
      <c r="T50" s="487"/>
      <c r="U50" s="487"/>
      <c r="V50" s="487"/>
      <c r="W50" s="325"/>
    </row>
    <row r="51" spans="1:23" s="326" customFormat="1" ht="32.25" customHeight="1" thickBot="1" x14ac:dyDescent="0.25">
      <c r="A51" s="320"/>
      <c r="B51" s="504" t="str">
        <f>+'11+'!B141:M141</f>
        <v>Закупка товаров, работ и услуг для обеспечения государственных (муниципальных) нужд</v>
      </c>
      <c r="C51" s="504"/>
      <c r="D51" s="504"/>
      <c r="E51" s="504"/>
      <c r="F51" s="505"/>
      <c r="G51" s="323" t="str">
        <f>+'11+'!Q141</f>
        <v>0120176070</v>
      </c>
      <c r="H51" s="323" t="str">
        <f>+'11+'!R141</f>
        <v>200</v>
      </c>
      <c r="I51" s="367">
        <f>+'11+'!O141</f>
        <v>10</v>
      </c>
      <c r="J51" s="367">
        <f>+'11+'!P141</f>
        <v>3</v>
      </c>
      <c r="K51" s="485"/>
      <c r="L51" s="486"/>
      <c r="M51" s="397">
        <f>+'11+'!U141</f>
        <v>3.8</v>
      </c>
      <c r="N51" s="397">
        <f>+'11+'!V141</f>
        <v>0.85641</v>
      </c>
      <c r="O51" s="396">
        <f t="shared" si="0"/>
        <v>22.537105263157898</v>
      </c>
      <c r="P51" s="487"/>
      <c r="Q51" s="487"/>
      <c r="R51" s="487"/>
      <c r="S51" s="487"/>
      <c r="T51" s="487"/>
      <c r="U51" s="487"/>
      <c r="V51" s="487"/>
      <c r="W51" s="325"/>
    </row>
    <row r="52" spans="1:23" s="326" customFormat="1" ht="32.25" customHeight="1" thickBot="1" x14ac:dyDescent="0.25">
      <c r="A52" s="320"/>
      <c r="B52" s="504" t="str">
        <f>+'11+'!B142:M142</f>
        <v>Иные закупки товаров, работ и услуг для обеспечения государственных (муниципальных) нужд</v>
      </c>
      <c r="C52" s="504"/>
      <c r="D52" s="504"/>
      <c r="E52" s="504"/>
      <c r="F52" s="505"/>
      <c r="G52" s="323" t="str">
        <f>+'11+'!Q142</f>
        <v>0120176070</v>
      </c>
      <c r="H52" s="323" t="str">
        <f>+'11+'!R142</f>
        <v>240</v>
      </c>
      <c r="I52" s="367">
        <f>+'11+'!O142</f>
        <v>10</v>
      </c>
      <c r="J52" s="367">
        <f>+'11+'!P142</f>
        <v>3</v>
      </c>
      <c r="K52" s="485"/>
      <c r="L52" s="486"/>
      <c r="M52" s="397">
        <f>+'11+'!U142</f>
        <v>3.8</v>
      </c>
      <c r="N52" s="397">
        <f>+'11+'!V142</f>
        <v>0.85641</v>
      </c>
      <c r="O52" s="396">
        <f t="shared" si="0"/>
        <v>22.537105263157898</v>
      </c>
      <c r="P52" s="487"/>
      <c r="Q52" s="487"/>
      <c r="R52" s="487"/>
      <c r="S52" s="487"/>
      <c r="T52" s="487"/>
      <c r="U52" s="487"/>
      <c r="V52" s="487"/>
      <c r="W52" s="325"/>
    </row>
    <row r="53" spans="1:23" s="326" customFormat="1" ht="21.75" customHeight="1" thickBot="1" x14ac:dyDescent="0.25">
      <c r="A53" s="320"/>
      <c r="B53" s="504" t="str">
        <f>+'11+'!B143:M143</f>
        <v>Прочая закупка товаров, работ и услуг</v>
      </c>
      <c r="C53" s="504"/>
      <c r="D53" s="504"/>
      <c r="E53" s="504"/>
      <c r="F53" s="505"/>
      <c r="G53" s="323" t="str">
        <f>+'11+'!Q143</f>
        <v>0120176070</v>
      </c>
      <c r="H53" s="323" t="str">
        <f>+'11+'!R143</f>
        <v>244</v>
      </c>
      <c r="I53" s="367">
        <f>+'11+'!O143</f>
        <v>10</v>
      </c>
      <c r="J53" s="367">
        <f>+'11+'!P143</f>
        <v>3</v>
      </c>
      <c r="K53" s="485"/>
      <c r="L53" s="486"/>
      <c r="M53" s="397">
        <f>+'11+'!U143</f>
        <v>3.8</v>
      </c>
      <c r="N53" s="397">
        <f>+'11+'!V143</f>
        <v>0.85641</v>
      </c>
      <c r="O53" s="396">
        <f t="shared" si="0"/>
        <v>22.537105263157898</v>
      </c>
      <c r="P53" s="487"/>
      <c r="Q53" s="487"/>
      <c r="R53" s="487"/>
      <c r="S53" s="487"/>
      <c r="T53" s="487"/>
      <c r="U53" s="487"/>
      <c r="V53" s="487"/>
      <c r="W53" s="325"/>
    </row>
    <row r="54" spans="1:23" s="326" customFormat="1" ht="12.75" customHeight="1" thickBot="1" x14ac:dyDescent="0.25">
      <c r="A54" s="320"/>
      <c r="B54" s="504" t="str">
        <f>+'11+'!B144:M144</f>
        <v>Социальное обеспечение и иные выплаты населению</v>
      </c>
      <c r="C54" s="504"/>
      <c r="D54" s="504"/>
      <c r="E54" s="504"/>
      <c r="F54" s="505"/>
      <c r="G54" s="323" t="str">
        <f>+'11+'!Q144</f>
        <v>0120176070</v>
      </c>
      <c r="H54" s="323" t="str">
        <f>+'11+'!R144</f>
        <v>300</v>
      </c>
      <c r="I54" s="367">
        <f>+'11+'!O144</f>
        <v>10</v>
      </c>
      <c r="J54" s="367">
        <f>+'11+'!P144</f>
        <v>3</v>
      </c>
      <c r="K54" s="485"/>
      <c r="L54" s="486"/>
      <c r="M54" s="397">
        <f>+'11+'!U144</f>
        <v>5043.2</v>
      </c>
      <c r="N54" s="397">
        <f>+'11+'!V144</f>
        <v>2266.0949999999998</v>
      </c>
      <c r="O54" s="396">
        <f t="shared" si="0"/>
        <v>44.933673064720807</v>
      </c>
      <c r="P54" s="487"/>
      <c r="Q54" s="487"/>
      <c r="R54" s="487"/>
      <c r="S54" s="487"/>
      <c r="T54" s="487"/>
      <c r="U54" s="487"/>
      <c r="V54" s="487"/>
      <c r="W54" s="325"/>
    </row>
    <row r="55" spans="1:23" s="326" customFormat="1" ht="32.25" customHeight="1" thickBot="1" x14ac:dyDescent="0.25">
      <c r="A55" s="320"/>
      <c r="B55" s="504" t="str">
        <f>+'11+'!B145:M145</f>
        <v>Публичные нормативные социальные выплаты гражданам</v>
      </c>
      <c r="C55" s="504"/>
      <c r="D55" s="504"/>
      <c r="E55" s="504"/>
      <c r="F55" s="505"/>
      <c r="G55" s="323" t="str">
        <f>+'11+'!Q145</f>
        <v>0120176070</v>
      </c>
      <c r="H55" s="323" t="str">
        <f>+'11+'!R145</f>
        <v>310</v>
      </c>
      <c r="I55" s="367">
        <f>+'11+'!O145</f>
        <v>10</v>
      </c>
      <c r="J55" s="367">
        <f>+'11+'!P145</f>
        <v>3</v>
      </c>
      <c r="K55" s="485"/>
      <c r="L55" s="486"/>
      <c r="M55" s="397">
        <f>+'11+'!U145</f>
        <v>5043.2</v>
      </c>
      <c r="N55" s="397">
        <f>+'11+'!V145</f>
        <v>2266.0949999999998</v>
      </c>
      <c r="O55" s="396">
        <f t="shared" si="0"/>
        <v>44.933673064720807</v>
      </c>
      <c r="P55" s="487"/>
      <c r="Q55" s="487"/>
      <c r="R55" s="487"/>
      <c r="S55" s="487"/>
      <c r="T55" s="487"/>
      <c r="U55" s="487"/>
      <c r="V55" s="487"/>
      <c r="W55" s="325"/>
    </row>
    <row r="56" spans="1:23" s="326" customFormat="1" ht="32.25" customHeight="1" thickBot="1" x14ac:dyDescent="0.25">
      <c r="A56" s="320"/>
      <c r="B56" s="504" t="str">
        <f>+'11+'!B146:M146</f>
        <v>Пособия, компенсации, меры социальной поддержки по публичным нормативным обязательствам</v>
      </c>
      <c r="C56" s="504"/>
      <c r="D56" s="504"/>
      <c r="E56" s="504"/>
      <c r="F56" s="505"/>
      <c r="G56" s="323" t="str">
        <f>+'11+'!Q146</f>
        <v>0120176070</v>
      </c>
      <c r="H56" s="323" t="str">
        <f>+'11+'!R146</f>
        <v>313</v>
      </c>
      <c r="I56" s="367">
        <f>+'11+'!O146</f>
        <v>10</v>
      </c>
      <c r="J56" s="367">
        <f>+'11+'!P146</f>
        <v>3</v>
      </c>
      <c r="K56" s="485"/>
      <c r="L56" s="486"/>
      <c r="M56" s="397">
        <f>+'11+'!U146</f>
        <v>5043.2</v>
      </c>
      <c r="N56" s="397">
        <f>+'11+'!V146</f>
        <v>2266.0949999999998</v>
      </c>
      <c r="O56" s="396">
        <f t="shared" si="0"/>
        <v>44.933673064720807</v>
      </c>
      <c r="P56" s="487"/>
      <c r="Q56" s="487"/>
      <c r="R56" s="487"/>
      <c r="S56" s="487"/>
      <c r="T56" s="487"/>
      <c r="U56" s="487"/>
      <c r="V56" s="487"/>
      <c r="W56" s="325"/>
    </row>
    <row r="57" spans="1:23" s="326" customFormat="1" ht="32.25" customHeight="1" thickBot="1" x14ac:dyDescent="0.25">
      <c r="A57" s="320"/>
      <c r="B57" s="504" t="str">
        <f>+'11+'!B147:M147</f>
        <v>Муниципальная программа "Социальная поддержка граждан в Овюрском кожууне"</v>
      </c>
      <c r="C57" s="504"/>
      <c r="D57" s="504"/>
      <c r="E57" s="504"/>
      <c r="F57" s="505"/>
      <c r="G57" s="323" t="str">
        <f>+'11+'!Q147</f>
        <v>0100000000</v>
      </c>
      <c r="H57" s="323">
        <f>+'11+'!R147</f>
        <v>0</v>
      </c>
      <c r="I57" s="367">
        <f>+'11+'!O147</f>
        <v>10</v>
      </c>
      <c r="J57" s="367">
        <f>+'11+'!P147</f>
        <v>3</v>
      </c>
      <c r="K57" s="485"/>
      <c r="L57" s="486"/>
      <c r="M57" s="397">
        <f>+'11+'!U147</f>
        <v>4073</v>
      </c>
      <c r="N57" s="397">
        <f>+'11+'!V147</f>
        <v>2004.68</v>
      </c>
      <c r="O57" s="396">
        <f t="shared" si="0"/>
        <v>49.218757672477295</v>
      </c>
      <c r="P57" s="487"/>
      <c r="Q57" s="487"/>
      <c r="R57" s="487"/>
      <c r="S57" s="487"/>
      <c r="T57" s="487"/>
      <c r="U57" s="487"/>
      <c r="V57" s="487"/>
      <c r="W57" s="325"/>
    </row>
    <row r="58" spans="1:23" s="326" customFormat="1" ht="32.25" customHeight="1" thickBot="1" x14ac:dyDescent="0.25">
      <c r="A58" s="320"/>
      <c r="B58" s="504" t="str">
        <f>+'11+'!B148:M148</f>
        <v>подпрограмма "Обеспечение социальной поддержки граждан на оплату жилого помещения и коммунальных услуг"</v>
      </c>
      <c r="C58" s="504"/>
      <c r="D58" s="504"/>
      <c r="E58" s="504"/>
      <c r="F58" s="505"/>
      <c r="G58" s="323" t="str">
        <f>+'11+'!Q148</f>
        <v>0130000000</v>
      </c>
      <c r="H58" s="323">
        <f>+'11+'!R148</f>
        <v>0</v>
      </c>
      <c r="I58" s="367">
        <f>+'11+'!O148</f>
        <v>10</v>
      </c>
      <c r="J58" s="367">
        <f>+'11+'!P148</f>
        <v>3</v>
      </c>
      <c r="K58" s="485"/>
      <c r="L58" s="486"/>
      <c r="M58" s="397">
        <f>+'11+'!U148</f>
        <v>4073</v>
      </c>
      <c r="N58" s="397">
        <f>+'11+'!V148</f>
        <v>2004.68</v>
      </c>
      <c r="O58" s="396">
        <f t="shared" si="0"/>
        <v>49.218757672477295</v>
      </c>
      <c r="P58" s="487"/>
      <c r="Q58" s="487"/>
      <c r="R58" s="487"/>
      <c r="S58" s="487"/>
      <c r="T58" s="487"/>
      <c r="U58" s="487"/>
      <c r="V58" s="487"/>
      <c r="W58" s="325"/>
    </row>
    <row r="59" spans="1:23" s="326" customFormat="1" ht="32.25" customHeight="1" thickBot="1" x14ac:dyDescent="0.25">
      <c r="A59" s="320"/>
      <c r="B59" s="504" t="str">
        <f>+'11+'!B149:M149</f>
        <v>Субвенции на оплату жилищно-коммунальных услуг отдельным категориям граждан</v>
      </c>
      <c r="C59" s="504"/>
      <c r="D59" s="504"/>
      <c r="E59" s="504"/>
      <c r="F59" s="505"/>
      <c r="G59" s="323" t="str">
        <f>+'11+'!Q149</f>
        <v>0130152500</v>
      </c>
      <c r="H59" s="323">
        <f>+'11+'!R149</f>
        <v>0</v>
      </c>
      <c r="I59" s="367">
        <f>+'11+'!O149</f>
        <v>10</v>
      </c>
      <c r="J59" s="367">
        <f>+'11+'!P149</f>
        <v>3</v>
      </c>
      <c r="K59" s="485"/>
      <c r="L59" s="486"/>
      <c r="M59" s="397">
        <f>+'11+'!U149</f>
        <v>4073</v>
      </c>
      <c r="N59" s="397">
        <f>+'11+'!V149</f>
        <v>2004.68</v>
      </c>
      <c r="O59" s="396">
        <f t="shared" si="0"/>
        <v>49.218757672477295</v>
      </c>
      <c r="P59" s="487"/>
      <c r="Q59" s="487"/>
      <c r="R59" s="487"/>
      <c r="S59" s="487"/>
      <c r="T59" s="487"/>
      <c r="U59" s="487"/>
      <c r="V59" s="487"/>
      <c r="W59" s="325"/>
    </row>
    <row r="60" spans="1:23" s="326" customFormat="1" ht="21.75" customHeight="1" thickBot="1" x14ac:dyDescent="0.25">
      <c r="A60" s="320"/>
      <c r="B60" s="504" t="str">
        <f>+'11+'!B150:M150</f>
        <v>Закупка товаров, работ и услуг для обеспечения государственных (муниципальных) нужд</v>
      </c>
      <c r="C60" s="504"/>
      <c r="D60" s="504"/>
      <c r="E60" s="504"/>
      <c r="F60" s="505"/>
      <c r="G60" s="323" t="str">
        <f>+'11+'!Q150</f>
        <v>0130152500</v>
      </c>
      <c r="H60" s="323" t="str">
        <f>+'11+'!R150</f>
        <v>200</v>
      </c>
      <c r="I60" s="367">
        <f>+'11+'!O150</f>
        <v>10</v>
      </c>
      <c r="J60" s="367">
        <f>+'11+'!P150</f>
        <v>3</v>
      </c>
      <c r="K60" s="485"/>
      <c r="L60" s="486"/>
      <c r="M60" s="397">
        <f>+'11+'!U150</f>
        <v>15.2</v>
      </c>
      <c r="N60" s="397">
        <f>+'11+'!V150</f>
        <v>6.8</v>
      </c>
      <c r="O60" s="396">
        <f t="shared" si="0"/>
        <v>44.736842105263158</v>
      </c>
      <c r="P60" s="487"/>
      <c r="Q60" s="487"/>
      <c r="R60" s="487"/>
      <c r="S60" s="487"/>
      <c r="T60" s="487"/>
      <c r="U60" s="487"/>
      <c r="V60" s="487"/>
      <c r="W60" s="325"/>
    </row>
    <row r="61" spans="1:23" s="326" customFormat="1" ht="12.75" customHeight="1" thickBot="1" x14ac:dyDescent="0.25">
      <c r="A61" s="320"/>
      <c r="B61" s="504" t="str">
        <f>+'11+'!B151:M151</f>
        <v>Иные закупки товаров, работ и услуг для обеспечения государственных (муниципальных) нужд</v>
      </c>
      <c r="C61" s="504"/>
      <c r="D61" s="504"/>
      <c r="E61" s="504"/>
      <c r="F61" s="505"/>
      <c r="G61" s="323" t="str">
        <f>+'11+'!Q151</f>
        <v>0130152500</v>
      </c>
      <c r="H61" s="323" t="str">
        <f>+'11+'!R151</f>
        <v>240</v>
      </c>
      <c r="I61" s="367">
        <f>+'11+'!O151</f>
        <v>10</v>
      </c>
      <c r="J61" s="367">
        <f>+'11+'!P151</f>
        <v>3</v>
      </c>
      <c r="K61" s="485"/>
      <c r="L61" s="486"/>
      <c r="M61" s="397">
        <f>+'11+'!U151</f>
        <v>15.2</v>
      </c>
      <c r="N61" s="397">
        <f>+'11+'!V151</f>
        <v>6.8</v>
      </c>
      <c r="O61" s="396">
        <f t="shared" si="0"/>
        <v>44.736842105263158</v>
      </c>
      <c r="P61" s="487"/>
      <c r="Q61" s="487"/>
      <c r="R61" s="487"/>
      <c r="S61" s="487"/>
      <c r="T61" s="487"/>
      <c r="U61" s="487"/>
      <c r="V61" s="487"/>
      <c r="W61" s="325"/>
    </row>
    <row r="62" spans="1:23" s="326" customFormat="1" ht="12.75" customHeight="1" thickBot="1" x14ac:dyDescent="0.25">
      <c r="A62" s="320"/>
      <c r="B62" s="504" t="str">
        <f>+'11+'!B152:M152</f>
        <v>Прочая закупка товаров, работ и услуг</v>
      </c>
      <c r="C62" s="504"/>
      <c r="D62" s="504"/>
      <c r="E62" s="504"/>
      <c r="F62" s="505"/>
      <c r="G62" s="323" t="str">
        <f>+'11+'!Q152</f>
        <v>0130152500</v>
      </c>
      <c r="H62" s="323" t="str">
        <f>+'11+'!R152</f>
        <v>244</v>
      </c>
      <c r="I62" s="367">
        <f>+'11+'!O152</f>
        <v>10</v>
      </c>
      <c r="J62" s="367">
        <f>+'11+'!P152</f>
        <v>3</v>
      </c>
      <c r="K62" s="485"/>
      <c r="L62" s="486"/>
      <c r="M62" s="397">
        <f>+'11+'!U152</f>
        <v>15.2</v>
      </c>
      <c r="N62" s="397">
        <f>+'11+'!V152</f>
        <v>6.8</v>
      </c>
      <c r="O62" s="396">
        <f t="shared" si="0"/>
        <v>44.736842105263158</v>
      </c>
      <c r="P62" s="487"/>
      <c r="Q62" s="487"/>
      <c r="R62" s="487"/>
      <c r="S62" s="487"/>
      <c r="T62" s="487"/>
      <c r="U62" s="487"/>
      <c r="V62" s="487"/>
      <c r="W62" s="325"/>
    </row>
    <row r="63" spans="1:23" s="326" customFormat="1" ht="12.75" customHeight="1" thickBot="1" x14ac:dyDescent="0.25">
      <c r="A63" s="320"/>
      <c r="B63" s="504" t="str">
        <f>+'11+'!B153:M153</f>
        <v>Социальное обеспечение и иные выплаты населению</v>
      </c>
      <c r="C63" s="504"/>
      <c r="D63" s="504"/>
      <c r="E63" s="504"/>
      <c r="F63" s="505"/>
      <c r="G63" s="323" t="str">
        <f>+'11+'!Q153</f>
        <v>0130152500</v>
      </c>
      <c r="H63" s="323" t="str">
        <f>+'11+'!R153</f>
        <v>300</v>
      </c>
      <c r="I63" s="367">
        <f>+'11+'!O153</f>
        <v>10</v>
      </c>
      <c r="J63" s="367">
        <f>+'11+'!P153</f>
        <v>3</v>
      </c>
      <c r="K63" s="485"/>
      <c r="L63" s="486"/>
      <c r="M63" s="397">
        <f>+'11+'!U153</f>
        <v>4057.8</v>
      </c>
      <c r="N63" s="397">
        <f>+'11+'!V153</f>
        <v>1997.88</v>
      </c>
      <c r="O63" s="396">
        <f t="shared" si="0"/>
        <v>49.235546355167827</v>
      </c>
      <c r="P63" s="487"/>
      <c r="Q63" s="487"/>
      <c r="R63" s="487"/>
      <c r="S63" s="487"/>
      <c r="T63" s="487"/>
      <c r="U63" s="487"/>
      <c r="V63" s="487"/>
      <c r="W63" s="325"/>
    </row>
    <row r="64" spans="1:23" s="326" customFormat="1" ht="12.75" customHeight="1" thickBot="1" x14ac:dyDescent="0.25">
      <c r="A64" s="320"/>
      <c r="B64" s="504" t="str">
        <f>+'11+'!B154:M154</f>
        <v>Социальные выплаты гражданам, кроме публичных нормативных социальных выплат</v>
      </c>
      <c r="C64" s="504"/>
      <c r="D64" s="504"/>
      <c r="E64" s="504"/>
      <c r="F64" s="505"/>
      <c r="G64" s="323" t="str">
        <f>+'11+'!Q154</f>
        <v>0130152500</v>
      </c>
      <c r="H64" s="323" t="str">
        <f>+'11+'!R154</f>
        <v>320</v>
      </c>
      <c r="I64" s="367">
        <f>+'11+'!O154</f>
        <v>10</v>
      </c>
      <c r="J64" s="367">
        <f>+'11+'!P154</f>
        <v>3</v>
      </c>
      <c r="K64" s="485"/>
      <c r="L64" s="486"/>
      <c r="M64" s="397">
        <f>+'11+'!U154</f>
        <v>4057.8</v>
      </c>
      <c r="N64" s="397">
        <f>+'11+'!V154</f>
        <v>1997.88</v>
      </c>
      <c r="O64" s="396">
        <f t="shared" si="0"/>
        <v>49.235546355167827</v>
      </c>
      <c r="P64" s="487"/>
      <c r="Q64" s="487"/>
      <c r="R64" s="487"/>
      <c r="S64" s="487"/>
      <c r="T64" s="487"/>
      <c r="U64" s="487"/>
      <c r="V64" s="487"/>
      <c r="W64" s="325"/>
    </row>
    <row r="65" spans="1:23" s="326" customFormat="1" ht="12.75" customHeight="1" thickBot="1" x14ac:dyDescent="0.25">
      <c r="A65" s="320"/>
      <c r="B65" s="504" t="str">
        <f>+'11+'!B155:M155</f>
        <v>Пособия, компенсации и иные социальные выплаты гражданам, кроме публичных нормативных обязательств</v>
      </c>
      <c r="C65" s="504"/>
      <c r="D65" s="504"/>
      <c r="E65" s="504"/>
      <c r="F65" s="505"/>
      <c r="G65" s="323" t="str">
        <f>+'11+'!Q155</f>
        <v>0130152500</v>
      </c>
      <c r="H65" s="323" t="str">
        <f>+'11+'!R155</f>
        <v>321</v>
      </c>
      <c r="I65" s="367">
        <f>+'11+'!O155</f>
        <v>10</v>
      </c>
      <c r="J65" s="367">
        <f>+'11+'!P155</f>
        <v>3</v>
      </c>
      <c r="K65" s="485"/>
      <c r="L65" s="486"/>
      <c r="M65" s="397">
        <f>+'11+'!U155</f>
        <v>4057.8</v>
      </c>
      <c r="N65" s="397">
        <f>+'11+'!V155</f>
        <v>1997.88</v>
      </c>
      <c r="O65" s="396">
        <f t="shared" si="0"/>
        <v>49.235546355167827</v>
      </c>
      <c r="P65" s="487"/>
      <c r="Q65" s="487"/>
      <c r="R65" s="487"/>
      <c r="S65" s="487"/>
      <c r="T65" s="487"/>
      <c r="U65" s="487"/>
      <c r="V65" s="487"/>
      <c r="W65" s="325"/>
    </row>
    <row r="66" spans="1:23" s="326" customFormat="1" ht="21.75" customHeight="1" thickBot="1" x14ac:dyDescent="0.25">
      <c r="A66" s="320"/>
      <c r="B66" s="504" t="str">
        <f>+'11+'!B156:M156</f>
        <v>Муниципальная программа "Социальная поддержка граждан в Овюрском кожууне"</v>
      </c>
      <c r="C66" s="504"/>
      <c r="D66" s="504"/>
      <c r="E66" s="504"/>
      <c r="F66" s="505"/>
      <c r="G66" s="323" t="str">
        <f>+'11+'!Q156</f>
        <v>0100000000</v>
      </c>
      <c r="H66" s="323">
        <f>+'11+'!R156</f>
        <v>0</v>
      </c>
      <c r="I66" s="367">
        <f>+'11+'!O156</f>
        <v>10</v>
      </c>
      <c r="J66" s="367">
        <f>+'11+'!P156</f>
        <v>3</v>
      </c>
      <c r="K66" s="485"/>
      <c r="L66" s="486"/>
      <c r="M66" s="397">
        <f>+'11+'!U156</f>
        <v>1208.7</v>
      </c>
      <c r="N66" s="397">
        <f>+'11+'!V156</f>
        <v>869.9</v>
      </c>
      <c r="O66" s="396">
        <f t="shared" si="0"/>
        <v>71.969885000413655</v>
      </c>
      <c r="P66" s="487"/>
      <c r="Q66" s="487"/>
      <c r="R66" s="487"/>
      <c r="S66" s="487"/>
      <c r="T66" s="487"/>
      <c r="U66" s="487"/>
      <c r="V66" s="487"/>
      <c r="W66" s="325"/>
    </row>
    <row r="67" spans="1:23" s="326" customFormat="1" ht="21.75" customHeight="1" thickBot="1" x14ac:dyDescent="0.25">
      <c r="A67" s="320"/>
      <c r="B67" s="504" t="str">
        <f>+'11+'!B157:M157</f>
        <v>подпрограмма "Обеспечение социальной поддержки граждан на оплату жилого помещения и коммунальных услуг"</v>
      </c>
      <c r="C67" s="504"/>
      <c r="D67" s="504"/>
      <c r="E67" s="504"/>
      <c r="F67" s="505"/>
      <c r="G67" s="323" t="str">
        <f>+'11+'!Q157</f>
        <v>0130000000</v>
      </c>
      <c r="H67" s="323">
        <f>+'11+'!R157</f>
        <v>0</v>
      </c>
      <c r="I67" s="367">
        <f>+'11+'!O157</f>
        <v>10</v>
      </c>
      <c r="J67" s="367">
        <f>+'11+'!P157</f>
        <v>3</v>
      </c>
      <c r="K67" s="485"/>
      <c r="L67" s="486"/>
      <c r="M67" s="397">
        <f>+'11+'!U157</f>
        <v>1208.7</v>
      </c>
      <c r="N67" s="397">
        <f>+'11+'!V157</f>
        <v>869.9</v>
      </c>
      <c r="O67" s="396">
        <f t="shared" si="0"/>
        <v>71.969885000413655</v>
      </c>
      <c r="P67" s="487"/>
      <c r="Q67" s="487"/>
      <c r="R67" s="487"/>
      <c r="S67" s="487"/>
      <c r="T67" s="487"/>
      <c r="U67" s="487"/>
      <c r="V67" s="487"/>
      <c r="W67" s="325"/>
    </row>
    <row r="68" spans="1:23" s="326" customFormat="1" ht="12.75" customHeight="1" thickBot="1" x14ac:dyDescent="0.25">
      <c r="A68" s="320"/>
      <c r="B68" s="504" t="str">
        <f>+'11+'!B158:M158</f>
        <v>Предоставление гражданам субсидий на оплату жилого помещения и коммунальных услуг</v>
      </c>
      <c r="C68" s="504"/>
      <c r="D68" s="504"/>
      <c r="E68" s="504"/>
      <c r="F68" s="505"/>
      <c r="G68" s="323" t="str">
        <f>+'11+'!Q158</f>
        <v>0130276030</v>
      </c>
      <c r="H68" s="323">
        <f>+'11+'!R158</f>
        <v>0</v>
      </c>
      <c r="I68" s="367">
        <f>+'11+'!O158</f>
        <v>10</v>
      </c>
      <c r="J68" s="367">
        <f>+'11+'!P158</f>
        <v>3</v>
      </c>
      <c r="K68" s="485"/>
      <c r="L68" s="486"/>
      <c r="M68" s="397">
        <f>+'11+'!U158</f>
        <v>1208.7</v>
      </c>
      <c r="N68" s="397">
        <f>+'11+'!V158</f>
        <v>869.9</v>
      </c>
      <c r="O68" s="396">
        <f t="shared" si="0"/>
        <v>71.969885000413655</v>
      </c>
      <c r="P68" s="487"/>
      <c r="Q68" s="487"/>
      <c r="R68" s="487"/>
      <c r="S68" s="487"/>
      <c r="T68" s="487"/>
      <c r="U68" s="487"/>
      <c r="V68" s="487"/>
      <c r="W68" s="325"/>
    </row>
    <row r="69" spans="1:23" s="326" customFormat="1" ht="42.75" customHeight="1" thickBot="1" x14ac:dyDescent="0.25">
      <c r="A69" s="320"/>
      <c r="B69" s="504" t="str">
        <f>+'11+'!B159:M159</f>
        <v>Закупка товаров, работ и услуг для обеспечения государственных (муниципальных) нужд</v>
      </c>
      <c r="C69" s="504"/>
      <c r="D69" s="504"/>
      <c r="E69" s="504"/>
      <c r="F69" s="505"/>
      <c r="G69" s="323" t="str">
        <f>+'11+'!Q159</f>
        <v>0130276030</v>
      </c>
      <c r="H69" s="323" t="str">
        <f>+'11+'!R159</f>
        <v>200</v>
      </c>
      <c r="I69" s="367">
        <f>+'11+'!O159</f>
        <v>10</v>
      </c>
      <c r="J69" s="367">
        <f>+'11+'!P159</f>
        <v>3</v>
      </c>
      <c r="K69" s="485"/>
      <c r="L69" s="486"/>
      <c r="M69" s="397">
        <f>+'11+'!U159</f>
        <v>15.7</v>
      </c>
      <c r="N69" s="397">
        <f>+'11+'!V159</f>
        <v>2.9157899999999999</v>
      </c>
      <c r="O69" s="396">
        <f t="shared" si="0"/>
        <v>18.57191082802548</v>
      </c>
      <c r="P69" s="487"/>
      <c r="Q69" s="487"/>
      <c r="R69" s="487"/>
      <c r="S69" s="487"/>
      <c r="T69" s="487"/>
      <c r="U69" s="487"/>
      <c r="V69" s="487"/>
      <c r="W69" s="325"/>
    </row>
    <row r="70" spans="1:23" s="326" customFormat="1" ht="42.75" customHeight="1" thickBot="1" x14ac:dyDescent="0.25">
      <c r="A70" s="320"/>
      <c r="B70" s="504" t="str">
        <f>+'11+'!B160:M160</f>
        <v>Иные закупки товаров, работ и услуг для обеспечения государственных (муниципальных) нужд</v>
      </c>
      <c r="C70" s="504"/>
      <c r="D70" s="504"/>
      <c r="E70" s="504"/>
      <c r="F70" s="505"/>
      <c r="G70" s="323" t="str">
        <f>+'11+'!Q160</f>
        <v>0130276030</v>
      </c>
      <c r="H70" s="323" t="str">
        <f>+'11+'!R160</f>
        <v>240</v>
      </c>
      <c r="I70" s="367">
        <f>+'11+'!O160</f>
        <v>10</v>
      </c>
      <c r="J70" s="367">
        <f>+'11+'!P160</f>
        <v>3</v>
      </c>
      <c r="K70" s="485"/>
      <c r="L70" s="486"/>
      <c r="M70" s="397">
        <f>+'11+'!U160</f>
        <v>15.7</v>
      </c>
      <c r="N70" s="397">
        <f>+'11+'!V160</f>
        <v>2.9157899999999999</v>
      </c>
      <c r="O70" s="396">
        <f t="shared" si="0"/>
        <v>18.57191082802548</v>
      </c>
      <c r="P70" s="487"/>
      <c r="Q70" s="487"/>
      <c r="R70" s="487"/>
      <c r="S70" s="487"/>
      <c r="T70" s="487"/>
      <c r="U70" s="487"/>
      <c r="V70" s="487"/>
      <c r="W70" s="325"/>
    </row>
    <row r="71" spans="1:23" s="326" customFormat="1" ht="42.75" customHeight="1" thickBot="1" x14ac:dyDescent="0.25">
      <c r="A71" s="320"/>
      <c r="B71" s="504" t="str">
        <f>+'11+'!B161:M161</f>
        <v>Прочая закупка товаров, работ и услуг</v>
      </c>
      <c r="C71" s="504"/>
      <c r="D71" s="504"/>
      <c r="E71" s="504"/>
      <c r="F71" s="505"/>
      <c r="G71" s="323" t="str">
        <f>+'11+'!Q161</f>
        <v>0130276030</v>
      </c>
      <c r="H71" s="323" t="str">
        <f>+'11+'!R161</f>
        <v>244</v>
      </c>
      <c r="I71" s="367">
        <f>+'11+'!O161</f>
        <v>10</v>
      </c>
      <c r="J71" s="367">
        <f>+'11+'!P161</f>
        <v>3</v>
      </c>
      <c r="K71" s="485"/>
      <c r="L71" s="486"/>
      <c r="M71" s="397">
        <f>+'11+'!U161</f>
        <v>15.7</v>
      </c>
      <c r="N71" s="397">
        <f>+'11+'!V161</f>
        <v>2.9157899999999999</v>
      </c>
      <c r="O71" s="396">
        <f t="shared" si="0"/>
        <v>18.57191082802548</v>
      </c>
      <c r="P71" s="487"/>
      <c r="Q71" s="487"/>
      <c r="R71" s="487"/>
      <c r="S71" s="487"/>
      <c r="T71" s="487"/>
      <c r="U71" s="487"/>
      <c r="V71" s="487"/>
      <c r="W71" s="325"/>
    </row>
    <row r="72" spans="1:23" s="326" customFormat="1" ht="21.75" customHeight="1" thickBot="1" x14ac:dyDescent="0.25">
      <c r="A72" s="320"/>
      <c r="B72" s="504" t="str">
        <f>+'11+'!B162:M162</f>
        <v>Социальное обеспечение и иные выплаты населению</v>
      </c>
      <c r="C72" s="504"/>
      <c r="D72" s="504"/>
      <c r="E72" s="504"/>
      <c r="F72" s="505"/>
      <c r="G72" s="323" t="str">
        <f>+'11+'!Q162</f>
        <v>0130276030</v>
      </c>
      <c r="H72" s="323" t="str">
        <f>+'11+'!R162</f>
        <v>300</v>
      </c>
      <c r="I72" s="367">
        <f>+'11+'!O162</f>
        <v>10</v>
      </c>
      <c r="J72" s="367">
        <f>+'11+'!P162</f>
        <v>3</v>
      </c>
      <c r="K72" s="485"/>
      <c r="L72" s="486"/>
      <c r="M72" s="397">
        <f>+'11+'!U162</f>
        <v>1193</v>
      </c>
      <c r="N72" s="397">
        <f>+'11+'!V162</f>
        <v>866.98420999999996</v>
      </c>
      <c r="O72" s="396">
        <f t="shared" si="0"/>
        <v>72.672607711651295</v>
      </c>
      <c r="P72" s="487"/>
      <c r="Q72" s="487"/>
      <c r="R72" s="487"/>
      <c r="S72" s="487"/>
      <c r="T72" s="487"/>
      <c r="U72" s="487"/>
      <c r="V72" s="487"/>
      <c r="W72" s="325"/>
    </row>
    <row r="73" spans="1:23" s="326" customFormat="1" ht="21.75" customHeight="1" thickBot="1" x14ac:dyDescent="0.25">
      <c r="A73" s="320"/>
      <c r="B73" s="504" t="str">
        <f>+'11+'!B163:M163</f>
        <v>Социальные выплаты гражданам, кроме публичных нормативных социальных выплат</v>
      </c>
      <c r="C73" s="504"/>
      <c r="D73" s="504"/>
      <c r="E73" s="504"/>
      <c r="F73" s="505"/>
      <c r="G73" s="323" t="str">
        <f>+'11+'!Q163</f>
        <v>0130276030</v>
      </c>
      <c r="H73" s="323" t="str">
        <f>+'11+'!R163</f>
        <v>320</v>
      </c>
      <c r="I73" s="367">
        <f>+'11+'!O163</f>
        <v>10</v>
      </c>
      <c r="J73" s="367">
        <f>+'11+'!P163</f>
        <v>3</v>
      </c>
      <c r="K73" s="485"/>
      <c r="L73" s="486"/>
      <c r="M73" s="397">
        <f>+'11+'!U163</f>
        <v>1193</v>
      </c>
      <c r="N73" s="397">
        <f>+'11+'!V163</f>
        <v>866.98420999999996</v>
      </c>
      <c r="O73" s="396">
        <f t="shared" si="0"/>
        <v>72.672607711651295</v>
      </c>
      <c r="P73" s="487"/>
      <c r="Q73" s="487"/>
      <c r="R73" s="487"/>
      <c r="S73" s="487"/>
      <c r="T73" s="487"/>
      <c r="U73" s="487"/>
      <c r="V73" s="487"/>
      <c r="W73" s="325"/>
    </row>
    <row r="74" spans="1:23" s="326" customFormat="1" ht="42.75" customHeight="1" thickBot="1" x14ac:dyDescent="0.25">
      <c r="A74" s="320"/>
      <c r="B74" s="504" t="str">
        <f>+'11+'!B164:M164</f>
        <v>Пособия, компенсации и иные социальные выплаты гражданам, кроме публичных нормативных обязательств</v>
      </c>
      <c r="C74" s="504"/>
      <c r="D74" s="504"/>
      <c r="E74" s="504"/>
      <c r="F74" s="505"/>
      <c r="G74" s="323" t="str">
        <f>+'11+'!Q164</f>
        <v>0130276030</v>
      </c>
      <c r="H74" s="323" t="str">
        <f>+'11+'!R164</f>
        <v>321</v>
      </c>
      <c r="I74" s="367">
        <f>+'11+'!O164</f>
        <v>10</v>
      </c>
      <c r="J74" s="367">
        <f>+'11+'!P164</f>
        <v>3</v>
      </c>
      <c r="K74" s="485"/>
      <c r="L74" s="486"/>
      <c r="M74" s="397">
        <f>+'11+'!U164</f>
        <v>1193</v>
      </c>
      <c r="N74" s="397">
        <f>+'11+'!V164</f>
        <v>866.98420999999996</v>
      </c>
      <c r="O74" s="396">
        <f t="shared" si="0"/>
        <v>72.672607711651295</v>
      </c>
      <c r="P74" s="487"/>
      <c r="Q74" s="487"/>
      <c r="R74" s="487"/>
      <c r="S74" s="487"/>
      <c r="T74" s="487"/>
      <c r="U74" s="487"/>
      <c r="V74" s="487"/>
      <c r="W74" s="325"/>
    </row>
    <row r="75" spans="1:23" s="326" customFormat="1" ht="32.25" customHeight="1" thickBot="1" x14ac:dyDescent="0.25">
      <c r="A75" s="320"/>
      <c r="B75" s="504" t="str">
        <f>+'11+'!B165:M165</f>
        <v>Охрана семьи и детства</v>
      </c>
      <c r="C75" s="504"/>
      <c r="D75" s="504"/>
      <c r="E75" s="504"/>
      <c r="F75" s="505"/>
      <c r="G75" s="323">
        <f>+'11+'!Q165</f>
        <v>0</v>
      </c>
      <c r="H75" s="323">
        <f>+'11+'!R165</f>
        <v>0</v>
      </c>
      <c r="I75" s="367">
        <f>+'11+'!O165</f>
        <v>10</v>
      </c>
      <c r="J75" s="367">
        <f>+'11+'!P165</f>
        <v>4</v>
      </c>
      <c r="K75" s="485"/>
      <c r="L75" s="486"/>
      <c r="M75" s="397">
        <f>+'11+'!U165</f>
        <v>124000.495</v>
      </c>
      <c r="N75" s="397">
        <f>+'11+'!V165</f>
        <v>70033.939099999989</v>
      </c>
      <c r="O75" s="396">
        <f t="shared" si="0"/>
        <v>56.4787576856044</v>
      </c>
      <c r="P75" s="487"/>
      <c r="Q75" s="487"/>
      <c r="R75" s="487"/>
      <c r="S75" s="487"/>
      <c r="T75" s="487"/>
      <c r="U75" s="487"/>
      <c r="V75" s="487"/>
      <c r="W75" s="325"/>
    </row>
    <row r="76" spans="1:23" s="326" customFormat="1" ht="12.75" customHeight="1" thickBot="1" x14ac:dyDescent="0.25">
      <c r="A76" s="320"/>
      <c r="B76" s="504" t="str">
        <f>+'11+'!B166:M166</f>
        <v>Муниципальная программа "Социальная поддержка граждан в Овюрском кожууне"</v>
      </c>
      <c r="C76" s="504"/>
      <c r="D76" s="504"/>
      <c r="E76" s="504"/>
      <c r="F76" s="505"/>
      <c r="G76" s="323" t="str">
        <f>+'11+'!Q166</f>
        <v>0100000000</v>
      </c>
      <c r="H76" s="323">
        <f>+'11+'!R166</f>
        <v>0</v>
      </c>
      <c r="I76" s="367">
        <f>+'11+'!O166</f>
        <v>10</v>
      </c>
      <c r="J76" s="367">
        <f>+'11+'!P166</f>
        <v>4</v>
      </c>
      <c r="K76" s="485"/>
      <c r="L76" s="486"/>
      <c r="M76" s="397">
        <f>+'11+'!U166</f>
        <v>25252.799999999999</v>
      </c>
      <c r="N76" s="397">
        <f>+'11+'!V166</f>
        <v>11885.722949999999</v>
      </c>
      <c r="O76" s="396">
        <f t="shared" si="0"/>
        <v>47.066950793575366</v>
      </c>
      <c r="P76" s="487"/>
      <c r="Q76" s="487"/>
      <c r="R76" s="487"/>
      <c r="S76" s="487"/>
      <c r="T76" s="487"/>
      <c r="U76" s="487"/>
      <c r="V76" s="487"/>
      <c r="W76" s="325"/>
    </row>
    <row r="77" spans="1:23" s="326" customFormat="1" ht="12.75" customHeight="1" thickBot="1" x14ac:dyDescent="0.25">
      <c r="A77" s="320"/>
      <c r="B77" s="504" t="str">
        <f>+'11+'!B167:M167</f>
        <v>подпрограмма "Социальная поддержка семьи и детей"</v>
      </c>
      <c r="C77" s="504"/>
      <c r="D77" s="504"/>
      <c r="E77" s="504"/>
      <c r="F77" s="505"/>
      <c r="G77" s="323" t="str">
        <f>+'11+'!Q167</f>
        <v>0120000000</v>
      </c>
      <c r="H77" s="323">
        <f>+'11+'!R167</f>
        <v>0</v>
      </c>
      <c r="I77" s="367">
        <f>+'11+'!O167</f>
        <v>10</v>
      </c>
      <c r="J77" s="367">
        <f>+'11+'!P167</f>
        <v>4</v>
      </c>
      <c r="K77" s="485"/>
      <c r="L77" s="486"/>
      <c r="M77" s="397">
        <f>+'11+'!U167</f>
        <v>25252.799999999999</v>
      </c>
      <c r="N77" s="397">
        <f>+'11+'!V167</f>
        <v>11885.722949999999</v>
      </c>
      <c r="O77" s="396">
        <f t="shared" si="0"/>
        <v>47.066950793575366</v>
      </c>
      <c r="P77" s="487"/>
      <c r="Q77" s="487"/>
      <c r="R77" s="487"/>
      <c r="S77" s="487"/>
      <c r="T77" s="487"/>
      <c r="U77" s="487"/>
      <c r="V77" s="487"/>
      <c r="W77" s="325"/>
    </row>
    <row r="78" spans="1:23" s="326" customFormat="1" ht="12.75" customHeight="1" thickBot="1" x14ac:dyDescent="0.25">
      <c r="A78" s="320"/>
      <c r="B78" s="504" t="str">
        <f>+'11+'!B168:M168</f>
        <v>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v>
      </c>
      <c r="C78" s="504"/>
      <c r="D78" s="504"/>
      <c r="E78" s="504"/>
      <c r="F78" s="505"/>
      <c r="G78" s="323" t="str">
        <f>+'11+'!Q168</f>
        <v>0120253800</v>
      </c>
      <c r="H78" s="323">
        <f>+'11+'!R168</f>
        <v>0</v>
      </c>
      <c r="I78" s="367">
        <f>+'11+'!O168</f>
        <v>10</v>
      </c>
      <c r="J78" s="367">
        <f>+'11+'!P168</f>
        <v>4</v>
      </c>
      <c r="K78" s="485"/>
      <c r="L78" s="486"/>
      <c r="M78" s="397">
        <f>+'11+'!U168</f>
        <v>25252.799999999999</v>
      </c>
      <c r="N78" s="397">
        <f>+'11+'!V168</f>
        <v>11885.722949999999</v>
      </c>
      <c r="O78" s="396">
        <f t="shared" si="0"/>
        <v>47.066950793575366</v>
      </c>
      <c r="P78" s="487"/>
      <c r="Q78" s="487"/>
      <c r="R78" s="487"/>
      <c r="S78" s="487"/>
      <c r="T78" s="487"/>
      <c r="U78" s="487"/>
      <c r="V78" s="487"/>
      <c r="W78" s="325"/>
    </row>
    <row r="79" spans="1:23" s="326" customFormat="1" ht="12.75" customHeight="1" thickBot="1" x14ac:dyDescent="0.25">
      <c r="A79" s="320"/>
      <c r="B79" s="504" t="str">
        <f>+'11+'!B169:M169</f>
        <v>Социальное обеспечение и иные выплаты населению</v>
      </c>
      <c r="C79" s="504"/>
      <c r="D79" s="504"/>
      <c r="E79" s="504"/>
      <c r="F79" s="505"/>
      <c r="G79" s="323" t="str">
        <f>+'11+'!Q169</f>
        <v>0120253800</v>
      </c>
      <c r="H79" s="323" t="str">
        <f>+'11+'!R169</f>
        <v>300</v>
      </c>
      <c r="I79" s="367">
        <f>+'11+'!O169</f>
        <v>10</v>
      </c>
      <c r="J79" s="367">
        <f>+'11+'!P169</f>
        <v>4</v>
      </c>
      <c r="K79" s="485"/>
      <c r="L79" s="486"/>
      <c r="M79" s="397">
        <f>+'11+'!U169</f>
        <v>25252.799999999999</v>
      </c>
      <c r="N79" s="397">
        <f>+'11+'!V169</f>
        <v>11885.722949999999</v>
      </c>
      <c r="O79" s="396">
        <f t="shared" si="0"/>
        <v>47.066950793575366</v>
      </c>
      <c r="P79" s="487"/>
      <c r="Q79" s="487"/>
      <c r="R79" s="487"/>
      <c r="S79" s="487"/>
      <c r="T79" s="487"/>
      <c r="U79" s="487"/>
      <c r="V79" s="487"/>
      <c r="W79" s="325"/>
    </row>
    <row r="80" spans="1:23" s="326" customFormat="1" ht="42.75" customHeight="1" thickBot="1" x14ac:dyDescent="0.25">
      <c r="A80" s="320"/>
      <c r="B80" s="504" t="str">
        <f>+'11+'!B170:M170</f>
        <v>Публичные нормативные социальные выплаты гражданам</v>
      </c>
      <c r="C80" s="504"/>
      <c r="D80" s="504"/>
      <c r="E80" s="504"/>
      <c r="F80" s="505"/>
      <c r="G80" s="323" t="str">
        <f>+'11+'!Q170</f>
        <v>0120253800</v>
      </c>
      <c r="H80" s="323" t="str">
        <f>+'11+'!R170</f>
        <v>310</v>
      </c>
      <c r="I80" s="367">
        <f>+'11+'!O170</f>
        <v>10</v>
      </c>
      <c r="J80" s="367">
        <f>+'11+'!P170</f>
        <v>4</v>
      </c>
      <c r="K80" s="485"/>
      <c r="L80" s="486"/>
      <c r="M80" s="397">
        <f>+'11+'!U170</f>
        <v>25252.799999999999</v>
      </c>
      <c r="N80" s="397">
        <f>+'11+'!V170</f>
        <v>11885.722949999999</v>
      </c>
      <c r="O80" s="396">
        <f t="shared" si="0"/>
        <v>47.066950793575366</v>
      </c>
      <c r="P80" s="487"/>
      <c r="Q80" s="487"/>
      <c r="R80" s="487"/>
      <c r="S80" s="487"/>
      <c r="T80" s="487"/>
      <c r="U80" s="487"/>
      <c r="V80" s="487"/>
      <c r="W80" s="325"/>
    </row>
    <row r="81" spans="1:23" s="326" customFormat="1" ht="42.75" customHeight="1" thickBot="1" x14ac:dyDescent="0.25">
      <c r="A81" s="320"/>
      <c r="B81" s="504" t="str">
        <f>+'11+'!B171:M171</f>
        <v>Пособия, компенсации, меры социальной поддержки по публичным нормативным обязательствам</v>
      </c>
      <c r="C81" s="504"/>
      <c r="D81" s="504"/>
      <c r="E81" s="504"/>
      <c r="F81" s="505"/>
      <c r="G81" s="323" t="str">
        <f>+'11+'!Q171</f>
        <v>0120253800</v>
      </c>
      <c r="H81" s="323" t="str">
        <f>+'11+'!R171</f>
        <v>313</v>
      </c>
      <c r="I81" s="367">
        <f>+'11+'!O171</f>
        <v>10</v>
      </c>
      <c r="J81" s="367">
        <f>+'11+'!P171</f>
        <v>4</v>
      </c>
      <c r="K81" s="485"/>
      <c r="L81" s="486"/>
      <c r="M81" s="397">
        <f>+'11+'!U171</f>
        <v>25252.799999999999</v>
      </c>
      <c r="N81" s="397">
        <f>+'11+'!V171</f>
        <v>11885.722949999999</v>
      </c>
      <c r="O81" s="396">
        <f t="shared" si="0"/>
        <v>47.066950793575366</v>
      </c>
      <c r="P81" s="487"/>
      <c r="Q81" s="487"/>
      <c r="R81" s="487"/>
      <c r="S81" s="487"/>
      <c r="T81" s="487"/>
      <c r="U81" s="487"/>
      <c r="V81" s="487"/>
      <c r="W81" s="325"/>
    </row>
    <row r="82" spans="1:23" s="326" customFormat="1" ht="42.75" customHeight="1" thickBot="1" x14ac:dyDescent="0.25">
      <c r="A82" s="320"/>
      <c r="B82" s="504" t="str">
        <f>+'11+'!B172:M172</f>
        <v>Муниципальная программа "Социальная поддержка граждан в Овюрском кожууне"</v>
      </c>
      <c r="C82" s="504"/>
      <c r="D82" s="504"/>
      <c r="E82" s="504"/>
      <c r="F82" s="505"/>
      <c r="G82" s="323" t="str">
        <f>+'11+'!Q172</f>
        <v>0100000000</v>
      </c>
      <c r="H82" s="323">
        <f>+'11+'!R172</f>
        <v>0</v>
      </c>
      <c r="I82" s="367">
        <f>+'11+'!O172</f>
        <v>10</v>
      </c>
      <c r="J82" s="367">
        <f>+'11+'!P172</f>
        <v>4</v>
      </c>
      <c r="K82" s="485"/>
      <c r="L82" s="486"/>
      <c r="M82" s="397">
        <f>+'11+'!U172</f>
        <v>62000</v>
      </c>
      <c r="N82" s="397">
        <f>+'11+'!V172</f>
        <v>39665.547149999999</v>
      </c>
      <c r="O82" s="396">
        <f t="shared" si="0"/>
        <v>63.9766889516129</v>
      </c>
      <c r="P82" s="487"/>
      <c r="Q82" s="487"/>
      <c r="R82" s="487"/>
      <c r="S82" s="487"/>
      <c r="T82" s="487"/>
      <c r="U82" s="487"/>
      <c r="V82" s="487"/>
      <c r="W82" s="325"/>
    </row>
    <row r="83" spans="1:23" s="326" customFormat="1" ht="12.75" customHeight="1" thickBot="1" x14ac:dyDescent="0.25">
      <c r="A83" s="320"/>
      <c r="B83" s="504" t="str">
        <f>+'11+'!B173:M173</f>
        <v>подпрограмма "Социальная поддержка семьи и детей"</v>
      </c>
      <c r="C83" s="504"/>
      <c r="D83" s="504"/>
      <c r="E83" s="504"/>
      <c r="F83" s="505"/>
      <c r="G83" s="323" t="str">
        <f>+'11+'!Q173</f>
        <v>0120000000</v>
      </c>
      <c r="H83" s="323">
        <f>+'11+'!R173</f>
        <v>0</v>
      </c>
      <c r="I83" s="367">
        <f>+'11+'!O173</f>
        <v>10</v>
      </c>
      <c r="J83" s="367">
        <f>+'11+'!P173</f>
        <v>4</v>
      </c>
      <c r="K83" s="485"/>
      <c r="L83" s="486"/>
      <c r="M83" s="397">
        <f>+'11+'!U173</f>
        <v>62000</v>
      </c>
      <c r="N83" s="397">
        <f>+'11+'!V173</f>
        <v>39665.547149999999</v>
      </c>
      <c r="O83" s="396">
        <f t="shared" si="0"/>
        <v>63.9766889516129</v>
      </c>
      <c r="P83" s="487"/>
      <c r="Q83" s="487"/>
      <c r="R83" s="487"/>
      <c r="S83" s="487"/>
      <c r="T83" s="487"/>
      <c r="U83" s="487"/>
      <c r="V83" s="487"/>
      <c r="W83" s="325"/>
    </row>
    <row r="84" spans="1:23" s="326" customFormat="1" ht="12.75" customHeight="1" thickBot="1" x14ac:dyDescent="0.25">
      <c r="A84" s="320"/>
      <c r="B84" s="504" t="str">
        <f>+'11+'!B174:M174</f>
        <v>Субвенции бюджетам муниципальных районов на осуществление ежемесячных выплат на детей в возрасте от трех до семи лет включительно</v>
      </c>
      <c r="C84" s="504"/>
      <c r="D84" s="504"/>
      <c r="E84" s="504"/>
      <c r="F84" s="505"/>
      <c r="G84" s="323" t="str">
        <f>+'11+'!Q174</f>
        <v>01202L3020</v>
      </c>
      <c r="H84" s="323">
        <f>+'11+'!R174</f>
        <v>0</v>
      </c>
      <c r="I84" s="367">
        <f>+'11+'!O174</f>
        <v>10</v>
      </c>
      <c r="J84" s="367">
        <f>+'11+'!P174</f>
        <v>4</v>
      </c>
      <c r="K84" s="485"/>
      <c r="L84" s="486"/>
      <c r="M84" s="397">
        <f>+'11+'!U174</f>
        <v>62000</v>
      </c>
      <c r="N84" s="397">
        <f>+'11+'!V174</f>
        <v>39665.547149999999</v>
      </c>
      <c r="O84" s="396">
        <f t="shared" si="0"/>
        <v>63.9766889516129</v>
      </c>
      <c r="P84" s="487"/>
      <c r="Q84" s="487"/>
      <c r="R84" s="487"/>
      <c r="S84" s="487"/>
      <c r="T84" s="487"/>
      <c r="U84" s="487"/>
      <c r="V84" s="487"/>
      <c r="W84" s="325"/>
    </row>
    <row r="85" spans="1:23" s="326" customFormat="1" ht="32.25" customHeight="1" thickBot="1" x14ac:dyDescent="0.25">
      <c r="A85" s="320"/>
      <c r="B85" s="504" t="str">
        <f>+'11+'!B175:M175</f>
        <v>Социальное обеспечение и иные выплаты населению</v>
      </c>
      <c r="C85" s="504"/>
      <c r="D85" s="504"/>
      <c r="E85" s="504"/>
      <c r="F85" s="505"/>
      <c r="G85" s="323" t="str">
        <f>+'11+'!Q175</f>
        <v>01202L3020</v>
      </c>
      <c r="H85" s="323" t="str">
        <f>+'11+'!R175</f>
        <v>300</v>
      </c>
      <c r="I85" s="367">
        <f>+'11+'!O175</f>
        <v>10</v>
      </c>
      <c r="J85" s="367">
        <f>+'11+'!P175</f>
        <v>4</v>
      </c>
      <c r="K85" s="485"/>
      <c r="L85" s="486"/>
      <c r="M85" s="397">
        <f>+'11+'!U175</f>
        <v>62000</v>
      </c>
      <c r="N85" s="397">
        <f>+'11+'!V175</f>
        <v>39665.547149999999</v>
      </c>
      <c r="O85" s="396">
        <f t="shared" si="0"/>
        <v>63.9766889516129</v>
      </c>
      <c r="P85" s="487"/>
      <c r="Q85" s="487"/>
      <c r="R85" s="487"/>
      <c r="S85" s="487"/>
      <c r="T85" s="487"/>
      <c r="U85" s="487"/>
      <c r="V85" s="487"/>
      <c r="W85" s="325"/>
    </row>
    <row r="86" spans="1:23" s="326" customFormat="1" ht="12.75" customHeight="1" thickBot="1" x14ac:dyDescent="0.25">
      <c r="A86" s="320"/>
      <c r="B86" s="504" t="str">
        <f>+'11+'!B176:M176</f>
        <v>Публичные нормативные социальные выплаты гражданам</v>
      </c>
      <c r="C86" s="504"/>
      <c r="D86" s="504"/>
      <c r="E86" s="504"/>
      <c r="F86" s="505"/>
      <c r="G86" s="323" t="str">
        <f>+'11+'!Q176</f>
        <v>01202L3020</v>
      </c>
      <c r="H86" s="323" t="str">
        <f>+'11+'!R176</f>
        <v>310</v>
      </c>
      <c r="I86" s="367">
        <f>+'11+'!O176</f>
        <v>10</v>
      </c>
      <c r="J86" s="367">
        <f>+'11+'!P176</f>
        <v>4</v>
      </c>
      <c r="K86" s="485"/>
      <c r="L86" s="486"/>
      <c r="M86" s="397">
        <f>+'11+'!U176</f>
        <v>62000</v>
      </c>
      <c r="N86" s="397">
        <f>+'11+'!V176</f>
        <v>39665.547149999999</v>
      </c>
      <c r="O86" s="396">
        <f t="shared" ref="O86:O149" si="1">N86/M86*100</f>
        <v>63.9766889516129</v>
      </c>
      <c r="P86" s="487"/>
      <c r="Q86" s="487"/>
      <c r="R86" s="487"/>
      <c r="S86" s="487"/>
      <c r="T86" s="487"/>
      <c r="U86" s="487"/>
      <c r="V86" s="487"/>
      <c r="W86" s="325"/>
    </row>
    <row r="87" spans="1:23" s="326" customFormat="1" ht="12.75" customHeight="1" thickBot="1" x14ac:dyDescent="0.25">
      <c r="A87" s="320"/>
      <c r="B87" s="504" t="str">
        <f>+'11+'!B177:M177</f>
        <v>Пособия, компенсации, меры социальной поддержки по публичным нормативным обязательствам</v>
      </c>
      <c r="C87" s="504"/>
      <c r="D87" s="504"/>
      <c r="E87" s="504"/>
      <c r="F87" s="505"/>
      <c r="G87" s="323" t="str">
        <f>+'11+'!Q177</f>
        <v>01202L3020</v>
      </c>
      <c r="H87" s="323" t="str">
        <f>+'11+'!R177</f>
        <v>313</v>
      </c>
      <c r="I87" s="367">
        <f>+'11+'!O177</f>
        <v>10</v>
      </c>
      <c r="J87" s="367">
        <f>+'11+'!P177</f>
        <v>4</v>
      </c>
      <c r="K87" s="485"/>
      <c r="L87" s="486"/>
      <c r="M87" s="397">
        <f>+'11+'!U177</f>
        <v>62000</v>
      </c>
      <c r="N87" s="397">
        <f>+'11+'!V177</f>
        <v>39665.547149999999</v>
      </c>
      <c r="O87" s="396">
        <f t="shared" si="1"/>
        <v>63.9766889516129</v>
      </c>
      <c r="P87" s="487"/>
      <c r="Q87" s="487"/>
      <c r="R87" s="487"/>
      <c r="S87" s="487"/>
      <c r="T87" s="487"/>
      <c r="U87" s="487"/>
      <c r="V87" s="487"/>
      <c r="W87" s="325"/>
    </row>
    <row r="88" spans="1:23" s="326" customFormat="1" ht="12.75" customHeight="1" thickBot="1" x14ac:dyDescent="0.25">
      <c r="A88" s="320"/>
      <c r="B88" s="504" t="str">
        <f>+'11+'!B178:M178</f>
        <v>Муниципальная программа "Социальная поддержка граждан в Овюрском кожууне"</v>
      </c>
      <c r="C88" s="504"/>
      <c r="D88" s="504"/>
      <c r="E88" s="504"/>
      <c r="F88" s="505"/>
      <c r="G88" s="323" t="str">
        <f>+'11+'!Q178</f>
        <v>0100000000</v>
      </c>
      <c r="H88" s="323">
        <f>+'11+'!R178</f>
        <v>0</v>
      </c>
      <c r="I88" s="367">
        <f>+'11+'!O178</f>
        <v>10</v>
      </c>
      <c r="J88" s="367">
        <f>+'11+'!P178</f>
        <v>4</v>
      </c>
      <c r="K88" s="485"/>
      <c r="L88" s="486"/>
      <c r="M88" s="397">
        <f>+'11+'!U178</f>
        <v>36747.695</v>
      </c>
      <c r="N88" s="397">
        <f>+'11+'!V178</f>
        <v>18482.669000000002</v>
      </c>
      <c r="O88" s="396">
        <f t="shared" si="1"/>
        <v>50.296131498859999</v>
      </c>
      <c r="P88" s="487"/>
      <c r="Q88" s="487"/>
      <c r="R88" s="487"/>
      <c r="S88" s="487"/>
      <c r="T88" s="487"/>
      <c r="U88" s="487"/>
      <c r="V88" s="487"/>
      <c r="W88" s="325"/>
    </row>
    <row r="89" spans="1:23" s="326" customFormat="1" ht="12.75" customHeight="1" thickBot="1" x14ac:dyDescent="0.25">
      <c r="A89" s="320"/>
      <c r="B89" s="504" t="str">
        <f>+'11+'!B179:M179</f>
        <v>подпрограмма "Социальная поддержка семьи и детей"</v>
      </c>
      <c r="C89" s="504"/>
      <c r="D89" s="504"/>
      <c r="E89" s="504"/>
      <c r="F89" s="505"/>
      <c r="G89" s="323" t="str">
        <f>+'11+'!Q179</f>
        <v>0120000000</v>
      </c>
      <c r="H89" s="323">
        <f>+'11+'!R179</f>
        <v>0</v>
      </c>
      <c r="I89" s="367">
        <f>+'11+'!O179</f>
        <v>10</v>
      </c>
      <c r="J89" s="367">
        <f>+'11+'!P179</f>
        <v>4</v>
      </c>
      <c r="K89" s="485"/>
      <c r="L89" s="486"/>
      <c r="M89" s="397">
        <f>+'11+'!U179</f>
        <v>36747.695</v>
      </c>
      <c r="N89" s="397">
        <f>+'11+'!V179</f>
        <v>18482.669000000002</v>
      </c>
      <c r="O89" s="396">
        <f t="shared" si="1"/>
        <v>50.296131498859999</v>
      </c>
      <c r="P89" s="487"/>
      <c r="Q89" s="487"/>
      <c r="R89" s="487"/>
      <c r="S89" s="487"/>
      <c r="T89" s="487"/>
      <c r="U89" s="487"/>
      <c r="V89" s="487"/>
      <c r="W89" s="325"/>
    </row>
    <row r="90" spans="1:23" s="326" customFormat="1" ht="12.75" customHeight="1" thickBot="1" x14ac:dyDescent="0.25">
      <c r="A90" s="320"/>
      <c r="B90" s="504" t="str">
        <f>+'11+'!B180:M180</f>
        <v>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v>
      </c>
      <c r="C90" s="504"/>
      <c r="D90" s="504"/>
      <c r="E90" s="504"/>
      <c r="F90" s="505"/>
      <c r="G90" s="323" t="str">
        <f>+'11+'!Q180</f>
        <v>012P150840</v>
      </c>
      <c r="H90" s="323">
        <f>+'11+'!R180</f>
        <v>0</v>
      </c>
      <c r="I90" s="367">
        <f>+'11+'!O180</f>
        <v>10</v>
      </c>
      <c r="J90" s="367">
        <f>+'11+'!P180</f>
        <v>4</v>
      </c>
      <c r="K90" s="485"/>
      <c r="L90" s="486"/>
      <c r="M90" s="397">
        <f>+'11+'!U180</f>
        <v>13927.129000000001</v>
      </c>
      <c r="N90" s="397">
        <f>+'11+'!V180</f>
        <v>7633.7860000000001</v>
      </c>
      <c r="O90" s="396">
        <f t="shared" si="1"/>
        <v>54.812345028182044</v>
      </c>
      <c r="P90" s="487"/>
      <c r="Q90" s="487"/>
      <c r="R90" s="487"/>
      <c r="S90" s="487"/>
      <c r="T90" s="487"/>
      <c r="U90" s="487"/>
      <c r="V90" s="487"/>
      <c r="W90" s="325"/>
    </row>
    <row r="91" spans="1:23" s="326" customFormat="1" ht="12.75" customHeight="1" thickBot="1" x14ac:dyDescent="0.25">
      <c r="A91" s="320"/>
      <c r="B91" s="504" t="str">
        <f>+'11+'!B181:M181</f>
        <v>Социальное обеспечение и иные выплаты населению</v>
      </c>
      <c r="C91" s="504"/>
      <c r="D91" s="504"/>
      <c r="E91" s="504"/>
      <c r="F91" s="505"/>
      <c r="G91" s="323" t="str">
        <f>+'11+'!Q181</f>
        <v>012P150840</v>
      </c>
      <c r="H91" s="323" t="str">
        <f>+'11+'!R181</f>
        <v>300</v>
      </c>
      <c r="I91" s="367">
        <f>+'11+'!O181</f>
        <v>10</v>
      </c>
      <c r="J91" s="367">
        <f>+'11+'!P181</f>
        <v>4</v>
      </c>
      <c r="K91" s="485"/>
      <c r="L91" s="486"/>
      <c r="M91" s="397">
        <f>+'11+'!U181</f>
        <v>13927.129000000001</v>
      </c>
      <c r="N91" s="397">
        <f>+'11+'!V181</f>
        <v>7633.7860000000001</v>
      </c>
      <c r="O91" s="396">
        <f t="shared" si="1"/>
        <v>54.812345028182044</v>
      </c>
      <c r="P91" s="487"/>
      <c r="Q91" s="487"/>
      <c r="R91" s="487"/>
      <c r="S91" s="487"/>
      <c r="T91" s="487"/>
      <c r="U91" s="487"/>
      <c r="V91" s="487"/>
      <c r="W91" s="325"/>
    </row>
    <row r="92" spans="1:23" s="326" customFormat="1" ht="12.75" customHeight="1" thickBot="1" x14ac:dyDescent="0.25">
      <c r="A92" s="320"/>
      <c r="B92" s="504" t="str">
        <f>+'11+'!B182:M182</f>
        <v>Публичные нормативные социальные выплаты гражданам</v>
      </c>
      <c r="C92" s="504"/>
      <c r="D92" s="504"/>
      <c r="E92" s="504"/>
      <c r="F92" s="505"/>
      <c r="G92" s="323" t="str">
        <f>+'11+'!Q182</f>
        <v>012P150840</v>
      </c>
      <c r="H92" s="323" t="str">
        <f>+'11+'!R182</f>
        <v>310</v>
      </c>
      <c r="I92" s="367">
        <f>+'11+'!O182</f>
        <v>10</v>
      </c>
      <c r="J92" s="367">
        <f>+'11+'!P182</f>
        <v>4</v>
      </c>
      <c r="K92" s="485"/>
      <c r="L92" s="486"/>
      <c r="M92" s="397">
        <f>+'11+'!U182</f>
        <v>13927.129000000001</v>
      </c>
      <c r="N92" s="397">
        <f>+'11+'!V182</f>
        <v>7633.7860000000001</v>
      </c>
      <c r="O92" s="396">
        <f t="shared" si="1"/>
        <v>54.812345028182044</v>
      </c>
      <c r="P92" s="487"/>
      <c r="Q92" s="487"/>
      <c r="R92" s="487"/>
      <c r="S92" s="487"/>
      <c r="T92" s="487"/>
      <c r="U92" s="487"/>
      <c r="V92" s="487"/>
      <c r="W92" s="325"/>
    </row>
    <row r="93" spans="1:23" s="326" customFormat="1" ht="32.25" customHeight="1" thickBot="1" x14ac:dyDescent="0.25">
      <c r="A93" s="320"/>
      <c r="B93" s="504" t="str">
        <f>+'11+'!B183:M183</f>
        <v>Пособия, компенсации, меры социальной поддержки по публичным нормативным обязательствам</v>
      </c>
      <c r="C93" s="504"/>
      <c r="D93" s="504"/>
      <c r="E93" s="504"/>
      <c r="F93" s="505"/>
      <c r="G93" s="323" t="str">
        <f>+'11+'!Q183</f>
        <v>012P150840</v>
      </c>
      <c r="H93" s="323" t="str">
        <f>+'11+'!R183</f>
        <v>313</v>
      </c>
      <c r="I93" s="367">
        <f>+'11+'!O183</f>
        <v>10</v>
      </c>
      <c r="J93" s="367">
        <f>+'11+'!P183</f>
        <v>4</v>
      </c>
      <c r="K93" s="485"/>
      <c r="L93" s="486"/>
      <c r="M93" s="397">
        <f>+'11+'!U183</f>
        <v>13927.129000000001</v>
      </c>
      <c r="N93" s="397">
        <f>+'11+'!V183</f>
        <v>7633.7860000000001</v>
      </c>
      <c r="O93" s="396">
        <f t="shared" si="1"/>
        <v>54.812345028182044</v>
      </c>
      <c r="P93" s="487"/>
      <c r="Q93" s="487"/>
      <c r="R93" s="487"/>
      <c r="S93" s="487"/>
      <c r="T93" s="487"/>
      <c r="U93" s="487"/>
      <c r="V93" s="487"/>
      <c r="W93" s="325"/>
    </row>
    <row r="94" spans="1:23" s="326" customFormat="1" ht="42.75" customHeight="1" thickBot="1" x14ac:dyDescent="0.25">
      <c r="A94" s="320"/>
      <c r="B94" s="504" t="str">
        <f>+'11+'!B184:M184</f>
        <v>Осуществление ежемесячной выплаты в связи с рождением (усыновлением) первого ребенка</v>
      </c>
      <c r="C94" s="504"/>
      <c r="D94" s="504"/>
      <c r="E94" s="504"/>
      <c r="F94" s="505"/>
      <c r="G94" s="323" t="str">
        <f>+'11+'!Q184</f>
        <v>012P155730</v>
      </c>
      <c r="H94" s="323">
        <f>+'11+'!R184</f>
        <v>0</v>
      </c>
      <c r="I94" s="367">
        <f>+'11+'!O184</f>
        <v>10</v>
      </c>
      <c r="J94" s="367">
        <f>+'11+'!P184</f>
        <v>4</v>
      </c>
      <c r="K94" s="485"/>
      <c r="L94" s="486"/>
      <c r="M94" s="397">
        <f>+'11+'!U184</f>
        <v>22820.565999999999</v>
      </c>
      <c r="N94" s="397">
        <f>+'11+'!V184</f>
        <v>10848.883</v>
      </c>
      <c r="O94" s="396">
        <f t="shared" si="1"/>
        <v>47.539938317042619</v>
      </c>
      <c r="P94" s="487"/>
      <c r="Q94" s="487"/>
      <c r="R94" s="487"/>
      <c r="S94" s="487"/>
      <c r="T94" s="487"/>
      <c r="U94" s="487"/>
      <c r="V94" s="487"/>
      <c r="W94" s="325"/>
    </row>
    <row r="95" spans="1:23" s="326" customFormat="1" ht="42.75" customHeight="1" thickBot="1" x14ac:dyDescent="0.25">
      <c r="A95" s="320"/>
      <c r="B95" s="504" t="str">
        <f>+'11+'!B185:M185</f>
        <v>Социальное обеспечение и иные выплаты населению</v>
      </c>
      <c r="C95" s="504"/>
      <c r="D95" s="504"/>
      <c r="E95" s="504"/>
      <c r="F95" s="505"/>
      <c r="G95" s="323" t="str">
        <f>+'11+'!Q185</f>
        <v>012P155730</v>
      </c>
      <c r="H95" s="323" t="str">
        <f>+'11+'!R185</f>
        <v>300</v>
      </c>
      <c r="I95" s="367">
        <f>+'11+'!O185</f>
        <v>10</v>
      </c>
      <c r="J95" s="367">
        <f>+'11+'!P185</f>
        <v>4</v>
      </c>
      <c r="K95" s="485"/>
      <c r="L95" s="486"/>
      <c r="M95" s="397">
        <f>+'11+'!U185</f>
        <v>22820.565999999999</v>
      </c>
      <c r="N95" s="397">
        <f>+'11+'!V185</f>
        <v>10848.883</v>
      </c>
      <c r="O95" s="396">
        <f t="shared" si="1"/>
        <v>47.539938317042619</v>
      </c>
      <c r="P95" s="487"/>
      <c r="Q95" s="487"/>
      <c r="R95" s="487"/>
      <c r="S95" s="487"/>
      <c r="T95" s="487"/>
      <c r="U95" s="487"/>
      <c r="V95" s="487"/>
      <c r="W95" s="325"/>
    </row>
    <row r="96" spans="1:23" s="326" customFormat="1" ht="42.75" customHeight="1" thickBot="1" x14ac:dyDescent="0.25">
      <c r="A96" s="320"/>
      <c r="B96" s="504" t="str">
        <f>+'11+'!B186:M186</f>
        <v>Публичные нормативные социальные выплаты гражданам</v>
      </c>
      <c r="C96" s="504"/>
      <c r="D96" s="504"/>
      <c r="E96" s="504"/>
      <c r="F96" s="505"/>
      <c r="G96" s="323" t="str">
        <f>+'11+'!Q186</f>
        <v>012P155730</v>
      </c>
      <c r="H96" s="323" t="str">
        <f>+'11+'!R186</f>
        <v>310</v>
      </c>
      <c r="I96" s="367">
        <f>+'11+'!O186</f>
        <v>10</v>
      </c>
      <c r="J96" s="367">
        <f>+'11+'!P186</f>
        <v>4</v>
      </c>
      <c r="K96" s="485"/>
      <c r="L96" s="486"/>
      <c r="M96" s="397">
        <f>+'11+'!U186</f>
        <v>22820.565999999999</v>
      </c>
      <c r="N96" s="397">
        <f>+'11+'!V186</f>
        <v>10848.883</v>
      </c>
      <c r="O96" s="396">
        <f t="shared" si="1"/>
        <v>47.539938317042619</v>
      </c>
      <c r="P96" s="487"/>
      <c r="Q96" s="487"/>
      <c r="R96" s="487"/>
      <c r="S96" s="487"/>
      <c r="T96" s="487"/>
      <c r="U96" s="487"/>
      <c r="V96" s="487"/>
      <c r="W96" s="325"/>
    </row>
    <row r="97" spans="1:23" s="326" customFormat="1" ht="42.75" customHeight="1" thickBot="1" x14ac:dyDescent="0.25">
      <c r="A97" s="320"/>
      <c r="B97" s="504" t="str">
        <f>+'11+'!B187:M187</f>
        <v>Пособия, компенсации, меры социальной поддержки по публичным нормативным обязательствам</v>
      </c>
      <c r="C97" s="504"/>
      <c r="D97" s="504"/>
      <c r="E97" s="504"/>
      <c r="F97" s="505"/>
      <c r="G97" s="323" t="str">
        <f>+'11+'!Q187</f>
        <v>012P155730</v>
      </c>
      <c r="H97" s="323" t="str">
        <f>+'11+'!R187</f>
        <v>313</v>
      </c>
      <c r="I97" s="367">
        <f>+'11+'!O187</f>
        <v>10</v>
      </c>
      <c r="J97" s="367">
        <f>+'11+'!P187</f>
        <v>4</v>
      </c>
      <c r="K97" s="485"/>
      <c r="L97" s="486"/>
      <c r="M97" s="397">
        <f>+'11+'!U187</f>
        <v>22820.565999999999</v>
      </c>
      <c r="N97" s="397">
        <f>+'11+'!V187</f>
        <v>10848.883</v>
      </c>
      <c r="O97" s="396">
        <f t="shared" si="1"/>
        <v>47.539938317042619</v>
      </c>
      <c r="P97" s="487"/>
      <c r="Q97" s="487"/>
      <c r="R97" s="487"/>
      <c r="S97" s="487"/>
      <c r="T97" s="487"/>
      <c r="U97" s="487"/>
      <c r="V97" s="487"/>
      <c r="W97" s="325"/>
    </row>
    <row r="98" spans="1:23" s="326" customFormat="1" ht="42.75" customHeight="1" thickBot="1" x14ac:dyDescent="0.25">
      <c r="A98" s="320"/>
      <c r="B98" s="504" t="str">
        <f>+'11+'!B188:M188</f>
        <v>Другие вопросы в области социальной политики</v>
      </c>
      <c r="C98" s="504"/>
      <c r="D98" s="504"/>
      <c r="E98" s="504"/>
      <c r="F98" s="505"/>
      <c r="G98" s="323">
        <f>+'11+'!Q188</f>
        <v>0</v>
      </c>
      <c r="H98" s="323">
        <f>+'11+'!R188</f>
        <v>0</v>
      </c>
      <c r="I98" s="367">
        <f>+'11+'!O188</f>
        <v>10</v>
      </c>
      <c r="J98" s="367">
        <f>+'11+'!P188</f>
        <v>6</v>
      </c>
      <c r="K98" s="485"/>
      <c r="L98" s="486"/>
      <c r="M98" s="397">
        <f>+'11+'!U188</f>
        <v>4599.7998100000004</v>
      </c>
      <c r="N98" s="397">
        <f>+'11+'!V188</f>
        <v>2781.7130099999999</v>
      </c>
      <c r="O98" s="396">
        <f t="shared" si="1"/>
        <v>60.474653787161223</v>
      </c>
      <c r="P98" s="487"/>
      <c r="Q98" s="487"/>
      <c r="R98" s="487"/>
      <c r="S98" s="487"/>
      <c r="T98" s="487"/>
      <c r="U98" s="487"/>
      <c r="V98" s="487"/>
      <c r="W98" s="325"/>
    </row>
    <row r="99" spans="1:23" s="326" customFormat="1" ht="42.75" customHeight="1" thickBot="1" x14ac:dyDescent="0.25">
      <c r="A99" s="320"/>
      <c r="B99" s="504" t="str">
        <f>+'11+'!B189:M189</f>
        <v>Муниципальная программа "Социальная поддержка граждан в Овюрском кожууне"</v>
      </c>
      <c r="C99" s="504"/>
      <c r="D99" s="504"/>
      <c r="E99" s="504"/>
      <c r="F99" s="505"/>
      <c r="G99" s="323" t="str">
        <f>+'11+'!Q189</f>
        <v>0100000000</v>
      </c>
      <c r="H99" s="323">
        <f>+'11+'!R189</f>
        <v>0</v>
      </c>
      <c r="I99" s="367">
        <f>+'11+'!O189</f>
        <v>10</v>
      </c>
      <c r="J99" s="367">
        <f>+'11+'!P189</f>
        <v>6</v>
      </c>
      <c r="K99" s="485"/>
      <c r="L99" s="486"/>
      <c r="M99" s="397">
        <f>+'11+'!U189</f>
        <v>4137.7998100000004</v>
      </c>
      <c r="N99" s="397">
        <f>+'11+'!V189</f>
        <v>2577.91959</v>
      </c>
      <c r="O99" s="396">
        <f t="shared" si="1"/>
        <v>62.301699172826815</v>
      </c>
      <c r="P99" s="487"/>
      <c r="Q99" s="487"/>
      <c r="R99" s="487"/>
      <c r="S99" s="487"/>
      <c r="T99" s="487"/>
      <c r="U99" s="487"/>
      <c r="V99" s="487"/>
      <c r="W99" s="325"/>
    </row>
    <row r="100" spans="1:23" s="326" customFormat="1" ht="21.75" customHeight="1" thickBot="1" x14ac:dyDescent="0.25">
      <c r="A100" s="320"/>
      <c r="B100" s="504" t="str">
        <f>+'11+'!B190:M190</f>
        <v>Подпрограмма "Обеспечение реализации муниципальной программы и прочие мероприятия"</v>
      </c>
      <c r="C100" s="504"/>
      <c r="D100" s="504"/>
      <c r="E100" s="504"/>
      <c r="F100" s="505"/>
      <c r="G100" s="323" t="str">
        <f>+'11+'!Q190</f>
        <v>0140000000</v>
      </c>
      <c r="H100" s="323">
        <f>+'11+'!R190</f>
        <v>0</v>
      </c>
      <c r="I100" s="367">
        <f>+'11+'!O190</f>
        <v>10</v>
      </c>
      <c r="J100" s="367">
        <f>+'11+'!P190</f>
        <v>6</v>
      </c>
      <c r="K100" s="485"/>
      <c r="L100" s="486"/>
      <c r="M100" s="397">
        <f>+'11+'!U190</f>
        <v>4137.7998100000004</v>
      </c>
      <c r="N100" s="397">
        <f>+'11+'!V190</f>
        <v>2577.91959</v>
      </c>
      <c r="O100" s="396">
        <f t="shared" si="1"/>
        <v>62.301699172826815</v>
      </c>
      <c r="P100" s="487"/>
      <c r="Q100" s="487"/>
      <c r="R100" s="487"/>
      <c r="S100" s="487"/>
      <c r="T100" s="487"/>
      <c r="U100" s="487"/>
      <c r="V100" s="487"/>
      <c r="W100" s="325"/>
    </row>
    <row r="101" spans="1:23" s="326" customFormat="1" ht="12.75" customHeight="1" thickBot="1" x14ac:dyDescent="0.25">
      <c r="A101" s="320"/>
      <c r="B101" s="504" t="str">
        <f>+'11+'!B191:M191</f>
        <v>Обеспечение деятельности органов местного самоуправления</v>
      </c>
      <c r="C101" s="504"/>
      <c r="D101" s="504"/>
      <c r="E101" s="504"/>
      <c r="F101" s="505"/>
      <c r="G101" s="323" t="str">
        <f>+'11+'!Q191</f>
        <v>0140100019</v>
      </c>
      <c r="H101" s="323">
        <f>+'11+'!R191</f>
        <v>0</v>
      </c>
      <c r="I101" s="367">
        <f>+'11+'!O191</f>
        <v>10</v>
      </c>
      <c r="J101" s="367">
        <f>+'11+'!P191</f>
        <v>6</v>
      </c>
      <c r="K101" s="485"/>
      <c r="L101" s="486"/>
      <c r="M101" s="397">
        <f>+'11+'!U191</f>
        <v>4137.7998100000004</v>
      </c>
      <c r="N101" s="397">
        <f>+'11+'!V191</f>
        <v>2577.91959</v>
      </c>
      <c r="O101" s="396">
        <f t="shared" si="1"/>
        <v>62.301699172826815</v>
      </c>
      <c r="P101" s="487"/>
      <c r="Q101" s="487"/>
      <c r="R101" s="487"/>
      <c r="S101" s="487"/>
      <c r="T101" s="487"/>
      <c r="U101" s="487"/>
      <c r="V101" s="487"/>
      <c r="W101" s="325"/>
    </row>
    <row r="102" spans="1:23" s="326" customFormat="1" ht="21.75" customHeight="1" thickBot="1" x14ac:dyDescent="0.25">
      <c r="A102" s="320"/>
      <c r="B102" s="504" t="str">
        <f>+'11+'!B192:M192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02" s="504"/>
      <c r="D102" s="504"/>
      <c r="E102" s="504"/>
      <c r="F102" s="505"/>
      <c r="G102" s="323" t="str">
        <f>+'11+'!Q192</f>
        <v>0140100019</v>
      </c>
      <c r="H102" s="323" t="str">
        <f>+'11+'!R192</f>
        <v>100</v>
      </c>
      <c r="I102" s="367">
        <f>+'11+'!O192</f>
        <v>10</v>
      </c>
      <c r="J102" s="367">
        <f>+'11+'!P192</f>
        <v>6</v>
      </c>
      <c r="K102" s="485"/>
      <c r="L102" s="486"/>
      <c r="M102" s="397">
        <f>+'11+'!U192</f>
        <v>3891.79981</v>
      </c>
      <c r="N102" s="397">
        <f>+'11+'!V192</f>
        <v>2506.4416200000001</v>
      </c>
      <c r="O102" s="396">
        <f t="shared" si="1"/>
        <v>64.403148732359909</v>
      </c>
      <c r="P102" s="487"/>
      <c r="Q102" s="487"/>
      <c r="R102" s="487"/>
      <c r="S102" s="487"/>
      <c r="T102" s="487"/>
      <c r="U102" s="487"/>
      <c r="V102" s="487"/>
      <c r="W102" s="325"/>
    </row>
    <row r="103" spans="1:23" s="326" customFormat="1" ht="53.25" customHeight="1" thickBot="1" x14ac:dyDescent="0.25">
      <c r="A103" s="320"/>
      <c r="B103" s="504" t="str">
        <f>+'11+'!B193:M193</f>
        <v>Расходы на выплаты персоналу государственных (муниципальных) органов</v>
      </c>
      <c r="C103" s="504"/>
      <c r="D103" s="504"/>
      <c r="E103" s="504"/>
      <c r="F103" s="505"/>
      <c r="G103" s="323" t="str">
        <f>+'11+'!Q193</f>
        <v>0140100019</v>
      </c>
      <c r="H103" s="323" t="str">
        <f>+'11+'!R193</f>
        <v>120</v>
      </c>
      <c r="I103" s="367">
        <f>+'11+'!O193</f>
        <v>10</v>
      </c>
      <c r="J103" s="367">
        <f>+'11+'!P193</f>
        <v>6</v>
      </c>
      <c r="K103" s="485"/>
      <c r="L103" s="486"/>
      <c r="M103" s="397">
        <f>+'11+'!U193</f>
        <v>3891.79981</v>
      </c>
      <c r="N103" s="397">
        <f>+'11+'!V193</f>
        <v>2506.4416200000001</v>
      </c>
      <c r="O103" s="396">
        <f t="shared" si="1"/>
        <v>64.403148732359909</v>
      </c>
      <c r="P103" s="487"/>
      <c r="Q103" s="487"/>
      <c r="R103" s="487"/>
      <c r="S103" s="487"/>
      <c r="T103" s="487"/>
      <c r="U103" s="487"/>
      <c r="V103" s="487"/>
      <c r="W103" s="325"/>
    </row>
    <row r="104" spans="1:23" s="326" customFormat="1" ht="12.75" customHeight="1" thickBot="1" x14ac:dyDescent="0.25">
      <c r="A104" s="320"/>
      <c r="B104" s="504" t="str">
        <f>+'11+'!B194:M194</f>
        <v>Фонд оплаты труда государственных (муниципальных) органов</v>
      </c>
      <c r="C104" s="504"/>
      <c r="D104" s="504"/>
      <c r="E104" s="504"/>
      <c r="F104" s="505"/>
      <c r="G104" s="323" t="str">
        <f>+'11+'!Q194</f>
        <v>0140100019</v>
      </c>
      <c r="H104" s="323" t="str">
        <f>+'11+'!R194</f>
        <v>121</v>
      </c>
      <c r="I104" s="367">
        <f>+'11+'!O194</f>
        <v>10</v>
      </c>
      <c r="J104" s="367">
        <f>+'11+'!P194</f>
        <v>6</v>
      </c>
      <c r="K104" s="485"/>
      <c r="L104" s="486"/>
      <c r="M104" s="397">
        <f>+'11+'!U194</f>
        <v>2989.0935500000001</v>
      </c>
      <c r="N104" s="397">
        <f>+'11+'!V194</f>
        <v>1929.67866</v>
      </c>
      <c r="O104" s="396">
        <f t="shared" si="1"/>
        <v>64.557319057478139</v>
      </c>
      <c r="P104" s="487"/>
      <c r="Q104" s="487"/>
      <c r="R104" s="487"/>
      <c r="S104" s="487"/>
      <c r="T104" s="487"/>
      <c r="U104" s="487"/>
      <c r="V104" s="487"/>
      <c r="W104" s="325"/>
    </row>
    <row r="105" spans="1:23" s="326" customFormat="1" ht="32.25" customHeight="1" thickBot="1" x14ac:dyDescent="0.25">
      <c r="A105" s="320"/>
      <c r="B105" s="504" t="str">
        <f>+'11+'!B195:M195</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105" s="504"/>
      <c r="D105" s="504"/>
      <c r="E105" s="504"/>
      <c r="F105" s="505"/>
      <c r="G105" s="323" t="str">
        <f>+'11+'!Q195</f>
        <v>0140100019</v>
      </c>
      <c r="H105" s="323" t="str">
        <f>+'11+'!R195</f>
        <v>129</v>
      </c>
      <c r="I105" s="367">
        <f>+'11+'!O195</f>
        <v>10</v>
      </c>
      <c r="J105" s="367">
        <f>+'11+'!P195</f>
        <v>6</v>
      </c>
      <c r="K105" s="485"/>
      <c r="L105" s="486"/>
      <c r="M105" s="397">
        <f>+'11+'!U195</f>
        <v>902.70626000000004</v>
      </c>
      <c r="N105" s="397">
        <f>+'11+'!V195</f>
        <v>576.76296000000002</v>
      </c>
      <c r="O105" s="396">
        <f t="shared" si="1"/>
        <v>63.892650971535303</v>
      </c>
      <c r="P105" s="487"/>
      <c r="Q105" s="487"/>
      <c r="R105" s="487"/>
      <c r="S105" s="487"/>
      <c r="T105" s="487"/>
      <c r="U105" s="487"/>
      <c r="V105" s="487"/>
      <c r="W105" s="325"/>
    </row>
    <row r="106" spans="1:23" s="326" customFormat="1" ht="12.75" customHeight="1" thickBot="1" x14ac:dyDescent="0.25">
      <c r="A106" s="320"/>
      <c r="B106" s="504" t="str">
        <f>+'11+'!B196:M196</f>
        <v>Закупка товаров, работ и услуг для обеспечения государственных (муниципальных) нужд</v>
      </c>
      <c r="C106" s="504"/>
      <c r="D106" s="504"/>
      <c r="E106" s="504"/>
      <c r="F106" s="505"/>
      <c r="G106" s="323" t="str">
        <f>+'11+'!Q196</f>
        <v>0140100019</v>
      </c>
      <c r="H106" s="323" t="str">
        <f>+'11+'!R196</f>
        <v>200</v>
      </c>
      <c r="I106" s="367">
        <f>+'11+'!O196</f>
        <v>10</v>
      </c>
      <c r="J106" s="367">
        <f>+'11+'!P196</f>
        <v>6</v>
      </c>
      <c r="K106" s="485"/>
      <c r="L106" s="486"/>
      <c r="M106" s="397">
        <f>+'11+'!U196</f>
        <v>206</v>
      </c>
      <c r="N106" s="397">
        <f>+'11+'!V196</f>
        <v>66.477969999999999</v>
      </c>
      <c r="O106" s="396">
        <f t="shared" si="1"/>
        <v>32.270859223300967</v>
      </c>
      <c r="P106" s="487"/>
      <c r="Q106" s="487"/>
      <c r="R106" s="487"/>
      <c r="S106" s="487"/>
      <c r="T106" s="487"/>
      <c r="U106" s="487"/>
      <c r="V106" s="487"/>
      <c r="W106" s="325"/>
    </row>
    <row r="107" spans="1:23" s="326" customFormat="1" ht="21.75" customHeight="1" thickBot="1" x14ac:dyDescent="0.25">
      <c r="A107" s="320"/>
      <c r="B107" s="504" t="str">
        <f>+'11+'!B197:M197</f>
        <v>Иные закупки товаров, работ и услуг для обеспечения государственных (муниципальных) нужд</v>
      </c>
      <c r="C107" s="504"/>
      <c r="D107" s="504"/>
      <c r="E107" s="504"/>
      <c r="F107" s="505"/>
      <c r="G107" s="323" t="str">
        <f>+'11+'!Q197</f>
        <v>0140100019</v>
      </c>
      <c r="H107" s="323" t="str">
        <f>+'11+'!R197</f>
        <v>240</v>
      </c>
      <c r="I107" s="367">
        <f>+'11+'!O197</f>
        <v>10</v>
      </c>
      <c r="J107" s="367">
        <f>+'11+'!P197</f>
        <v>6</v>
      </c>
      <c r="K107" s="485"/>
      <c r="L107" s="486"/>
      <c r="M107" s="397">
        <f>+'11+'!U197</f>
        <v>206</v>
      </c>
      <c r="N107" s="397">
        <f>+'11+'!V197</f>
        <v>66.477969999999999</v>
      </c>
      <c r="O107" s="396">
        <f t="shared" si="1"/>
        <v>32.270859223300967</v>
      </c>
      <c r="P107" s="487"/>
      <c r="Q107" s="487"/>
      <c r="R107" s="487"/>
      <c r="S107" s="487"/>
      <c r="T107" s="487"/>
      <c r="U107" s="487"/>
      <c r="V107" s="487"/>
      <c r="W107" s="325"/>
    </row>
    <row r="108" spans="1:23" s="326" customFormat="1" ht="12.75" customHeight="1" thickBot="1" x14ac:dyDescent="0.25">
      <c r="A108" s="320"/>
      <c r="B108" s="504" t="str">
        <f>+'11+'!B198:M198</f>
        <v>Закупка товаров, работ, услуг в сфере информационно-коммуникационных технологий</v>
      </c>
      <c r="C108" s="504"/>
      <c r="D108" s="504"/>
      <c r="E108" s="504"/>
      <c r="F108" s="505"/>
      <c r="G108" s="323" t="str">
        <f>+'11+'!Q198</f>
        <v>0140100019</v>
      </c>
      <c r="H108" s="323" t="str">
        <f>+'11+'!R198</f>
        <v>242</v>
      </c>
      <c r="I108" s="367">
        <f>+'11+'!O198</f>
        <v>10</v>
      </c>
      <c r="J108" s="367">
        <f>+'11+'!P198</f>
        <v>6</v>
      </c>
      <c r="K108" s="485"/>
      <c r="L108" s="486"/>
      <c r="M108" s="397">
        <f>+'11+'!U198</f>
        <v>158</v>
      </c>
      <c r="N108" s="397">
        <f>+'11+'!V198</f>
        <v>41.477969999999999</v>
      </c>
      <c r="O108" s="396">
        <f t="shared" si="1"/>
        <v>26.251879746835442</v>
      </c>
      <c r="P108" s="487"/>
      <c r="Q108" s="487"/>
      <c r="R108" s="487"/>
      <c r="S108" s="487"/>
      <c r="T108" s="487"/>
      <c r="U108" s="487"/>
      <c r="V108" s="487"/>
      <c r="W108" s="325"/>
    </row>
    <row r="109" spans="1:23" s="326" customFormat="1" ht="12.75" customHeight="1" thickBot="1" x14ac:dyDescent="0.25">
      <c r="A109" s="320"/>
      <c r="B109" s="504" t="str">
        <f>+'11+'!B199:M199</f>
        <v>Прочая закупка товаров, работ и услуг</v>
      </c>
      <c r="C109" s="504"/>
      <c r="D109" s="504"/>
      <c r="E109" s="504"/>
      <c r="F109" s="505"/>
      <c r="G109" s="323" t="str">
        <f>+'11+'!Q199</f>
        <v>0140100019</v>
      </c>
      <c r="H109" s="323" t="str">
        <f>+'11+'!R199</f>
        <v>244</v>
      </c>
      <c r="I109" s="367">
        <f>+'11+'!O199</f>
        <v>10</v>
      </c>
      <c r="J109" s="367">
        <f>+'11+'!P199</f>
        <v>6</v>
      </c>
      <c r="K109" s="485"/>
      <c r="L109" s="486"/>
      <c r="M109" s="397">
        <f>+'11+'!U199</f>
        <v>48</v>
      </c>
      <c r="N109" s="397">
        <f>+'11+'!V199</f>
        <v>25</v>
      </c>
      <c r="O109" s="396">
        <f t="shared" si="1"/>
        <v>52.083333333333336</v>
      </c>
      <c r="P109" s="487"/>
      <c r="Q109" s="487"/>
      <c r="R109" s="487"/>
      <c r="S109" s="487"/>
      <c r="T109" s="487"/>
      <c r="U109" s="487"/>
      <c r="V109" s="487"/>
      <c r="W109" s="325"/>
    </row>
    <row r="110" spans="1:23" s="326" customFormat="1" ht="21.75" customHeight="1" thickBot="1" x14ac:dyDescent="0.25">
      <c r="A110" s="320"/>
      <c r="B110" s="504" t="str">
        <f>+'11+'!B200:M200</f>
        <v>Иные бюджетные ассигнования</v>
      </c>
      <c r="C110" s="504"/>
      <c r="D110" s="504"/>
      <c r="E110" s="504"/>
      <c r="F110" s="505"/>
      <c r="G110" s="323" t="str">
        <f>+'11+'!Q200</f>
        <v>0140100019</v>
      </c>
      <c r="H110" s="323" t="str">
        <f>+'11+'!R200</f>
        <v>800</v>
      </c>
      <c r="I110" s="367">
        <f>+'11+'!O200</f>
        <v>10</v>
      </c>
      <c r="J110" s="367">
        <f>+'11+'!P200</f>
        <v>6</v>
      </c>
      <c r="K110" s="485"/>
      <c r="L110" s="486"/>
      <c r="M110" s="397">
        <f>+'11+'!U200</f>
        <v>40</v>
      </c>
      <c r="N110" s="397">
        <f>+'11+'!V200</f>
        <v>5</v>
      </c>
      <c r="O110" s="396">
        <f t="shared" si="1"/>
        <v>12.5</v>
      </c>
      <c r="P110" s="487"/>
      <c r="Q110" s="487"/>
      <c r="R110" s="487"/>
      <c r="S110" s="487"/>
      <c r="T110" s="487"/>
      <c r="U110" s="487"/>
      <c r="V110" s="487"/>
      <c r="W110" s="325"/>
    </row>
    <row r="111" spans="1:23" s="326" customFormat="1" ht="32.25" customHeight="1" thickBot="1" x14ac:dyDescent="0.25">
      <c r="A111" s="320"/>
      <c r="B111" s="504" t="str">
        <f>+'11+'!B201:M201</f>
        <v>Уплата налогов, сборов и иных платежей</v>
      </c>
      <c r="C111" s="504"/>
      <c r="D111" s="504"/>
      <c r="E111" s="504"/>
      <c r="F111" s="505"/>
      <c r="G111" s="323" t="str">
        <f>+'11+'!Q201</f>
        <v>0140100019</v>
      </c>
      <c r="H111" s="323" t="str">
        <f>+'11+'!R201</f>
        <v>850</v>
      </c>
      <c r="I111" s="367">
        <f>+'11+'!O201</f>
        <v>10</v>
      </c>
      <c r="J111" s="367">
        <f>+'11+'!P201</f>
        <v>6</v>
      </c>
      <c r="K111" s="485"/>
      <c r="L111" s="486"/>
      <c r="M111" s="397">
        <f>+'11+'!U201</f>
        <v>40</v>
      </c>
      <c r="N111" s="397">
        <f>+'11+'!V201</f>
        <v>5</v>
      </c>
      <c r="O111" s="396">
        <f t="shared" si="1"/>
        <v>12.5</v>
      </c>
      <c r="P111" s="487"/>
      <c r="Q111" s="487"/>
      <c r="R111" s="487"/>
      <c r="S111" s="487"/>
      <c r="T111" s="487"/>
      <c r="U111" s="487"/>
      <c r="V111" s="487"/>
      <c r="W111" s="325"/>
    </row>
    <row r="112" spans="1:23" s="326" customFormat="1" ht="32.25" customHeight="1" thickBot="1" x14ac:dyDescent="0.25">
      <c r="A112" s="320"/>
      <c r="B112" s="504" t="str">
        <f>+'11+'!B202:M202</f>
        <v>Уплата налога на имущество организаций и земельного налога</v>
      </c>
      <c r="C112" s="504"/>
      <c r="D112" s="504"/>
      <c r="E112" s="504"/>
      <c r="F112" s="505"/>
      <c r="G112" s="323" t="str">
        <f>+'11+'!Q202</f>
        <v>0140100019</v>
      </c>
      <c r="H112" s="323" t="str">
        <f>+'11+'!R202</f>
        <v>851</v>
      </c>
      <c r="I112" s="367">
        <f>+'11+'!O202</f>
        <v>10</v>
      </c>
      <c r="J112" s="367">
        <f>+'11+'!P202</f>
        <v>6</v>
      </c>
      <c r="K112" s="485"/>
      <c r="L112" s="486"/>
      <c r="M112" s="397">
        <f>+'11+'!U202</f>
        <v>35</v>
      </c>
      <c r="N112" s="397">
        <f>+'11+'!V202</f>
        <v>5</v>
      </c>
      <c r="O112" s="396">
        <f t="shared" si="1"/>
        <v>14.285714285714285</v>
      </c>
      <c r="P112" s="487"/>
      <c r="Q112" s="487"/>
      <c r="R112" s="487"/>
      <c r="S112" s="487"/>
      <c r="T112" s="487"/>
      <c r="U112" s="487"/>
      <c r="V112" s="487"/>
      <c r="W112" s="325"/>
    </row>
    <row r="113" spans="1:23" s="326" customFormat="1" ht="21.75" customHeight="1" thickBot="1" x14ac:dyDescent="0.25">
      <c r="A113" s="320"/>
      <c r="B113" s="504" t="str">
        <f>+'11+'!B203:M203</f>
        <v>Уплата прочих налогов, сборов</v>
      </c>
      <c r="C113" s="504"/>
      <c r="D113" s="504"/>
      <c r="E113" s="504"/>
      <c r="F113" s="505"/>
      <c r="G113" s="323" t="str">
        <f>+'11+'!Q203</f>
        <v>0140100019</v>
      </c>
      <c r="H113" s="323" t="str">
        <f>+'11+'!R203</f>
        <v>852</v>
      </c>
      <c r="I113" s="367">
        <f>+'11+'!O203</f>
        <v>10</v>
      </c>
      <c r="J113" s="367">
        <f>+'11+'!P203</f>
        <v>6</v>
      </c>
      <c r="K113" s="485"/>
      <c r="L113" s="486"/>
      <c r="M113" s="397">
        <f>+'11+'!U203</f>
        <v>5</v>
      </c>
      <c r="N113" s="397">
        <f>+'11+'!V203</f>
        <v>0</v>
      </c>
      <c r="O113" s="396">
        <f t="shared" si="1"/>
        <v>0</v>
      </c>
      <c r="P113" s="487"/>
      <c r="Q113" s="487"/>
      <c r="R113" s="487"/>
      <c r="S113" s="487"/>
      <c r="T113" s="487"/>
      <c r="U113" s="487"/>
      <c r="V113" s="487"/>
      <c r="W113" s="325"/>
    </row>
    <row r="114" spans="1:23" s="326" customFormat="1" ht="21.75" customHeight="1" thickBot="1" x14ac:dyDescent="0.25">
      <c r="A114" s="320"/>
      <c r="B114" s="504" t="str">
        <f>+'11+'!B204:M204</f>
        <v>Муниципальная программа "Социальная поддержка граждан в Овюрском кожууне"</v>
      </c>
      <c r="C114" s="504"/>
      <c r="D114" s="504"/>
      <c r="E114" s="504"/>
      <c r="F114" s="505"/>
      <c r="G114" s="323" t="str">
        <f>+'11+'!Q204</f>
        <v>0100000000</v>
      </c>
      <c r="H114" s="323">
        <f>+'11+'!R204</f>
        <v>0</v>
      </c>
      <c r="I114" s="367">
        <f>+'11+'!O204</f>
        <v>10</v>
      </c>
      <c r="J114" s="367">
        <f>+'11+'!P204</f>
        <v>6</v>
      </c>
      <c r="K114" s="485"/>
      <c r="L114" s="486"/>
      <c r="M114" s="397">
        <f>+'11+'!U204</f>
        <v>462</v>
      </c>
      <c r="N114" s="397">
        <f>+'11+'!V204</f>
        <v>203.79342</v>
      </c>
      <c r="O114" s="396">
        <f t="shared" si="1"/>
        <v>44.111129870129865</v>
      </c>
      <c r="P114" s="487"/>
      <c r="Q114" s="487"/>
      <c r="R114" s="487"/>
      <c r="S114" s="487"/>
      <c r="T114" s="487"/>
      <c r="U114" s="487"/>
      <c r="V114" s="487"/>
      <c r="W114" s="325"/>
    </row>
    <row r="115" spans="1:23" s="326" customFormat="1" ht="21.75" customHeight="1" thickBot="1" x14ac:dyDescent="0.25">
      <c r="A115" s="320"/>
      <c r="B115" s="504" t="str">
        <f>+'11+'!B205:M205</f>
        <v>Подпрограмма "Обеспечение реализации муниципальной программы и прочие мероприятия"</v>
      </c>
      <c r="C115" s="504"/>
      <c r="D115" s="504"/>
      <c r="E115" s="504"/>
      <c r="F115" s="505"/>
      <c r="G115" s="323" t="str">
        <f>+'11+'!Q205</f>
        <v>0140000000</v>
      </c>
      <c r="H115" s="323">
        <f>+'11+'!R205</f>
        <v>0</v>
      </c>
      <c r="I115" s="367">
        <f>+'11+'!O205</f>
        <v>10</v>
      </c>
      <c r="J115" s="367">
        <f>+'11+'!P205</f>
        <v>6</v>
      </c>
      <c r="K115" s="485"/>
      <c r="L115" s="486"/>
      <c r="M115" s="397">
        <f>+'11+'!U205</f>
        <v>462</v>
      </c>
      <c r="N115" s="397">
        <f>+'11+'!V205</f>
        <v>203.79342</v>
      </c>
      <c r="O115" s="396">
        <f t="shared" si="1"/>
        <v>44.111129870129865</v>
      </c>
      <c r="P115" s="487"/>
      <c r="Q115" s="487"/>
      <c r="R115" s="487"/>
      <c r="S115" s="487"/>
      <c r="T115" s="487"/>
      <c r="U115" s="487"/>
      <c r="V115" s="487"/>
      <c r="W115" s="325"/>
    </row>
    <row r="116" spans="1:23" s="326" customFormat="1" ht="21.75" customHeight="1" thickBot="1" x14ac:dyDescent="0.25">
      <c r="A116" s="320"/>
      <c r="B116" s="504" t="str">
        <f>+'11+'!B206:M206</f>
        <v>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v>
      </c>
      <c r="C116" s="504"/>
      <c r="D116" s="504"/>
      <c r="E116" s="504"/>
      <c r="F116" s="505"/>
      <c r="G116" s="323" t="str">
        <f>+'11+'!Q206</f>
        <v>0140276040</v>
      </c>
      <c r="H116" s="323">
        <f>+'11+'!R206</f>
        <v>0</v>
      </c>
      <c r="I116" s="367">
        <f>+'11+'!O206</f>
        <v>10</v>
      </c>
      <c r="J116" s="367">
        <f>+'11+'!P206</f>
        <v>6</v>
      </c>
      <c r="K116" s="485"/>
      <c r="L116" s="486"/>
      <c r="M116" s="397">
        <f>+'11+'!U206</f>
        <v>462</v>
      </c>
      <c r="N116" s="397">
        <f>+'11+'!V206</f>
        <v>203.79342</v>
      </c>
      <c r="O116" s="396">
        <f t="shared" si="1"/>
        <v>44.111129870129865</v>
      </c>
      <c r="P116" s="487"/>
      <c r="Q116" s="487"/>
      <c r="R116" s="487"/>
      <c r="S116" s="487"/>
      <c r="T116" s="487"/>
      <c r="U116" s="487"/>
      <c r="V116" s="487"/>
      <c r="W116" s="325"/>
    </row>
    <row r="117" spans="1:23" s="326" customFormat="1" ht="21.75" customHeight="1" thickBot="1" x14ac:dyDescent="0.25">
      <c r="A117" s="320"/>
      <c r="B117" s="504" t="str">
        <f>+'11+'!B207:M207</f>
        <v>Закупка товаров, работ и услуг для обеспечения государственных (муниципальных) нужд</v>
      </c>
      <c r="C117" s="504"/>
      <c r="D117" s="504"/>
      <c r="E117" s="504"/>
      <c r="F117" s="505"/>
      <c r="G117" s="323" t="str">
        <f>+'11+'!Q207</f>
        <v>0140276040</v>
      </c>
      <c r="H117" s="323" t="str">
        <f>+'11+'!R207</f>
        <v>200</v>
      </c>
      <c r="I117" s="367">
        <f>+'11+'!O207</f>
        <v>10</v>
      </c>
      <c r="J117" s="367">
        <f>+'11+'!P207</f>
        <v>6</v>
      </c>
      <c r="K117" s="485"/>
      <c r="L117" s="486"/>
      <c r="M117" s="397">
        <f>+'11+'!U207</f>
        <v>462</v>
      </c>
      <c r="N117" s="397">
        <f>+'11+'!V207</f>
        <v>203.79342</v>
      </c>
      <c r="O117" s="396">
        <f t="shared" si="1"/>
        <v>44.111129870129865</v>
      </c>
      <c r="P117" s="487"/>
      <c r="Q117" s="487"/>
      <c r="R117" s="487"/>
      <c r="S117" s="487"/>
      <c r="T117" s="487"/>
      <c r="U117" s="487"/>
      <c r="V117" s="487"/>
      <c r="W117" s="325"/>
    </row>
    <row r="118" spans="1:23" s="326" customFormat="1" ht="21.75" customHeight="1" thickBot="1" x14ac:dyDescent="0.25">
      <c r="A118" s="320"/>
      <c r="B118" s="504" t="str">
        <f>+'11+'!B208:M208</f>
        <v>Иные закупки товаров, работ и услуг для обеспечения государственных (муниципальных) нужд</v>
      </c>
      <c r="C118" s="504"/>
      <c r="D118" s="504"/>
      <c r="E118" s="504"/>
      <c r="F118" s="505"/>
      <c r="G118" s="323" t="str">
        <f>+'11+'!Q208</f>
        <v>0140276040</v>
      </c>
      <c r="H118" s="323" t="str">
        <f>+'11+'!R208</f>
        <v>240</v>
      </c>
      <c r="I118" s="367">
        <f>+'11+'!O208</f>
        <v>10</v>
      </c>
      <c r="J118" s="367">
        <f>+'11+'!P208</f>
        <v>6</v>
      </c>
      <c r="K118" s="485"/>
      <c r="L118" s="486"/>
      <c r="M118" s="397">
        <f>+'11+'!U208</f>
        <v>462</v>
      </c>
      <c r="N118" s="397">
        <f>+'11+'!V208</f>
        <v>203.79342</v>
      </c>
      <c r="O118" s="396">
        <f t="shared" si="1"/>
        <v>44.111129870129865</v>
      </c>
      <c r="P118" s="487"/>
      <c r="Q118" s="487"/>
      <c r="R118" s="487"/>
      <c r="S118" s="487"/>
      <c r="T118" s="487"/>
      <c r="U118" s="487"/>
      <c r="V118" s="487"/>
      <c r="W118" s="325"/>
    </row>
    <row r="119" spans="1:23" s="326" customFormat="1" ht="21.75" customHeight="1" thickBot="1" x14ac:dyDescent="0.25">
      <c r="A119" s="320"/>
      <c r="B119" s="504" t="str">
        <f>+'11+'!B209:M209</f>
        <v>Закупка товаров, работ, услуг в сфере информационно-коммуникационных технологий</v>
      </c>
      <c r="C119" s="504"/>
      <c r="D119" s="504"/>
      <c r="E119" s="504"/>
      <c r="F119" s="505"/>
      <c r="G119" s="323" t="str">
        <f>+'11+'!Q209</f>
        <v>0140276040</v>
      </c>
      <c r="H119" s="323" t="str">
        <f>+'11+'!R209</f>
        <v>242</v>
      </c>
      <c r="I119" s="367">
        <f>+'11+'!O209</f>
        <v>10</v>
      </c>
      <c r="J119" s="367">
        <f>+'11+'!P209</f>
        <v>6</v>
      </c>
      <c r="K119" s="485"/>
      <c r="L119" s="486"/>
      <c r="M119" s="397">
        <f>+'11+'!U209</f>
        <v>38</v>
      </c>
      <c r="N119" s="397">
        <f>+'11+'!V209</f>
        <v>0</v>
      </c>
      <c r="O119" s="396">
        <f t="shared" si="1"/>
        <v>0</v>
      </c>
      <c r="P119" s="487"/>
      <c r="Q119" s="487"/>
      <c r="R119" s="487"/>
      <c r="S119" s="487"/>
      <c r="T119" s="487"/>
      <c r="U119" s="487"/>
      <c r="V119" s="487"/>
      <c r="W119" s="325"/>
    </row>
    <row r="120" spans="1:23" s="326" customFormat="1" ht="21.75" customHeight="1" thickBot="1" x14ac:dyDescent="0.25">
      <c r="A120" s="320"/>
      <c r="B120" s="504" t="str">
        <f>+'11+'!B210:M210</f>
        <v>Прочая закупка товаров, работ и услуг</v>
      </c>
      <c r="C120" s="504"/>
      <c r="D120" s="504"/>
      <c r="E120" s="504"/>
      <c r="F120" s="505"/>
      <c r="G120" s="323" t="str">
        <f>+'11+'!Q210</f>
        <v>0140276040</v>
      </c>
      <c r="H120" s="323" t="str">
        <f>+'11+'!R210</f>
        <v>244</v>
      </c>
      <c r="I120" s="367">
        <f>+'11+'!O210</f>
        <v>10</v>
      </c>
      <c r="J120" s="367">
        <f>+'11+'!P210</f>
        <v>6</v>
      </c>
      <c r="K120" s="485"/>
      <c r="L120" s="486"/>
      <c r="M120" s="397">
        <f>+'11+'!U210</f>
        <v>424</v>
      </c>
      <c r="N120" s="397">
        <f>+'11+'!V210</f>
        <v>203.79342</v>
      </c>
      <c r="O120" s="396">
        <f t="shared" si="1"/>
        <v>48.064485849056602</v>
      </c>
      <c r="P120" s="487"/>
      <c r="Q120" s="487"/>
      <c r="R120" s="487"/>
      <c r="S120" s="487"/>
      <c r="T120" s="487"/>
      <c r="U120" s="487"/>
      <c r="V120" s="487"/>
      <c r="W120" s="325"/>
    </row>
    <row r="121" spans="1:23" s="402" customFormat="1" ht="21.75" customHeight="1" thickBot="1" x14ac:dyDescent="0.25">
      <c r="A121" s="400"/>
      <c r="B121" s="506" t="str">
        <f>+'11+'!B474:M474</f>
        <v>Муниципальная программа "Безопасность Овюрского кожууна на 2016-2018 годы"</v>
      </c>
      <c r="C121" s="506"/>
      <c r="D121" s="506"/>
      <c r="E121" s="506"/>
      <c r="F121" s="507"/>
      <c r="G121" s="398" t="str">
        <f>+'11+'!Q474</f>
        <v>0200000000</v>
      </c>
      <c r="H121" s="398">
        <f>+'11+'!R474</f>
        <v>0</v>
      </c>
      <c r="I121" s="399">
        <f>+'11+'!O474</f>
        <v>1</v>
      </c>
      <c r="J121" s="399">
        <f>+'11+'!P474</f>
        <v>13</v>
      </c>
      <c r="K121" s="508"/>
      <c r="L121" s="509"/>
      <c r="M121" s="420">
        <f>+'11+'!U474</f>
        <v>111</v>
      </c>
      <c r="N121" s="420">
        <f>+'11+'!V474</f>
        <v>26.49</v>
      </c>
      <c r="O121" s="290">
        <f t="shared" si="1"/>
        <v>23.864864864864863</v>
      </c>
      <c r="P121" s="510"/>
      <c r="Q121" s="510"/>
      <c r="R121" s="510"/>
      <c r="S121" s="510"/>
      <c r="T121" s="510"/>
      <c r="U121" s="510"/>
      <c r="V121" s="510"/>
      <c r="W121" s="401"/>
    </row>
    <row r="122" spans="1:23" s="326" customFormat="1" ht="21.75" customHeight="1" thickBot="1" x14ac:dyDescent="0.25">
      <c r="A122" s="320"/>
      <c r="B122" s="504" t="str">
        <f>+'11+'!B475:M475</f>
        <v>подпрограмма "Профилактика правонарушений"</v>
      </c>
      <c r="C122" s="504"/>
      <c r="D122" s="504"/>
      <c r="E122" s="504"/>
      <c r="F122" s="505"/>
      <c r="G122" s="323" t="str">
        <f>+'11+'!Q475</f>
        <v>0220000000</v>
      </c>
      <c r="H122" s="323">
        <f>+'11+'!R475</f>
        <v>0</v>
      </c>
      <c r="I122" s="367">
        <f>+'11+'!O475</f>
        <v>1</v>
      </c>
      <c r="J122" s="367">
        <f>+'11+'!P475</f>
        <v>13</v>
      </c>
      <c r="K122" s="485"/>
      <c r="L122" s="486"/>
      <c r="M122" s="397">
        <f>+'11+'!U475</f>
        <v>111</v>
      </c>
      <c r="N122" s="397">
        <f>+'11+'!V475</f>
        <v>26.49</v>
      </c>
      <c r="O122" s="396">
        <f t="shared" si="1"/>
        <v>23.864864864864863</v>
      </c>
      <c r="P122" s="487"/>
      <c r="Q122" s="487"/>
      <c r="R122" s="487"/>
      <c r="S122" s="487"/>
      <c r="T122" s="487"/>
      <c r="U122" s="487"/>
      <c r="V122" s="487"/>
      <c r="W122" s="325"/>
    </row>
    <row r="123" spans="1:23" s="326" customFormat="1" ht="21.75" customHeight="1" thickBot="1" x14ac:dyDescent="0.25">
      <c r="A123" s="320"/>
      <c r="B123" s="504" t="str">
        <f>+'11+'!B476:M476</f>
        <v>Основное мероприятие: "Осуществление отдельных государственных полномочий по профилактике безнадзорности и правонарушений несовершеннолетних"</v>
      </c>
      <c r="C123" s="504"/>
      <c r="D123" s="504"/>
      <c r="E123" s="504"/>
      <c r="F123" s="505"/>
      <c r="G123" s="323" t="str">
        <f>+'11+'!Q476</f>
        <v>0220104016</v>
      </c>
      <c r="H123" s="323">
        <f>+'11+'!R476</f>
        <v>0</v>
      </c>
      <c r="I123" s="367">
        <f>+'11+'!O476</f>
        <v>1</v>
      </c>
      <c r="J123" s="367">
        <f>+'11+'!P476</f>
        <v>13</v>
      </c>
      <c r="K123" s="485"/>
      <c r="L123" s="486"/>
      <c r="M123" s="397">
        <f>+'11+'!U476</f>
        <v>111</v>
      </c>
      <c r="N123" s="397">
        <f>+'11+'!V476</f>
        <v>26.49</v>
      </c>
      <c r="O123" s="396">
        <f t="shared" si="1"/>
        <v>23.864864864864863</v>
      </c>
      <c r="P123" s="487"/>
      <c r="Q123" s="487"/>
      <c r="R123" s="487"/>
      <c r="S123" s="487"/>
      <c r="T123" s="487"/>
      <c r="U123" s="487"/>
      <c r="V123" s="487"/>
      <c r="W123" s="325"/>
    </row>
    <row r="124" spans="1:23" s="326" customFormat="1" ht="21.75" customHeight="1" thickBot="1" x14ac:dyDescent="0.25">
      <c r="A124" s="320"/>
      <c r="B124" s="504" t="str">
        <f>+'11+'!B477:M477</f>
        <v>Закупка товаров, работ и услуг для обеспечения государственных (муниципальных) нужд</v>
      </c>
      <c r="C124" s="504"/>
      <c r="D124" s="504"/>
      <c r="E124" s="504"/>
      <c r="F124" s="505"/>
      <c r="G124" s="323" t="str">
        <f>+'11+'!Q477</f>
        <v>0220104016</v>
      </c>
      <c r="H124" s="323" t="str">
        <f>+'11+'!R477</f>
        <v>200</v>
      </c>
      <c r="I124" s="367">
        <f>+'11+'!O477</f>
        <v>1</v>
      </c>
      <c r="J124" s="367">
        <f>+'11+'!P477</f>
        <v>13</v>
      </c>
      <c r="K124" s="485"/>
      <c r="L124" s="486"/>
      <c r="M124" s="397">
        <f>+'11+'!U477</f>
        <v>111</v>
      </c>
      <c r="N124" s="397">
        <f>+'11+'!V477</f>
        <v>26.49</v>
      </c>
      <c r="O124" s="396">
        <f t="shared" si="1"/>
        <v>23.864864864864863</v>
      </c>
      <c r="P124" s="487"/>
      <c r="Q124" s="487"/>
      <c r="R124" s="487"/>
      <c r="S124" s="487"/>
      <c r="T124" s="487"/>
      <c r="U124" s="487"/>
      <c r="V124" s="487"/>
      <c r="W124" s="325"/>
    </row>
    <row r="125" spans="1:23" s="326" customFormat="1" ht="21.75" customHeight="1" thickBot="1" x14ac:dyDescent="0.25">
      <c r="A125" s="320"/>
      <c r="B125" s="504" t="str">
        <f>+'11+'!B478:M478</f>
        <v>Иные закупки товаров, работ и услуг для обеспечения государственных (муниципальных) нужд</v>
      </c>
      <c r="C125" s="504"/>
      <c r="D125" s="504"/>
      <c r="E125" s="504"/>
      <c r="F125" s="505"/>
      <c r="G125" s="323" t="str">
        <f>+'11+'!Q478</f>
        <v>0220104016</v>
      </c>
      <c r="H125" s="323" t="str">
        <f>+'11+'!R478</f>
        <v>240</v>
      </c>
      <c r="I125" s="367">
        <f>+'11+'!O478</f>
        <v>1</v>
      </c>
      <c r="J125" s="367">
        <f>+'11+'!P478</f>
        <v>13</v>
      </c>
      <c r="K125" s="485"/>
      <c r="L125" s="486"/>
      <c r="M125" s="397">
        <f>+'11+'!U478</f>
        <v>111</v>
      </c>
      <c r="N125" s="397">
        <f>+'11+'!V478</f>
        <v>26.49</v>
      </c>
      <c r="O125" s="396">
        <f t="shared" si="1"/>
        <v>23.864864864864863</v>
      </c>
      <c r="P125" s="487"/>
      <c r="Q125" s="487"/>
      <c r="R125" s="487"/>
      <c r="S125" s="487"/>
      <c r="T125" s="487"/>
      <c r="U125" s="487"/>
      <c r="V125" s="487"/>
      <c r="W125" s="325"/>
    </row>
    <row r="126" spans="1:23" s="326" customFormat="1" ht="21.75" customHeight="1" thickBot="1" x14ac:dyDescent="0.25">
      <c r="A126" s="320"/>
      <c r="B126" s="504" t="str">
        <f>+'11+'!B479:M479</f>
        <v>Прочая закупка товаров, работ и услуг</v>
      </c>
      <c r="C126" s="504"/>
      <c r="D126" s="504"/>
      <c r="E126" s="504"/>
      <c r="F126" s="505"/>
      <c r="G126" s="323" t="str">
        <f>+'11+'!Q479</f>
        <v>0220104016</v>
      </c>
      <c r="H126" s="323" t="str">
        <f>+'11+'!R479</f>
        <v>244</v>
      </c>
      <c r="I126" s="367">
        <f>+'11+'!O479</f>
        <v>1</v>
      </c>
      <c r="J126" s="367">
        <f>+'11+'!P479</f>
        <v>13</v>
      </c>
      <c r="K126" s="485"/>
      <c r="L126" s="486"/>
      <c r="M126" s="397">
        <f>+'11+'!U479</f>
        <v>111</v>
      </c>
      <c r="N126" s="397">
        <f>+'11+'!V479</f>
        <v>26.49</v>
      </c>
      <c r="O126" s="396">
        <f t="shared" si="1"/>
        <v>23.864864864864863</v>
      </c>
      <c r="P126" s="487"/>
      <c r="Q126" s="487"/>
      <c r="R126" s="487"/>
      <c r="S126" s="487"/>
      <c r="T126" s="487"/>
      <c r="U126" s="487"/>
      <c r="V126" s="487"/>
      <c r="W126" s="325"/>
    </row>
    <row r="127" spans="1:23" s="402" customFormat="1" ht="32.25" customHeight="1" thickBot="1" x14ac:dyDescent="0.25">
      <c r="A127" s="400"/>
      <c r="B127" s="506" t="str">
        <f>+'11+'!B552:M552</f>
        <v>Программа "Содержание и развитие муниципального хозяйства"</v>
      </c>
      <c r="C127" s="506"/>
      <c r="D127" s="506"/>
      <c r="E127" s="506"/>
      <c r="F127" s="507"/>
      <c r="G127" s="398" t="str">
        <f>+'11+'!Q552</f>
        <v>0300000000</v>
      </c>
      <c r="H127" s="398">
        <f>+'11+'!R552</f>
        <v>0</v>
      </c>
      <c r="I127" s="399">
        <f>+'11+'!O552</f>
        <v>4</v>
      </c>
      <c r="J127" s="399">
        <f>+'11+'!P552</f>
        <v>9</v>
      </c>
      <c r="K127" s="508"/>
      <c r="L127" s="509"/>
      <c r="M127" s="420">
        <f>+M128+M133+M139+M144</f>
        <v>8771.2095000000008</v>
      </c>
      <c r="N127" s="420">
        <f>+N128+N133+N139+N144</f>
        <v>778.16624999999999</v>
      </c>
      <c r="O127" s="290">
        <f t="shared" si="1"/>
        <v>8.871823777553141</v>
      </c>
      <c r="P127" s="510"/>
      <c r="Q127" s="510"/>
      <c r="R127" s="510"/>
      <c r="S127" s="510"/>
      <c r="T127" s="510"/>
      <c r="U127" s="510"/>
      <c r="V127" s="510"/>
      <c r="W127" s="401"/>
    </row>
    <row r="128" spans="1:23" s="326" customFormat="1" ht="53.25" customHeight="1" thickBot="1" x14ac:dyDescent="0.25">
      <c r="A128" s="320"/>
      <c r="B128" s="504" t="str">
        <f>+'11+'!B553:M553</f>
        <v>Подпрограмма "Обеспечение организаций жилищно-коммунального хозяйства специализированной техникой"</v>
      </c>
      <c r="C128" s="504"/>
      <c r="D128" s="504"/>
      <c r="E128" s="504"/>
      <c r="F128" s="505"/>
      <c r="G128" s="323" t="str">
        <f>+'11+'!Q553</f>
        <v>0320000000</v>
      </c>
      <c r="H128" s="323">
        <f>+'11+'!R553</f>
        <v>0</v>
      </c>
      <c r="I128" s="367">
        <f>+'11+'!O553</f>
        <v>4</v>
      </c>
      <c r="J128" s="367">
        <f>+'11+'!P553</f>
        <v>9</v>
      </c>
      <c r="K128" s="485"/>
      <c r="L128" s="486"/>
      <c r="M128" s="397">
        <f>+'11+'!U553</f>
        <v>1514.058</v>
      </c>
      <c r="N128" s="397">
        <f>+'11+'!V553</f>
        <v>50</v>
      </c>
      <c r="O128" s="396">
        <f t="shared" si="1"/>
        <v>3.3023833961446654</v>
      </c>
      <c r="P128" s="487"/>
      <c r="Q128" s="487"/>
      <c r="R128" s="487"/>
      <c r="S128" s="487"/>
      <c r="T128" s="487"/>
      <c r="U128" s="487"/>
      <c r="V128" s="487"/>
      <c r="W128" s="325"/>
    </row>
    <row r="129" spans="1:23" s="326" customFormat="1" ht="21.75" customHeight="1" thickBot="1" x14ac:dyDescent="0.25">
      <c r="A129" s="320"/>
      <c r="B129" s="504" t="str">
        <f>+'11+'!B554:M554</f>
        <v>Строительство, модернизация, ремонт и содержание автомобильных дорог общего пользования, в том числе дорог в поселениях (за исключением дорог федерального значения)</v>
      </c>
      <c r="C129" s="504"/>
      <c r="D129" s="504"/>
      <c r="E129" s="504"/>
      <c r="F129" s="505"/>
      <c r="G129" s="323" t="str">
        <f>+'11+'!Q554</f>
        <v>0320107505</v>
      </c>
      <c r="H129" s="323">
        <f>+'11+'!R554</f>
        <v>0</v>
      </c>
      <c r="I129" s="367">
        <f>+'11+'!O554</f>
        <v>4</v>
      </c>
      <c r="J129" s="367">
        <f>+'11+'!P554</f>
        <v>9</v>
      </c>
      <c r="K129" s="485"/>
      <c r="L129" s="486"/>
      <c r="M129" s="397">
        <f>+'11+'!U554</f>
        <v>1514.058</v>
      </c>
      <c r="N129" s="397">
        <f>+'11+'!V554</f>
        <v>50</v>
      </c>
      <c r="O129" s="396">
        <f t="shared" si="1"/>
        <v>3.3023833961446654</v>
      </c>
      <c r="P129" s="487"/>
      <c r="Q129" s="487"/>
      <c r="R129" s="487"/>
      <c r="S129" s="487"/>
      <c r="T129" s="487"/>
      <c r="U129" s="487"/>
      <c r="V129" s="487"/>
      <c r="W129" s="325"/>
    </row>
    <row r="130" spans="1:23" s="326" customFormat="1" ht="12.75" customHeight="1" thickBot="1" x14ac:dyDescent="0.25">
      <c r="A130" s="320"/>
      <c r="B130" s="504" t="str">
        <f>+'11+'!B555:M555</f>
        <v>Закупка товаров, работ и услуг для обеспечения государственных (муниципальных) нужд</v>
      </c>
      <c r="C130" s="504"/>
      <c r="D130" s="504"/>
      <c r="E130" s="504"/>
      <c r="F130" s="505"/>
      <c r="G130" s="323" t="str">
        <f>+'11+'!Q555</f>
        <v>0320107505</v>
      </c>
      <c r="H130" s="323" t="str">
        <f>+'11+'!R555</f>
        <v>200</v>
      </c>
      <c r="I130" s="367">
        <f>+'11+'!O555</f>
        <v>4</v>
      </c>
      <c r="J130" s="367">
        <f>+'11+'!P555</f>
        <v>9</v>
      </c>
      <c r="K130" s="485"/>
      <c r="L130" s="486"/>
      <c r="M130" s="397">
        <f>+'11+'!U555</f>
        <v>1514.058</v>
      </c>
      <c r="N130" s="397">
        <f>+'11+'!V555</f>
        <v>50</v>
      </c>
      <c r="O130" s="396">
        <f t="shared" si="1"/>
        <v>3.3023833961446654</v>
      </c>
      <c r="P130" s="487"/>
      <c r="Q130" s="487"/>
      <c r="R130" s="487"/>
      <c r="S130" s="487"/>
      <c r="T130" s="487"/>
      <c r="U130" s="487"/>
      <c r="V130" s="487"/>
      <c r="W130" s="325"/>
    </row>
    <row r="131" spans="1:23" s="326" customFormat="1" ht="21.75" customHeight="1" thickBot="1" x14ac:dyDescent="0.25">
      <c r="A131" s="320"/>
      <c r="B131" s="504" t="str">
        <f>+'11+'!B556:M556</f>
        <v>Иные закупки товаров, работ и услуг для обеспечения государственных (муниципальных) нужд</v>
      </c>
      <c r="C131" s="504"/>
      <c r="D131" s="504"/>
      <c r="E131" s="504"/>
      <c r="F131" s="505"/>
      <c r="G131" s="323" t="str">
        <f>+'11+'!Q556</f>
        <v>0320107505</v>
      </c>
      <c r="H131" s="323" t="str">
        <f>+'11+'!R556</f>
        <v>240</v>
      </c>
      <c r="I131" s="367">
        <f>+'11+'!O556</f>
        <v>4</v>
      </c>
      <c r="J131" s="367">
        <f>+'11+'!P556</f>
        <v>9</v>
      </c>
      <c r="K131" s="485"/>
      <c r="L131" s="486"/>
      <c r="M131" s="397">
        <f>+'11+'!U556</f>
        <v>1514.058</v>
      </c>
      <c r="N131" s="397">
        <f>+'11+'!V556</f>
        <v>50</v>
      </c>
      <c r="O131" s="396">
        <f t="shared" si="1"/>
        <v>3.3023833961446654</v>
      </c>
      <c r="P131" s="487"/>
      <c r="Q131" s="487"/>
      <c r="R131" s="487"/>
      <c r="S131" s="487"/>
      <c r="T131" s="487"/>
      <c r="U131" s="487"/>
      <c r="V131" s="487"/>
      <c r="W131" s="325"/>
    </row>
    <row r="132" spans="1:23" s="326" customFormat="1" ht="21.75" customHeight="1" thickBot="1" x14ac:dyDescent="0.25">
      <c r="A132" s="320"/>
      <c r="B132" s="504" t="str">
        <f>+'11+'!B557:M557</f>
        <v>Прочая закупка товаров, работ и услуг</v>
      </c>
      <c r="C132" s="504"/>
      <c r="D132" s="504"/>
      <c r="E132" s="504"/>
      <c r="F132" s="505"/>
      <c r="G132" s="323" t="str">
        <f>+'11+'!Q557</f>
        <v>0320107505</v>
      </c>
      <c r="H132" s="323" t="str">
        <f>+'11+'!R557</f>
        <v>244</v>
      </c>
      <c r="I132" s="367">
        <f>+'11+'!O557</f>
        <v>4</v>
      </c>
      <c r="J132" s="367">
        <f>+'11+'!P557</f>
        <v>9</v>
      </c>
      <c r="K132" s="485"/>
      <c r="L132" s="486"/>
      <c r="M132" s="397">
        <f>+'11+'!U557</f>
        <v>1514.058</v>
      </c>
      <c r="N132" s="397">
        <f>+'11+'!V557</f>
        <v>50</v>
      </c>
      <c r="O132" s="396">
        <f t="shared" si="1"/>
        <v>3.3023833961446654</v>
      </c>
      <c r="P132" s="487"/>
      <c r="Q132" s="487"/>
      <c r="R132" s="487"/>
      <c r="S132" s="487"/>
      <c r="T132" s="487"/>
      <c r="U132" s="487"/>
      <c r="V132" s="487"/>
      <c r="W132" s="325"/>
    </row>
    <row r="133" spans="1:23" s="326" customFormat="1" ht="42.75" customHeight="1" thickBot="1" x14ac:dyDescent="0.25">
      <c r="A133" s="320"/>
      <c r="B133" s="504" t="str">
        <f>+'11+'!B558:M558</f>
        <v>Программа "Содержание и развитие муниципального хозяйства"</v>
      </c>
      <c r="C133" s="504"/>
      <c r="D133" s="504"/>
      <c r="E133" s="504"/>
      <c r="F133" s="505"/>
      <c r="G133" s="323" t="str">
        <f>+'11+'!Q558</f>
        <v>0300000000</v>
      </c>
      <c r="H133" s="323">
        <f>+'11+'!R558</f>
        <v>0</v>
      </c>
      <c r="I133" s="367">
        <f>+'11+'!O558</f>
        <v>4</v>
      </c>
      <c r="J133" s="367">
        <f>+'11+'!P558</f>
        <v>9</v>
      </c>
      <c r="K133" s="485"/>
      <c r="L133" s="486"/>
      <c r="M133" s="397">
        <f>+'11+'!U558</f>
        <v>5000</v>
      </c>
      <c r="N133" s="397">
        <f>+'11+'!V558</f>
        <v>0</v>
      </c>
      <c r="O133" s="396">
        <f t="shared" si="1"/>
        <v>0</v>
      </c>
      <c r="P133" s="487"/>
      <c r="Q133" s="487"/>
      <c r="R133" s="487"/>
      <c r="S133" s="487"/>
      <c r="T133" s="487"/>
      <c r="U133" s="487"/>
      <c r="V133" s="487"/>
      <c r="W133" s="325"/>
    </row>
    <row r="134" spans="1:23" s="326" customFormat="1" ht="21.75" customHeight="1" thickBot="1" x14ac:dyDescent="0.25">
      <c r="A134" s="320"/>
      <c r="B134" s="504" t="str">
        <f>+'11+'!B559:M559</f>
        <v>Подпрограмма "Обеспечение организаций жилищно-коммунального хозяйства специализированной техникой"</v>
      </c>
      <c r="C134" s="504"/>
      <c r="D134" s="504"/>
      <c r="E134" s="504"/>
      <c r="F134" s="505"/>
      <c r="G134" s="323" t="str">
        <f>+'11+'!Q559</f>
        <v>0320000000</v>
      </c>
      <c r="H134" s="323">
        <f>+'11+'!R559</f>
        <v>0</v>
      </c>
      <c r="I134" s="367">
        <f>+'11+'!O559</f>
        <v>4</v>
      </c>
      <c r="J134" s="367">
        <f>+'11+'!P559</f>
        <v>9</v>
      </c>
      <c r="K134" s="485"/>
      <c r="L134" s="486"/>
      <c r="M134" s="397">
        <f>+'11+'!U559</f>
        <v>5000</v>
      </c>
      <c r="N134" s="397">
        <f>+'11+'!V559</f>
        <v>0</v>
      </c>
      <c r="O134" s="396">
        <f t="shared" si="1"/>
        <v>0</v>
      </c>
      <c r="P134" s="487"/>
      <c r="Q134" s="487"/>
      <c r="R134" s="487"/>
      <c r="S134" s="487"/>
      <c r="T134" s="487"/>
      <c r="U134" s="487"/>
      <c r="V134" s="487"/>
      <c r="W134" s="325"/>
    </row>
    <row r="135" spans="1:23" s="326" customFormat="1" ht="21.75" customHeight="1" thickBot="1" x14ac:dyDescent="0.25">
      <c r="A135" s="320"/>
      <c r="B135" s="504" t="str">
        <f>+'11+'!B560:M560</f>
        <v>Субсидии на капитальный ремонт и ремонт автомобильных дорог общего пользования населенных пунктов за счет средств Дорожного фонда Республики Тыва</v>
      </c>
      <c r="C135" s="504"/>
      <c r="D135" s="504"/>
      <c r="E135" s="504"/>
      <c r="F135" s="505"/>
      <c r="G135" s="323" t="str">
        <f>+'11+'!Q560</f>
        <v>0320175050</v>
      </c>
      <c r="H135" s="323">
        <f>+'11+'!R560</f>
        <v>0</v>
      </c>
      <c r="I135" s="367">
        <f>+'11+'!O560</f>
        <v>4</v>
      </c>
      <c r="J135" s="367">
        <f>+'11+'!P560</f>
        <v>9</v>
      </c>
      <c r="K135" s="485"/>
      <c r="L135" s="486"/>
      <c r="M135" s="397">
        <f>+'11+'!U560</f>
        <v>5000</v>
      </c>
      <c r="N135" s="397">
        <f>+'11+'!V560</f>
        <v>0</v>
      </c>
      <c r="O135" s="396">
        <f t="shared" si="1"/>
        <v>0</v>
      </c>
      <c r="P135" s="487"/>
      <c r="Q135" s="487"/>
      <c r="R135" s="487"/>
      <c r="S135" s="487"/>
      <c r="T135" s="487"/>
      <c r="U135" s="487"/>
      <c r="V135" s="487"/>
      <c r="W135" s="325"/>
    </row>
    <row r="136" spans="1:23" s="326" customFormat="1" ht="21.75" customHeight="1" thickBot="1" x14ac:dyDescent="0.25">
      <c r="A136" s="320"/>
      <c r="B136" s="504" t="str">
        <f>+'11+'!B561:M561</f>
        <v>Закупка товаров, работ и услуг для обеспечения государственных (муниципальных) нужд</v>
      </c>
      <c r="C136" s="504"/>
      <c r="D136" s="504"/>
      <c r="E136" s="504"/>
      <c r="F136" s="505"/>
      <c r="G136" s="323" t="str">
        <f>+'11+'!Q561</f>
        <v>0320175050</v>
      </c>
      <c r="H136" s="323" t="str">
        <f>+'11+'!R561</f>
        <v>200</v>
      </c>
      <c r="I136" s="367">
        <f>+'11+'!O561</f>
        <v>4</v>
      </c>
      <c r="J136" s="367">
        <f>+'11+'!P561</f>
        <v>9</v>
      </c>
      <c r="K136" s="485"/>
      <c r="L136" s="486"/>
      <c r="M136" s="397">
        <f>+'11+'!U561</f>
        <v>5000</v>
      </c>
      <c r="N136" s="397">
        <f>+'11+'!V561</f>
        <v>0</v>
      </c>
      <c r="O136" s="396">
        <f t="shared" si="1"/>
        <v>0</v>
      </c>
      <c r="P136" s="487"/>
      <c r="Q136" s="487"/>
      <c r="R136" s="487"/>
      <c r="S136" s="487"/>
      <c r="T136" s="487"/>
      <c r="U136" s="487"/>
      <c r="V136" s="487"/>
      <c r="W136" s="325"/>
    </row>
    <row r="137" spans="1:23" s="326" customFormat="1" ht="21.75" customHeight="1" thickBot="1" x14ac:dyDescent="0.25">
      <c r="A137" s="320"/>
      <c r="B137" s="504" t="str">
        <f>+'11+'!B562:M562</f>
        <v>Иные закупки товаров, работ и услуг для обеспечения государственных (муниципальных) нужд</v>
      </c>
      <c r="C137" s="504"/>
      <c r="D137" s="504"/>
      <c r="E137" s="504"/>
      <c r="F137" s="505"/>
      <c r="G137" s="323" t="str">
        <f>+'11+'!Q562</f>
        <v>0320175050</v>
      </c>
      <c r="H137" s="323" t="str">
        <f>+'11+'!R562</f>
        <v>240</v>
      </c>
      <c r="I137" s="367">
        <f>+'11+'!O562</f>
        <v>4</v>
      </c>
      <c r="J137" s="367">
        <f>+'11+'!P562</f>
        <v>9</v>
      </c>
      <c r="K137" s="485"/>
      <c r="L137" s="486"/>
      <c r="M137" s="397">
        <f>+'11+'!U562</f>
        <v>5000</v>
      </c>
      <c r="N137" s="397">
        <f>+'11+'!V562</f>
        <v>0</v>
      </c>
      <c r="O137" s="396">
        <f t="shared" si="1"/>
        <v>0</v>
      </c>
      <c r="P137" s="487"/>
      <c r="Q137" s="487"/>
      <c r="R137" s="487"/>
      <c r="S137" s="487"/>
      <c r="T137" s="487"/>
      <c r="U137" s="487"/>
      <c r="V137" s="487"/>
      <c r="W137" s="325"/>
    </row>
    <row r="138" spans="1:23" s="326" customFormat="1" ht="21.75" customHeight="1" thickBot="1" x14ac:dyDescent="0.25">
      <c r="A138" s="320"/>
      <c r="B138" s="504" t="str">
        <f>+'11+'!B563:M563</f>
        <v>Прочая закупка товаров, работ и услуг</v>
      </c>
      <c r="C138" s="504"/>
      <c r="D138" s="504"/>
      <c r="E138" s="504"/>
      <c r="F138" s="505"/>
      <c r="G138" s="323" t="str">
        <f>+'11+'!Q563</f>
        <v>0320175050</v>
      </c>
      <c r="H138" s="323" t="str">
        <f>+'11+'!R563</f>
        <v>244</v>
      </c>
      <c r="I138" s="367">
        <f>+'11+'!O563</f>
        <v>4</v>
      </c>
      <c r="J138" s="367">
        <f>+'11+'!P563</f>
        <v>9</v>
      </c>
      <c r="K138" s="485"/>
      <c r="L138" s="486"/>
      <c r="M138" s="397">
        <f>+'11+'!U563</f>
        <v>5000</v>
      </c>
      <c r="N138" s="397">
        <f>+'11+'!V563</f>
        <v>0</v>
      </c>
      <c r="O138" s="396">
        <f t="shared" si="1"/>
        <v>0</v>
      </c>
      <c r="P138" s="487"/>
      <c r="Q138" s="487"/>
      <c r="R138" s="487"/>
      <c r="S138" s="487"/>
      <c r="T138" s="487"/>
      <c r="U138" s="487"/>
      <c r="V138" s="487"/>
      <c r="W138" s="325"/>
    </row>
    <row r="139" spans="1:23" s="326" customFormat="1" ht="21.75" customHeight="1" thickBot="1" x14ac:dyDescent="0.25">
      <c r="A139" s="320"/>
      <c r="B139" s="504" t="str">
        <f>+'11+'!B587:M587</f>
        <v>Подпрограмма "Благоустройство"</v>
      </c>
      <c r="C139" s="504"/>
      <c r="D139" s="504"/>
      <c r="E139" s="504"/>
      <c r="F139" s="505"/>
      <c r="G139" s="323" t="str">
        <f>+'11+'!Q587</f>
        <v>0310000000</v>
      </c>
      <c r="H139" s="323">
        <f>+'11+'!R587</f>
        <v>0</v>
      </c>
      <c r="I139" s="367">
        <f>+'11+'!O587</f>
        <v>5</v>
      </c>
      <c r="J139" s="367">
        <f>+'11+'!P587</f>
        <v>3</v>
      </c>
      <c r="K139" s="485"/>
      <c r="L139" s="486"/>
      <c r="M139" s="397">
        <f>+'11+'!U587</f>
        <v>726.85</v>
      </c>
      <c r="N139" s="397">
        <f>+'11+'!V587</f>
        <v>431.55716000000001</v>
      </c>
      <c r="O139" s="396">
        <f t="shared" si="1"/>
        <v>59.373620416867304</v>
      </c>
      <c r="P139" s="487"/>
      <c r="Q139" s="487"/>
      <c r="R139" s="487"/>
      <c r="S139" s="487"/>
      <c r="T139" s="487"/>
      <c r="U139" s="487"/>
      <c r="V139" s="487"/>
      <c r="W139" s="325"/>
    </row>
    <row r="140" spans="1:23" s="326" customFormat="1" ht="21.75" customHeight="1" thickBot="1" x14ac:dyDescent="0.25">
      <c r="A140" s="320"/>
      <c r="B140" s="504" t="str">
        <f>+'11+'!B588:M588</f>
        <v>Благоустройство территории поселения</v>
      </c>
      <c r="C140" s="504"/>
      <c r="D140" s="504"/>
      <c r="E140" s="504"/>
      <c r="F140" s="505"/>
      <c r="G140" s="323" t="str">
        <f>+'11+'!Q588</f>
        <v>0310107011</v>
      </c>
      <c r="H140" s="323">
        <f>+'11+'!R588</f>
        <v>0</v>
      </c>
      <c r="I140" s="367">
        <f>+'11+'!O588</f>
        <v>5</v>
      </c>
      <c r="J140" s="367">
        <f>+'11+'!P588</f>
        <v>3</v>
      </c>
      <c r="K140" s="485"/>
      <c r="L140" s="486"/>
      <c r="M140" s="397">
        <f>+'11+'!U588</f>
        <v>726.85</v>
      </c>
      <c r="N140" s="397">
        <f>+'11+'!V588</f>
        <v>431.55716000000001</v>
      </c>
      <c r="O140" s="396">
        <f t="shared" si="1"/>
        <v>59.373620416867304</v>
      </c>
      <c r="P140" s="487"/>
      <c r="Q140" s="487"/>
      <c r="R140" s="487"/>
      <c r="S140" s="487"/>
      <c r="T140" s="487"/>
      <c r="U140" s="487"/>
      <c r="V140" s="487"/>
      <c r="W140" s="325"/>
    </row>
    <row r="141" spans="1:23" s="326" customFormat="1" ht="21.75" customHeight="1" thickBot="1" x14ac:dyDescent="0.25">
      <c r="A141" s="320"/>
      <c r="B141" s="504" t="str">
        <f>+'11+'!B589:M589</f>
        <v>Закупка товаров, работ и услуг для обеспечения государственных (муниципальных) нужд</v>
      </c>
      <c r="C141" s="504"/>
      <c r="D141" s="504"/>
      <c r="E141" s="504"/>
      <c r="F141" s="505"/>
      <c r="G141" s="323" t="str">
        <f>+'11+'!Q589</f>
        <v>0310107011</v>
      </c>
      <c r="H141" s="323" t="str">
        <f>+'11+'!R589</f>
        <v>200</v>
      </c>
      <c r="I141" s="367">
        <f>+'11+'!O589</f>
        <v>5</v>
      </c>
      <c r="J141" s="367">
        <f>+'11+'!P589</f>
        <v>3</v>
      </c>
      <c r="K141" s="485"/>
      <c r="L141" s="486"/>
      <c r="M141" s="397">
        <f>+'11+'!U589</f>
        <v>726.85</v>
      </c>
      <c r="N141" s="397">
        <f>+'11+'!V589</f>
        <v>431.55716000000001</v>
      </c>
      <c r="O141" s="396">
        <f t="shared" si="1"/>
        <v>59.373620416867304</v>
      </c>
      <c r="P141" s="487"/>
      <c r="Q141" s="487"/>
      <c r="R141" s="487"/>
      <c r="S141" s="487"/>
      <c r="T141" s="487"/>
      <c r="U141" s="487"/>
      <c r="V141" s="487"/>
      <c r="W141" s="325"/>
    </row>
    <row r="142" spans="1:23" s="326" customFormat="1" ht="21.75" customHeight="1" thickBot="1" x14ac:dyDescent="0.25">
      <c r="A142" s="320"/>
      <c r="B142" s="504" t="str">
        <f>+'11+'!B590:M590</f>
        <v>Иные закупки товаров, работ и услуг для обеспечения государственных (муниципальных) нужд</v>
      </c>
      <c r="C142" s="504"/>
      <c r="D142" s="504"/>
      <c r="E142" s="504"/>
      <c r="F142" s="505"/>
      <c r="G142" s="323" t="str">
        <f>+'11+'!Q590</f>
        <v>0310107011</v>
      </c>
      <c r="H142" s="323" t="str">
        <f>+'11+'!R590</f>
        <v>240</v>
      </c>
      <c r="I142" s="367">
        <f>+'11+'!O590</f>
        <v>5</v>
      </c>
      <c r="J142" s="367">
        <f>+'11+'!P590</f>
        <v>3</v>
      </c>
      <c r="K142" s="485"/>
      <c r="L142" s="486"/>
      <c r="M142" s="397">
        <f>+'11+'!U590</f>
        <v>726.85</v>
      </c>
      <c r="N142" s="397">
        <f>+'11+'!V590</f>
        <v>431.55716000000001</v>
      </c>
      <c r="O142" s="396">
        <f t="shared" si="1"/>
        <v>59.373620416867304</v>
      </c>
      <c r="P142" s="487"/>
      <c r="Q142" s="487"/>
      <c r="R142" s="487"/>
      <c r="S142" s="487"/>
      <c r="T142" s="487"/>
      <c r="U142" s="487"/>
      <c r="V142" s="487"/>
      <c r="W142" s="325"/>
    </row>
    <row r="143" spans="1:23" s="326" customFormat="1" ht="32.25" customHeight="1" thickBot="1" x14ac:dyDescent="0.25">
      <c r="A143" s="320"/>
      <c r="B143" s="504" t="str">
        <f>+'11+'!B591:M591</f>
        <v>Прочая закупка товаров, работ и услуг</v>
      </c>
      <c r="C143" s="504"/>
      <c r="D143" s="504"/>
      <c r="E143" s="504"/>
      <c r="F143" s="505"/>
      <c r="G143" s="323" t="str">
        <f>+'11+'!Q591</f>
        <v>0310107011</v>
      </c>
      <c r="H143" s="323" t="str">
        <f>+'11+'!R591</f>
        <v>244</v>
      </c>
      <c r="I143" s="367">
        <f>+'11+'!O591</f>
        <v>5</v>
      </c>
      <c r="J143" s="367">
        <f>+'11+'!P591</f>
        <v>3</v>
      </c>
      <c r="K143" s="485"/>
      <c r="L143" s="486"/>
      <c r="M143" s="397">
        <f>+'11+'!U591</f>
        <v>726.85</v>
      </c>
      <c r="N143" s="397">
        <f>+'11+'!V591</f>
        <v>431.55716000000001</v>
      </c>
      <c r="O143" s="396">
        <f t="shared" si="1"/>
        <v>59.373620416867304</v>
      </c>
      <c r="P143" s="487"/>
      <c r="Q143" s="487"/>
      <c r="R143" s="487"/>
      <c r="S143" s="487"/>
      <c r="T143" s="487"/>
      <c r="U143" s="487"/>
      <c r="V143" s="487"/>
      <c r="W143" s="325"/>
    </row>
    <row r="144" spans="1:23" s="326" customFormat="1" ht="32.25" customHeight="1" thickBot="1" x14ac:dyDescent="0.25">
      <c r="A144" s="320"/>
      <c r="B144" s="504" t="str">
        <f>+'11+'!B592:M592</f>
        <v>Программа "Содержание и развитие муниципального хозяйства"</v>
      </c>
      <c r="C144" s="504"/>
      <c r="D144" s="504"/>
      <c r="E144" s="504"/>
      <c r="F144" s="505"/>
      <c r="G144" s="323" t="str">
        <f>+'11+'!Q592</f>
        <v>0300000000</v>
      </c>
      <c r="H144" s="323">
        <f>+'11+'!R592</f>
        <v>0</v>
      </c>
      <c r="I144" s="367">
        <f>+'11+'!O592</f>
        <v>5</v>
      </c>
      <c r="J144" s="367">
        <f>+'11+'!P592</f>
        <v>3</v>
      </c>
      <c r="K144" s="485"/>
      <c r="L144" s="486"/>
      <c r="M144" s="397">
        <f>+'11+'!U592</f>
        <v>1530.3015</v>
      </c>
      <c r="N144" s="397">
        <f>+'11+'!V592</f>
        <v>296.60908999999998</v>
      </c>
      <c r="O144" s="396">
        <f t="shared" si="1"/>
        <v>19.382395560613379</v>
      </c>
      <c r="P144" s="487"/>
      <c r="Q144" s="487"/>
      <c r="R144" s="487"/>
      <c r="S144" s="487"/>
      <c r="T144" s="487"/>
      <c r="U144" s="487"/>
      <c r="V144" s="487"/>
      <c r="W144" s="325"/>
    </row>
    <row r="145" spans="1:23" s="326" customFormat="1" ht="21.75" customHeight="1" thickBot="1" x14ac:dyDescent="0.25">
      <c r="A145" s="320"/>
      <c r="B145" s="504" t="str">
        <f>+'11+'!B593:M593</f>
        <v>Подпрограмма "Благоустройство"</v>
      </c>
      <c r="C145" s="504"/>
      <c r="D145" s="504"/>
      <c r="E145" s="504"/>
      <c r="F145" s="505"/>
      <c r="G145" s="323" t="str">
        <f>+'11+'!Q593</f>
        <v>0310000000</v>
      </c>
      <c r="H145" s="323">
        <f>+'11+'!R593</f>
        <v>0</v>
      </c>
      <c r="I145" s="367">
        <f>+'11+'!O593</f>
        <v>5</v>
      </c>
      <c r="J145" s="367">
        <f>+'11+'!P593</f>
        <v>3</v>
      </c>
      <c r="K145" s="485"/>
      <c r="L145" s="486"/>
      <c r="M145" s="397">
        <f>+'11+'!U593</f>
        <v>1530.3015</v>
      </c>
      <c r="N145" s="397">
        <f>+'11+'!V593</f>
        <v>296.60908999999998</v>
      </c>
      <c r="O145" s="396">
        <f t="shared" si="1"/>
        <v>19.382395560613379</v>
      </c>
      <c r="P145" s="487"/>
      <c r="Q145" s="487"/>
      <c r="R145" s="487"/>
      <c r="S145" s="487"/>
      <c r="T145" s="487"/>
      <c r="U145" s="487"/>
      <c r="V145" s="487"/>
      <c r="W145" s="325"/>
    </row>
    <row r="146" spans="1:23" s="326" customFormat="1" ht="21.75" customHeight="1" thickBot="1" x14ac:dyDescent="0.25">
      <c r="A146" s="320"/>
      <c r="B146" s="504" t="str">
        <f>+'11+'!B594:M594</f>
        <v>Реализация программ формирования современной городской среды</v>
      </c>
      <c r="C146" s="504"/>
      <c r="D146" s="504"/>
      <c r="E146" s="504"/>
      <c r="F146" s="505"/>
      <c r="G146" s="323" t="str">
        <f>+'11+'!Q594</f>
        <v>031F255550</v>
      </c>
      <c r="H146" s="323">
        <f>+'11+'!R594</f>
        <v>0</v>
      </c>
      <c r="I146" s="367">
        <f>+'11+'!O594</f>
        <v>5</v>
      </c>
      <c r="J146" s="367">
        <f>+'11+'!P594</f>
        <v>3</v>
      </c>
      <c r="K146" s="485"/>
      <c r="L146" s="486"/>
      <c r="M146" s="397">
        <f>+'11+'!U594</f>
        <v>1530.3015</v>
      </c>
      <c r="N146" s="397">
        <f>+'11+'!V594</f>
        <v>296.60908999999998</v>
      </c>
      <c r="O146" s="396">
        <f t="shared" si="1"/>
        <v>19.382395560613379</v>
      </c>
      <c r="P146" s="487"/>
      <c r="Q146" s="487"/>
      <c r="R146" s="487"/>
      <c r="S146" s="487"/>
      <c r="T146" s="487"/>
      <c r="U146" s="487"/>
      <c r="V146" s="487"/>
      <c r="W146" s="325"/>
    </row>
    <row r="147" spans="1:23" s="326" customFormat="1" ht="21.75" customHeight="1" thickBot="1" x14ac:dyDescent="0.25">
      <c r="A147" s="320"/>
      <c r="B147" s="504" t="str">
        <f>+'11+'!B595:M595</f>
        <v>Закупка товаров, работ и услуг для обеспечения государственных (муниципальных) нужд</v>
      </c>
      <c r="C147" s="504"/>
      <c r="D147" s="504"/>
      <c r="E147" s="504"/>
      <c r="F147" s="505"/>
      <c r="G147" s="323" t="str">
        <f>+'11+'!Q595</f>
        <v>031F255550</v>
      </c>
      <c r="H147" s="323" t="str">
        <f>+'11+'!R595</f>
        <v>200</v>
      </c>
      <c r="I147" s="367">
        <f>+'11+'!O595</f>
        <v>5</v>
      </c>
      <c r="J147" s="367">
        <f>+'11+'!P595</f>
        <v>3</v>
      </c>
      <c r="K147" s="485"/>
      <c r="L147" s="486"/>
      <c r="M147" s="397">
        <f>+'11+'!U595</f>
        <v>1530.3015</v>
      </c>
      <c r="N147" s="397">
        <f>+'11+'!V595</f>
        <v>296.60908999999998</v>
      </c>
      <c r="O147" s="396">
        <f t="shared" si="1"/>
        <v>19.382395560613379</v>
      </c>
      <c r="P147" s="487"/>
      <c r="Q147" s="487"/>
      <c r="R147" s="487"/>
      <c r="S147" s="487"/>
      <c r="T147" s="487"/>
      <c r="U147" s="487"/>
      <c r="V147" s="487"/>
      <c r="W147" s="325"/>
    </row>
    <row r="148" spans="1:23" s="326" customFormat="1" ht="21.75" customHeight="1" thickBot="1" x14ac:dyDescent="0.25">
      <c r="A148" s="320"/>
      <c r="B148" s="504" t="str">
        <f>+'11+'!B596:M596</f>
        <v>Иные закупки товаров, работ и услуг для обеспечения государственных (муниципальных) нужд</v>
      </c>
      <c r="C148" s="504"/>
      <c r="D148" s="504"/>
      <c r="E148" s="504"/>
      <c r="F148" s="505"/>
      <c r="G148" s="323" t="str">
        <f>+'11+'!Q596</f>
        <v>031F255550</v>
      </c>
      <c r="H148" s="323" t="str">
        <f>+'11+'!R596</f>
        <v>240</v>
      </c>
      <c r="I148" s="367">
        <f>+'11+'!O596</f>
        <v>5</v>
      </c>
      <c r="J148" s="367">
        <f>+'11+'!P596</f>
        <v>3</v>
      </c>
      <c r="K148" s="485"/>
      <c r="L148" s="486"/>
      <c r="M148" s="397">
        <f>+'11+'!U596</f>
        <v>1530.3015</v>
      </c>
      <c r="N148" s="397">
        <f>+'11+'!V596</f>
        <v>296.60908999999998</v>
      </c>
      <c r="O148" s="396">
        <f t="shared" si="1"/>
        <v>19.382395560613379</v>
      </c>
      <c r="P148" s="487"/>
      <c r="Q148" s="487"/>
      <c r="R148" s="487"/>
      <c r="S148" s="487"/>
      <c r="T148" s="487"/>
      <c r="U148" s="487"/>
      <c r="V148" s="487"/>
      <c r="W148" s="325"/>
    </row>
    <row r="149" spans="1:23" s="326" customFormat="1" ht="21.75" customHeight="1" thickBot="1" x14ac:dyDescent="0.25">
      <c r="A149" s="320"/>
      <c r="B149" s="504" t="str">
        <f>+'11+'!B597:M597</f>
        <v>Прочая закупка товаров, работ и услуг</v>
      </c>
      <c r="C149" s="504"/>
      <c r="D149" s="504"/>
      <c r="E149" s="504"/>
      <c r="F149" s="505"/>
      <c r="G149" s="323" t="str">
        <f>+'11+'!Q597</f>
        <v>031F255550</v>
      </c>
      <c r="H149" s="323" t="str">
        <f>+'11+'!R597</f>
        <v>244</v>
      </c>
      <c r="I149" s="367">
        <f>+'11+'!O597</f>
        <v>5</v>
      </c>
      <c r="J149" s="367">
        <f>+'11+'!P597</f>
        <v>3</v>
      </c>
      <c r="K149" s="485"/>
      <c r="L149" s="486"/>
      <c r="M149" s="397">
        <f>+'11+'!U597</f>
        <v>1530.3015</v>
      </c>
      <c r="N149" s="397">
        <f>+'11+'!V597</f>
        <v>296.60908999999998</v>
      </c>
      <c r="O149" s="396">
        <f t="shared" si="1"/>
        <v>19.382395560613379</v>
      </c>
      <c r="P149" s="487"/>
      <c r="Q149" s="487"/>
      <c r="R149" s="487"/>
      <c r="S149" s="487"/>
      <c r="T149" s="487"/>
      <c r="U149" s="487"/>
      <c r="V149" s="487"/>
      <c r="W149" s="325"/>
    </row>
    <row r="150" spans="1:23" s="402" customFormat="1" ht="21.75" customHeight="1" thickBot="1" x14ac:dyDescent="0.25">
      <c r="A150" s="400"/>
      <c r="B150" s="506" t="str">
        <f>+'11+'!B214:M214</f>
        <v>Муниципальная программа "Развитие сельского хозяйства"</v>
      </c>
      <c r="C150" s="506"/>
      <c r="D150" s="506"/>
      <c r="E150" s="506"/>
      <c r="F150" s="507"/>
      <c r="G150" s="398" t="str">
        <f>+'11+'!Q214</f>
        <v>0400000000</v>
      </c>
      <c r="H150" s="398">
        <f>+'11+'!R214</f>
        <v>0</v>
      </c>
      <c r="I150" s="399">
        <f>+'11+'!O214</f>
        <v>4</v>
      </c>
      <c r="J150" s="399">
        <f>+'11+'!P214</f>
        <v>5</v>
      </c>
      <c r="K150" s="508"/>
      <c r="L150" s="509"/>
      <c r="M150" s="420">
        <f>+M151+M159+M165+M170+M175+M179+M183</f>
        <v>5840.85</v>
      </c>
      <c r="N150" s="420">
        <f>+N151+N159+N165+N170+N175+N179+N183</f>
        <v>286.10000000000002</v>
      </c>
      <c r="O150" s="290">
        <f t="shared" ref="O150:O221" si="2">N150/M150*100</f>
        <v>4.8982596711095132</v>
      </c>
      <c r="P150" s="510"/>
      <c r="Q150" s="510"/>
      <c r="R150" s="510"/>
      <c r="S150" s="510"/>
      <c r="T150" s="510"/>
      <c r="U150" s="510"/>
      <c r="V150" s="510"/>
      <c r="W150" s="401"/>
    </row>
    <row r="151" spans="1:23" s="326" customFormat="1" ht="21.75" customHeight="1" thickBot="1" x14ac:dyDescent="0.25">
      <c r="A151" s="320"/>
      <c r="B151" s="504" t="str">
        <f>+'11+'!B215:M215</f>
        <v>Подпрограмма "Реализация мероприятий по развитию сельского хозяйства и расшение рынка сельскохозяйственной продукции"</v>
      </c>
      <c r="C151" s="504"/>
      <c r="D151" s="504"/>
      <c r="E151" s="504"/>
      <c r="F151" s="505"/>
      <c r="G151" s="323" t="str">
        <f>+'11+'!Q215</f>
        <v>0420000000</v>
      </c>
      <c r="H151" s="323">
        <f>+'11+'!R215</f>
        <v>0</v>
      </c>
      <c r="I151" s="367">
        <f>+'11+'!O215</f>
        <v>4</v>
      </c>
      <c r="J151" s="367">
        <f>+'11+'!P215</f>
        <v>5</v>
      </c>
      <c r="K151" s="485"/>
      <c r="L151" s="486"/>
      <c r="M151" s="397">
        <f>+'11+'!U215</f>
        <v>725</v>
      </c>
      <c r="N151" s="397">
        <f>+'11+'!V215</f>
        <v>165</v>
      </c>
      <c r="O151" s="396">
        <f t="shared" si="2"/>
        <v>22.758620689655174</v>
      </c>
      <c r="P151" s="487"/>
      <c r="Q151" s="487"/>
      <c r="R151" s="487"/>
      <c r="S151" s="487"/>
      <c r="T151" s="487"/>
      <c r="U151" s="487"/>
      <c r="V151" s="487"/>
      <c r="W151" s="325"/>
    </row>
    <row r="152" spans="1:23" s="326" customFormat="1" ht="21.75" customHeight="1" thickBot="1" x14ac:dyDescent="0.25">
      <c r="A152" s="320"/>
      <c r="B152" s="504" t="str">
        <f>+'11+'!B216:M216</f>
        <v>Поддержка предприятий</v>
      </c>
      <c r="C152" s="504"/>
      <c r="D152" s="504"/>
      <c r="E152" s="504"/>
      <c r="F152" s="505"/>
      <c r="G152" s="323" t="str">
        <f>+'11+'!Q216</f>
        <v>0420170060</v>
      </c>
      <c r="H152" s="323">
        <f>+'11+'!R216</f>
        <v>0</v>
      </c>
      <c r="I152" s="367">
        <f>+'11+'!O216</f>
        <v>4</v>
      </c>
      <c r="J152" s="367">
        <f>+'11+'!P216</f>
        <v>5</v>
      </c>
      <c r="K152" s="485"/>
      <c r="L152" s="486"/>
      <c r="M152" s="397">
        <f>+'11+'!U216</f>
        <v>725</v>
      </c>
      <c r="N152" s="397">
        <f>+'11+'!V216</f>
        <v>165</v>
      </c>
      <c r="O152" s="396">
        <f t="shared" si="2"/>
        <v>22.758620689655174</v>
      </c>
      <c r="P152" s="487"/>
      <c r="Q152" s="487"/>
      <c r="R152" s="487"/>
      <c r="S152" s="487"/>
      <c r="T152" s="487"/>
      <c r="U152" s="487"/>
      <c r="V152" s="487"/>
      <c r="W152" s="325"/>
    </row>
    <row r="153" spans="1:23" s="326" customFormat="1" ht="21.75" customHeight="1" thickBot="1" x14ac:dyDescent="0.25">
      <c r="A153" s="320"/>
      <c r="B153" s="504" t="str">
        <f>+'11+'!B217:M217</f>
        <v>Закупка товаров, работ и услуг для обеспечения государственных (муниципальных) нужд</v>
      </c>
      <c r="C153" s="504"/>
      <c r="D153" s="504"/>
      <c r="E153" s="504"/>
      <c r="F153" s="505"/>
      <c r="G153" s="323" t="str">
        <f>+'11+'!Q217</f>
        <v>0420170060</v>
      </c>
      <c r="H153" s="323" t="str">
        <f>+'11+'!R217</f>
        <v>200</v>
      </c>
      <c r="I153" s="367">
        <f>+'11+'!O217</f>
        <v>4</v>
      </c>
      <c r="J153" s="367">
        <f>+'11+'!P217</f>
        <v>5</v>
      </c>
      <c r="K153" s="485"/>
      <c r="L153" s="486"/>
      <c r="M153" s="397">
        <f>+'11+'!U217</f>
        <v>515</v>
      </c>
      <c r="N153" s="397">
        <f>+'11+'!V217</f>
        <v>25</v>
      </c>
      <c r="O153" s="396">
        <f t="shared" si="2"/>
        <v>4.8543689320388346</v>
      </c>
      <c r="P153" s="487"/>
      <c r="Q153" s="487"/>
      <c r="R153" s="487"/>
      <c r="S153" s="487"/>
      <c r="T153" s="487"/>
      <c r="U153" s="487"/>
      <c r="V153" s="487"/>
      <c r="W153" s="325"/>
    </row>
    <row r="154" spans="1:23" s="326" customFormat="1" ht="21.75" customHeight="1" thickBot="1" x14ac:dyDescent="0.25">
      <c r="A154" s="320"/>
      <c r="B154" s="504" t="str">
        <f>+'11+'!B218:M218</f>
        <v>Иные закупки товаров, работ и услуг для обеспечения государственных (муниципальных) нужд</v>
      </c>
      <c r="C154" s="504"/>
      <c r="D154" s="504"/>
      <c r="E154" s="504"/>
      <c r="F154" s="505"/>
      <c r="G154" s="323" t="str">
        <f>+'11+'!Q218</f>
        <v>0420170060</v>
      </c>
      <c r="H154" s="323" t="str">
        <f>+'11+'!R218</f>
        <v>240</v>
      </c>
      <c r="I154" s="367">
        <f>+'11+'!O218</f>
        <v>4</v>
      </c>
      <c r="J154" s="367">
        <f>+'11+'!P218</f>
        <v>5</v>
      </c>
      <c r="K154" s="485"/>
      <c r="L154" s="486"/>
      <c r="M154" s="397">
        <f>+'11+'!U218</f>
        <v>515</v>
      </c>
      <c r="N154" s="397">
        <f>+'11+'!V218</f>
        <v>25</v>
      </c>
      <c r="O154" s="396">
        <f t="shared" si="2"/>
        <v>4.8543689320388346</v>
      </c>
      <c r="P154" s="487"/>
      <c r="Q154" s="487"/>
      <c r="R154" s="487"/>
      <c r="S154" s="487"/>
      <c r="T154" s="487"/>
      <c r="U154" s="487"/>
      <c r="V154" s="487"/>
      <c r="W154" s="325"/>
    </row>
    <row r="155" spans="1:23" s="326" customFormat="1" ht="21.75" customHeight="1" thickBot="1" x14ac:dyDescent="0.25">
      <c r="A155" s="320"/>
      <c r="B155" s="504" t="str">
        <f>+'11+'!B219:M219</f>
        <v>Прочая закупка товаров, работ и услуг</v>
      </c>
      <c r="C155" s="504"/>
      <c r="D155" s="504"/>
      <c r="E155" s="504"/>
      <c r="F155" s="505"/>
      <c r="G155" s="323" t="str">
        <f>+'11+'!Q219</f>
        <v>0420170060</v>
      </c>
      <c r="H155" s="323" t="str">
        <f>+'11+'!R219</f>
        <v>244</v>
      </c>
      <c r="I155" s="367">
        <f>+'11+'!O219</f>
        <v>4</v>
      </c>
      <c r="J155" s="367">
        <f>+'11+'!P219</f>
        <v>5</v>
      </c>
      <c r="K155" s="485"/>
      <c r="L155" s="486"/>
      <c r="M155" s="397">
        <f>+'11+'!U219</f>
        <v>515</v>
      </c>
      <c r="N155" s="397">
        <f>+'11+'!V219</f>
        <v>25</v>
      </c>
      <c r="O155" s="396">
        <f t="shared" si="2"/>
        <v>4.8543689320388346</v>
      </c>
      <c r="P155" s="487"/>
      <c r="Q155" s="487"/>
      <c r="R155" s="487"/>
      <c r="S155" s="487"/>
      <c r="T155" s="487"/>
      <c r="U155" s="487"/>
      <c r="V155" s="487"/>
      <c r="W155" s="325"/>
    </row>
    <row r="156" spans="1:23" s="326" customFormat="1" ht="21.75" customHeight="1" thickBot="1" x14ac:dyDescent="0.25">
      <c r="A156" s="320"/>
      <c r="B156" s="504" t="str">
        <f>+'11+'!B220:M220</f>
        <v>Иные бюджетные ассигнования</v>
      </c>
      <c r="C156" s="504"/>
      <c r="D156" s="504"/>
      <c r="E156" s="504"/>
      <c r="F156" s="505"/>
      <c r="G156" s="323" t="str">
        <f>+'11+'!Q220</f>
        <v>0420170060</v>
      </c>
      <c r="H156" s="323" t="str">
        <f>+'11+'!R220</f>
        <v>800</v>
      </c>
      <c r="I156" s="367">
        <f>+'11+'!O220</f>
        <v>4</v>
      </c>
      <c r="J156" s="367">
        <f>+'11+'!P220</f>
        <v>5</v>
      </c>
      <c r="K156" s="485"/>
      <c r="L156" s="486"/>
      <c r="M156" s="397">
        <f>+'11+'!U220</f>
        <v>210</v>
      </c>
      <c r="N156" s="397">
        <f>+'11+'!V220</f>
        <v>140</v>
      </c>
      <c r="O156" s="396">
        <f t="shared" si="2"/>
        <v>66.666666666666657</v>
      </c>
      <c r="P156" s="487"/>
      <c r="Q156" s="487"/>
      <c r="R156" s="487"/>
      <c r="S156" s="487"/>
      <c r="T156" s="487"/>
      <c r="U156" s="487"/>
      <c r="V156" s="487"/>
      <c r="W156" s="325"/>
    </row>
    <row r="157" spans="1:23" s="326" customFormat="1" ht="12.75" customHeight="1" thickBot="1" x14ac:dyDescent="0.25">
      <c r="A157" s="320"/>
      <c r="B157" s="504" t="str">
        <f>+'11+'!B221:M221</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C157" s="504"/>
      <c r="D157" s="504"/>
      <c r="E157" s="504"/>
      <c r="F157" s="505"/>
      <c r="G157" s="323" t="str">
        <f>+'11+'!Q221</f>
        <v>0420170060</v>
      </c>
      <c r="H157" s="323" t="str">
        <f>+'11+'!R221</f>
        <v>810</v>
      </c>
      <c r="I157" s="367">
        <f>+'11+'!O221</f>
        <v>4</v>
      </c>
      <c r="J157" s="367">
        <f>+'11+'!P221</f>
        <v>5</v>
      </c>
      <c r="K157" s="485"/>
      <c r="L157" s="486"/>
      <c r="M157" s="397">
        <f>+'11+'!U221</f>
        <v>210</v>
      </c>
      <c r="N157" s="397">
        <f>+'11+'!V221</f>
        <v>140</v>
      </c>
      <c r="O157" s="396">
        <f t="shared" si="2"/>
        <v>66.666666666666657</v>
      </c>
      <c r="P157" s="487"/>
      <c r="Q157" s="487"/>
      <c r="R157" s="487"/>
      <c r="S157" s="487"/>
      <c r="T157" s="487"/>
      <c r="U157" s="487"/>
      <c r="V157" s="487"/>
      <c r="W157" s="325"/>
    </row>
    <row r="158" spans="1:23" s="326" customFormat="1" ht="21.75" customHeight="1" thickBot="1" x14ac:dyDescent="0.25">
      <c r="A158" s="320"/>
      <c r="B158" s="504" t="str">
        <f>+'11+'!B222:M222</f>
        <v>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v>
      </c>
      <c r="C158" s="504"/>
      <c r="D158" s="504"/>
      <c r="E158" s="504"/>
      <c r="F158" s="505"/>
      <c r="G158" s="323" t="str">
        <f>+'11+'!Q222</f>
        <v>0420170060</v>
      </c>
      <c r="H158" s="323" t="str">
        <f>+'11+'!R222</f>
        <v>813</v>
      </c>
      <c r="I158" s="367">
        <f>+'11+'!O222</f>
        <v>4</v>
      </c>
      <c r="J158" s="367">
        <f>+'11+'!P222</f>
        <v>5</v>
      </c>
      <c r="K158" s="485"/>
      <c r="L158" s="486"/>
      <c r="M158" s="397">
        <f>+'11+'!U222</f>
        <v>210</v>
      </c>
      <c r="N158" s="397">
        <f>+'11+'!V222</f>
        <v>140</v>
      </c>
      <c r="O158" s="396">
        <f t="shared" si="2"/>
        <v>66.666666666666657</v>
      </c>
      <c r="P158" s="487"/>
      <c r="Q158" s="487"/>
      <c r="R158" s="487"/>
      <c r="S158" s="487"/>
      <c r="T158" s="487"/>
      <c r="U158" s="487"/>
      <c r="V158" s="487"/>
      <c r="W158" s="325"/>
    </row>
    <row r="159" spans="1:23" s="326" customFormat="1" ht="21.75" customHeight="1" thickBot="1" x14ac:dyDescent="0.25">
      <c r="A159" s="320"/>
      <c r="B159" s="504" t="str">
        <f>+'11+'!B223:M223</f>
        <v>Муниципальная программа "Развитие сельского хозяйства"</v>
      </c>
      <c r="C159" s="504"/>
      <c r="D159" s="504"/>
      <c r="E159" s="504"/>
      <c r="F159" s="505"/>
      <c r="G159" s="323" t="str">
        <f>+'11+'!Q223</f>
        <v>0400000000</v>
      </c>
      <c r="H159" s="323">
        <f>+'11+'!R223</f>
        <v>0</v>
      </c>
      <c r="I159" s="367">
        <f>+'11+'!O223</f>
        <v>4</v>
      </c>
      <c r="J159" s="367">
        <f>+'11+'!P223</f>
        <v>5</v>
      </c>
      <c r="K159" s="485"/>
      <c r="L159" s="486"/>
      <c r="M159" s="397">
        <f>+'11+'!U223</f>
        <v>121.1</v>
      </c>
      <c r="N159" s="397">
        <f>+'11+'!V223</f>
        <v>121.1</v>
      </c>
      <c r="O159" s="396">
        <f t="shared" si="2"/>
        <v>100</v>
      </c>
      <c r="P159" s="487"/>
      <c r="Q159" s="487"/>
      <c r="R159" s="487"/>
      <c r="S159" s="487"/>
      <c r="T159" s="487"/>
      <c r="U159" s="487"/>
      <c r="V159" s="487"/>
      <c r="W159" s="325"/>
    </row>
    <row r="160" spans="1:23" s="326" customFormat="1" ht="21.75" customHeight="1" thickBot="1" x14ac:dyDescent="0.25">
      <c r="A160" s="320"/>
      <c r="B160" s="504" t="str">
        <f>+'11+'!B224:M224</f>
        <v>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v>
      </c>
      <c r="C160" s="504"/>
      <c r="D160" s="504"/>
      <c r="E160" s="504"/>
      <c r="F160" s="505"/>
      <c r="G160" s="323" t="str">
        <f>+'11+'!Q224</f>
        <v>0430000000</v>
      </c>
      <c r="H160" s="323">
        <f>+'11+'!R224</f>
        <v>0</v>
      </c>
      <c r="I160" s="367">
        <f>+'11+'!O224</f>
        <v>4</v>
      </c>
      <c r="J160" s="367">
        <f>+'11+'!P224</f>
        <v>5</v>
      </c>
      <c r="K160" s="485"/>
      <c r="L160" s="486"/>
      <c r="M160" s="397">
        <f>+'11+'!U224</f>
        <v>121.1</v>
      </c>
      <c r="N160" s="397">
        <f>+'11+'!V224</f>
        <v>121.1</v>
      </c>
      <c r="O160" s="396">
        <f t="shared" si="2"/>
        <v>100</v>
      </c>
      <c r="P160" s="487"/>
      <c r="Q160" s="487"/>
      <c r="R160" s="487"/>
      <c r="S160" s="487"/>
      <c r="T160" s="487"/>
      <c r="U160" s="487"/>
      <c r="V160" s="487"/>
      <c r="W160" s="325"/>
    </row>
    <row r="161" spans="1:23" s="326" customFormat="1" ht="21.75" customHeight="1" thickBot="1" x14ac:dyDescent="0.25">
      <c r="A161" s="320"/>
      <c r="B161" s="504" t="str">
        <f>+'11+'!B225:M225</f>
        <v>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v>
      </c>
      <c r="C161" s="504"/>
      <c r="D161" s="504"/>
      <c r="E161" s="504"/>
      <c r="F161" s="505"/>
      <c r="G161" s="323" t="str">
        <f>+'11+'!Q225</f>
        <v>0430176140</v>
      </c>
      <c r="H161" s="323">
        <f>+'11+'!R225</f>
        <v>0</v>
      </c>
      <c r="I161" s="367">
        <f>+'11+'!O225</f>
        <v>4</v>
      </c>
      <c r="J161" s="367">
        <f>+'11+'!P225</f>
        <v>5</v>
      </c>
      <c r="K161" s="485"/>
      <c r="L161" s="486"/>
      <c r="M161" s="397">
        <f>+'11+'!U225</f>
        <v>121.1</v>
      </c>
      <c r="N161" s="397">
        <f>+'11+'!V225</f>
        <v>121.1</v>
      </c>
      <c r="O161" s="396">
        <f t="shared" si="2"/>
        <v>100</v>
      </c>
      <c r="P161" s="487"/>
      <c r="Q161" s="487"/>
      <c r="R161" s="487"/>
      <c r="S161" s="487"/>
      <c r="T161" s="487"/>
      <c r="U161" s="487"/>
      <c r="V161" s="487"/>
      <c r="W161" s="325"/>
    </row>
    <row r="162" spans="1:23" s="326" customFormat="1" ht="32.25" customHeight="1" thickBot="1" x14ac:dyDescent="0.25">
      <c r="A162" s="320"/>
      <c r="B162" s="504" t="str">
        <f>+'11+'!B226:M226</f>
        <v>Закупка товаров, работ и услуг для обеспечения государственных (муниципальных) нужд</v>
      </c>
      <c r="C162" s="504"/>
      <c r="D162" s="504"/>
      <c r="E162" s="504"/>
      <c r="F162" s="505"/>
      <c r="G162" s="323" t="str">
        <f>+'11+'!Q226</f>
        <v>0430176140</v>
      </c>
      <c r="H162" s="323" t="str">
        <f>+'11+'!R226</f>
        <v>200</v>
      </c>
      <c r="I162" s="367">
        <f>+'11+'!O226</f>
        <v>4</v>
      </c>
      <c r="J162" s="367">
        <f>+'11+'!P226</f>
        <v>5</v>
      </c>
      <c r="K162" s="485"/>
      <c r="L162" s="486"/>
      <c r="M162" s="397">
        <f>+'11+'!U226</f>
        <v>121.1</v>
      </c>
      <c r="N162" s="397">
        <f>+'11+'!V226</f>
        <v>121.1</v>
      </c>
      <c r="O162" s="396">
        <f t="shared" si="2"/>
        <v>100</v>
      </c>
      <c r="P162" s="487"/>
      <c r="Q162" s="487"/>
      <c r="R162" s="487"/>
      <c r="S162" s="487"/>
      <c r="T162" s="487"/>
      <c r="U162" s="487"/>
      <c r="V162" s="487"/>
      <c r="W162" s="325"/>
    </row>
    <row r="163" spans="1:23" s="326" customFormat="1" ht="21.75" customHeight="1" thickBot="1" x14ac:dyDescent="0.25">
      <c r="A163" s="320"/>
      <c r="B163" s="504" t="str">
        <f>+'11+'!B227:M227</f>
        <v>Иные закупки товаров, работ и услуг для обеспечения государственных (муниципальных) нужд</v>
      </c>
      <c r="C163" s="504"/>
      <c r="D163" s="504"/>
      <c r="E163" s="504"/>
      <c r="F163" s="505"/>
      <c r="G163" s="323" t="str">
        <f>+'11+'!Q227</f>
        <v>0430176140</v>
      </c>
      <c r="H163" s="323" t="str">
        <f>+'11+'!R227</f>
        <v>240</v>
      </c>
      <c r="I163" s="367">
        <f>+'11+'!O227</f>
        <v>4</v>
      </c>
      <c r="J163" s="367">
        <f>+'11+'!P227</f>
        <v>5</v>
      </c>
      <c r="K163" s="485"/>
      <c r="L163" s="486"/>
      <c r="M163" s="397">
        <f>+'11+'!U227</f>
        <v>121.1</v>
      </c>
      <c r="N163" s="397">
        <f>+'11+'!V227</f>
        <v>121.1</v>
      </c>
      <c r="O163" s="396">
        <f t="shared" si="2"/>
        <v>100</v>
      </c>
      <c r="P163" s="487"/>
      <c r="Q163" s="487"/>
      <c r="R163" s="487"/>
      <c r="S163" s="487"/>
      <c r="T163" s="487"/>
      <c r="U163" s="487"/>
      <c r="V163" s="487"/>
      <c r="W163" s="325"/>
    </row>
    <row r="164" spans="1:23" s="326" customFormat="1" ht="12.75" customHeight="1" thickBot="1" x14ac:dyDescent="0.25">
      <c r="A164" s="320"/>
      <c r="B164" s="504" t="str">
        <f>+'11+'!B228:M228</f>
        <v>Прочая закупка товаров, работ и услуг</v>
      </c>
      <c r="C164" s="504"/>
      <c r="D164" s="504"/>
      <c r="E164" s="504"/>
      <c r="F164" s="505"/>
      <c r="G164" s="323" t="str">
        <f>+'11+'!Q228</f>
        <v>0430176140</v>
      </c>
      <c r="H164" s="323" t="str">
        <f>+'11+'!R228</f>
        <v>244</v>
      </c>
      <c r="I164" s="367">
        <f>+'11+'!O228</f>
        <v>4</v>
      </c>
      <c r="J164" s="367">
        <f>+'11+'!P228</f>
        <v>5</v>
      </c>
      <c r="K164" s="485"/>
      <c r="L164" s="486"/>
      <c r="M164" s="397">
        <f>+'11+'!U228</f>
        <v>121.1</v>
      </c>
      <c r="N164" s="397">
        <f>+'11+'!V228</f>
        <v>121.1</v>
      </c>
      <c r="O164" s="396">
        <f t="shared" si="2"/>
        <v>100</v>
      </c>
      <c r="P164" s="487"/>
      <c r="Q164" s="487"/>
      <c r="R164" s="487"/>
      <c r="S164" s="487"/>
      <c r="T164" s="487"/>
      <c r="U164" s="487"/>
      <c r="V164" s="487"/>
      <c r="W164" s="325"/>
    </row>
    <row r="165" spans="1:23" s="326" customFormat="1" ht="32.25" customHeight="1" thickBot="1" x14ac:dyDescent="0.25">
      <c r="A165" s="320"/>
      <c r="B165" s="504" t="str">
        <f>+'11+'!B545:M545</f>
        <v>Подпрограмма "Реализация мероприятий по развитию сельского хозяйства и расшение рынка сельскохозяйственной продукции"</v>
      </c>
      <c r="C165" s="504"/>
      <c r="D165" s="504"/>
      <c r="E165" s="504"/>
      <c r="F165" s="505"/>
      <c r="G165" s="323" t="str">
        <f>+'11+'!Q545</f>
        <v>0420000000</v>
      </c>
      <c r="H165" s="323">
        <f>+'11+'!R545</f>
        <v>0</v>
      </c>
      <c r="I165" s="367">
        <f>+'11+'!O545</f>
        <v>3</v>
      </c>
      <c r="J165" s="367">
        <f>+'11+'!P545</f>
        <v>14</v>
      </c>
      <c r="K165" s="485"/>
      <c r="L165" s="486"/>
      <c r="M165" s="397">
        <f>+'11+'!U545</f>
        <v>2100</v>
      </c>
      <c r="N165" s="397">
        <f>+'11+'!V545</f>
        <v>0</v>
      </c>
      <c r="O165" s="396">
        <f t="shared" si="2"/>
        <v>0</v>
      </c>
      <c r="P165" s="487"/>
      <c r="Q165" s="487"/>
      <c r="R165" s="487"/>
      <c r="S165" s="487"/>
      <c r="T165" s="487"/>
      <c r="U165" s="487"/>
      <c r="V165" s="487"/>
      <c r="W165" s="325"/>
    </row>
    <row r="166" spans="1:23" s="326" customFormat="1" ht="21.75" customHeight="1" thickBot="1" x14ac:dyDescent="0.25">
      <c r="A166" s="320"/>
      <c r="B166" s="504" t="str">
        <f>+'11+'!B546:M546</f>
        <v xml:space="preserve">Субсидии на оказание финансовой поддержки при исполнении расходных обязательств, связанных с реализацией губернаторского проекта "Новая жизнь" ("Чаа сорук") </v>
      </c>
      <c r="C166" s="504"/>
      <c r="D166" s="504"/>
      <c r="E166" s="504"/>
      <c r="F166" s="505"/>
      <c r="G166" s="323" t="str">
        <f>+'11+'!Q546</f>
        <v>04201L5030</v>
      </c>
      <c r="H166" s="323">
        <f>+'11+'!R546</f>
        <v>0</v>
      </c>
      <c r="I166" s="367">
        <f>+'11+'!O546</f>
        <v>3</v>
      </c>
      <c r="J166" s="367">
        <f>+'11+'!P546</f>
        <v>14</v>
      </c>
      <c r="K166" s="485"/>
      <c r="L166" s="486"/>
      <c r="M166" s="397">
        <f>+'11+'!U546</f>
        <v>2100</v>
      </c>
      <c r="N166" s="397">
        <f>+'11+'!V546</f>
        <v>0</v>
      </c>
      <c r="O166" s="396">
        <f t="shared" si="2"/>
        <v>0</v>
      </c>
      <c r="P166" s="487"/>
      <c r="Q166" s="487"/>
      <c r="R166" s="487"/>
      <c r="S166" s="487"/>
      <c r="T166" s="487"/>
      <c r="U166" s="487"/>
      <c r="V166" s="487"/>
      <c r="W166" s="325"/>
    </row>
    <row r="167" spans="1:23" s="326" customFormat="1" ht="53.25" customHeight="1" thickBot="1" x14ac:dyDescent="0.25">
      <c r="A167" s="320"/>
      <c r="B167" s="504" t="str">
        <f>+'11+'!B547:M547</f>
        <v>Иные бюджетные ассигнования</v>
      </c>
      <c r="C167" s="504"/>
      <c r="D167" s="504"/>
      <c r="E167" s="504"/>
      <c r="F167" s="505"/>
      <c r="G167" s="323" t="str">
        <f>+'11+'!Q547</f>
        <v>04201L5030</v>
      </c>
      <c r="H167" s="323" t="str">
        <f>+'11+'!R547</f>
        <v>800</v>
      </c>
      <c r="I167" s="367">
        <f>+'11+'!O547</f>
        <v>3</v>
      </c>
      <c r="J167" s="367">
        <f>+'11+'!P547</f>
        <v>14</v>
      </c>
      <c r="K167" s="485"/>
      <c r="L167" s="486"/>
      <c r="M167" s="397">
        <f>+'11+'!U547</f>
        <v>2100</v>
      </c>
      <c r="N167" s="397">
        <f>+'11+'!V547</f>
        <v>0</v>
      </c>
      <c r="O167" s="396">
        <f t="shared" si="2"/>
        <v>0</v>
      </c>
      <c r="P167" s="487"/>
      <c r="Q167" s="487"/>
      <c r="R167" s="487"/>
      <c r="S167" s="487"/>
      <c r="T167" s="487"/>
      <c r="U167" s="487"/>
      <c r="V167" s="487"/>
      <c r="W167" s="325"/>
    </row>
    <row r="168" spans="1:23" s="326" customFormat="1" ht="42.75" customHeight="1" thickBot="1" x14ac:dyDescent="0.25">
      <c r="A168" s="320"/>
      <c r="B168" s="504" t="str">
        <f>+'11+'!B548:M548</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C168" s="504"/>
      <c r="D168" s="504"/>
      <c r="E168" s="504"/>
      <c r="F168" s="505"/>
      <c r="G168" s="323" t="str">
        <f>+'11+'!Q548</f>
        <v>04201L5030</v>
      </c>
      <c r="H168" s="323" t="str">
        <f>+'11+'!R548</f>
        <v>810</v>
      </c>
      <c r="I168" s="367">
        <f>+'11+'!O548</f>
        <v>3</v>
      </c>
      <c r="J168" s="367">
        <f>+'11+'!P548</f>
        <v>14</v>
      </c>
      <c r="K168" s="485"/>
      <c r="L168" s="486"/>
      <c r="M168" s="397">
        <f>+'11+'!U548</f>
        <v>2100</v>
      </c>
      <c r="N168" s="397">
        <f>+'11+'!V548</f>
        <v>0</v>
      </c>
      <c r="O168" s="396">
        <f t="shared" si="2"/>
        <v>0</v>
      </c>
      <c r="P168" s="487"/>
      <c r="Q168" s="487"/>
      <c r="R168" s="487"/>
      <c r="S168" s="487"/>
      <c r="T168" s="487"/>
      <c r="U168" s="487"/>
      <c r="V168" s="487"/>
      <c r="W168" s="325"/>
    </row>
    <row r="169" spans="1:23" s="326" customFormat="1" ht="42.75" customHeight="1" thickBot="1" x14ac:dyDescent="0.25">
      <c r="A169" s="320"/>
      <c r="B169" s="504" t="str">
        <f>+'11+'!B549:M549</f>
        <v>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v>
      </c>
      <c r="C169" s="504"/>
      <c r="D169" s="504"/>
      <c r="E169" s="504"/>
      <c r="F169" s="505"/>
      <c r="G169" s="323" t="str">
        <f>+'11+'!Q549</f>
        <v>04201L5030</v>
      </c>
      <c r="H169" s="323" t="str">
        <f>+'11+'!R549</f>
        <v>813</v>
      </c>
      <c r="I169" s="367">
        <f>+'11+'!O549</f>
        <v>3</v>
      </c>
      <c r="J169" s="367">
        <f>+'11+'!P549</f>
        <v>14</v>
      </c>
      <c r="K169" s="485"/>
      <c r="L169" s="486"/>
      <c r="M169" s="397">
        <f>+'11+'!U549</f>
        <v>2100</v>
      </c>
      <c r="N169" s="397">
        <f>+'11+'!V549</f>
        <v>0</v>
      </c>
      <c r="O169" s="396">
        <f t="shared" si="2"/>
        <v>0</v>
      </c>
      <c r="P169" s="487"/>
      <c r="Q169" s="487"/>
      <c r="R169" s="487"/>
      <c r="S169" s="487"/>
      <c r="T169" s="487"/>
      <c r="U169" s="487"/>
      <c r="V169" s="487"/>
      <c r="W169" s="325"/>
    </row>
    <row r="170" spans="1:23" s="326" customFormat="1" ht="42.75" customHeight="1" thickBot="1" x14ac:dyDescent="0.25">
      <c r="A170" s="320"/>
      <c r="B170" s="504" t="str">
        <f>+'11+'!B580:M580</f>
        <v>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v>
      </c>
      <c r="C170" s="504"/>
      <c r="D170" s="504"/>
      <c r="E170" s="504"/>
      <c r="F170" s="505"/>
      <c r="G170" s="323" t="str">
        <f>+'11+'!Q580</f>
        <v>0430000000</v>
      </c>
      <c r="H170" s="323">
        <f>+'11+'!R580</f>
        <v>0</v>
      </c>
      <c r="I170" s="367">
        <f>+'11+'!O580</f>
        <v>5</v>
      </c>
      <c r="J170" s="367">
        <f>+'11+'!P580</f>
        <v>1</v>
      </c>
      <c r="K170" s="485"/>
      <c r="L170" s="486"/>
      <c r="M170" s="397">
        <f>+'11+'!U580</f>
        <v>2409.75</v>
      </c>
      <c r="N170" s="397">
        <f>+'11+'!V580</f>
        <v>0</v>
      </c>
      <c r="O170" s="396">
        <f t="shared" si="2"/>
        <v>0</v>
      </c>
      <c r="P170" s="487"/>
      <c r="Q170" s="487"/>
      <c r="R170" s="487"/>
      <c r="S170" s="487"/>
      <c r="T170" s="487"/>
      <c r="U170" s="487"/>
      <c r="V170" s="487"/>
      <c r="W170" s="325"/>
    </row>
    <row r="171" spans="1:23" s="326" customFormat="1" ht="53.25" customHeight="1" thickBot="1" x14ac:dyDescent="0.25">
      <c r="A171" s="320"/>
      <c r="B171" s="504" t="str">
        <f>+'11+'!B581:M581</f>
        <v>Обеспечение комплексного развития сельских территорий</v>
      </c>
      <c r="C171" s="504"/>
      <c r="D171" s="504"/>
      <c r="E171" s="504"/>
      <c r="F171" s="505"/>
      <c r="G171" s="323" t="str">
        <f>+'11+'!Q581</f>
        <v>04301L5760</v>
      </c>
      <c r="H171" s="323">
        <f>+'11+'!R581</f>
        <v>0</v>
      </c>
      <c r="I171" s="367">
        <f>+'11+'!O581</f>
        <v>5</v>
      </c>
      <c r="J171" s="367">
        <f>+'11+'!P581</f>
        <v>1</v>
      </c>
      <c r="K171" s="485"/>
      <c r="L171" s="486"/>
      <c r="M171" s="397">
        <f>+'11+'!U581</f>
        <v>2409.75</v>
      </c>
      <c r="N171" s="397">
        <f>+'11+'!V581</f>
        <v>0</v>
      </c>
      <c r="O171" s="396">
        <f t="shared" si="2"/>
        <v>0</v>
      </c>
      <c r="P171" s="487"/>
      <c r="Q171" s="487"/>
      <c r="R171" s="487"/>
      <c r="S171" s="487"/>
      <c r="T171" s="487"/>
      <c r="U171" s="487"/>
      <c r="V171" s="487"/>
      <c r="W171" s="325"/>
    </row>
    <row r="172" spans="1:23" s="326" customFormat="1" ht="32.25" customHeight="1" thickBot="1" x14ac:dyDescent="0.25">
      <c r="A172" s="320"/>
      <c r="B172" s="504" t="str">
        <f>+'11+'!B582:M582</f>
        <v>Капитальные вложения в объекты государственной (муниципальной) собственности</v>
      </c>
      <c r="C172" s="504"/>
      <c r="D172" s="504"/>
      <c r="E172" s="504"/>
      <c r="F172" s="505"/>
      <c r="G172" s="323" t="str">
        <f>+'11+'!Q582</f>
        <v>04301L5760</v>
      </c>
      <c r="H172" s="323" t="str">
        <f>+'11+'!R582</f>
        <v>400</v>
      </c>
      <c r="I172" s="367">
        <f>+'11+'!O582</f>
        <v>5</v>
      </c>
      <c r="J172" s="367">
        <f>+'11+'!P582</f>
        <v>1</v>
      </c>
      <c r="K172" s="485"/>
      <c r="L172" s="486"/>
      <c r="M172" s="397">
        <f>+'11+'!U582</f>
        <v>2409.75</v>
      </c>
      <c r="N172" s="397">
        <f>+'11+'!V582</f>
        <v>0</v>
      </c>
      <c r="O172" s="396">
        <f t="shared" si="2"/>
        <v>0</v>
      </c>
      <c r="P172" s="487"/>
      <c r="Q172" s="487"/>
      <c r="R172" s="487"/>
      <c r="S172" s="487"/>
      <c r="T172" s="487"/>
      <c r="U172" s="487"/>
      <c r="V172" s="487"/>
      <c r="W172" s="325"/>
    </row>
    <row r="173" spans="1:23" s="326" customFormat="1" ht="32.25" customHeight="1" thickBot="1" x14ac:dyDescent="0.25">
      <c r="A173" s="320"/>
      <c r="B173" s="504" t="str">
        <f>+'11+'!B583:M583</f>
        <v>Бюджетные инвестиции</v>
      </c>
      <c r="C173" s="504"/>
      <c r="D173" s="504"/>
      <c r="E173" s="504"/>
      <c r="F173" s="505"/>
      <c r="G173" s="323" t="str">
        <f>+'11+'!Q583</f>
        <v>04301L5760</v>
      </c>
      <c r="H173" s="323" t="str">
        <f>+'11+'!R583</f>
        <v>410</v>
      </c>
      <c r="I173" s="367">
        <f>+'11+'!O583</f>
        <v>5</v>
      </c>
      <c r="J173" s="367">
        <f>+'11+'!P583</f>
        <v>1</v>
      </c>
      <c r="K173" s="485"/>
      <c r="L173" s="486"/>
      <c r="M173" s="397">
        <f>+'11+'!U583</f>
        <v>2409.75</v>
      </c>
      <c r="N173" s="397">
        <f>+'11+'!V583</f>
        <v>0</v>
      </c>
      <c r="O173" s="396">
        <f t="shared" si="2"/>
        <v>0</v>
      </c>
      <c r="P173" s="487"/>
      <c r="Q173" s="487"/>
      <c r="R173" s="487"/>
      <c r="S173" s="487"/>
      <c r="T173" s="487"/>
      <c r="U173" s="487"/>
      <c r="V173" s="487"/>
      <c r="W173" s="325"/>
    </row>
    <row r="174" spans="1:23" s="326" customFormat="1" ht="32.25" customHeight="1" thickBot="1" x14ac:dyDescent="0.25">
      <c r="A174" s="320"/>
      <c r="B174" s="504" t="str">
        <f>+'11+'!B584:M584</f>
        <v>Бюджетные инвестиции в объекты капитального строительства государственной (муниципальной) собственности</v>
      </c>
      <c r="C174" s="504"/>
      <c r="D174" s="504"/>
      <c r="E174" s="504"/>
      <c r="F174" s="505"/>
      <c r="G174" s="323" t="str">
        <f>+'11+'!Q584</f>
        <v>04301L5760</v>
      </c>
      <c r="H174" s="323" t="str">
        <f>+'11+'!R584</f>
        <v>414</v>
      </c>
      <c r="I174" s="367">
        <f>+'11+'!O584</f>
        <v>5</v>
      </c>
      <c r="J174" s="367">
        <f>+'11+'!P584</f>
        <v>1</v>
      </c>
      <c r="K174" s="485"/>
      <c r="L174" s="486"/>
      <c r="M174" s="397">
        <f>+'11+'!U584</f>
        <v>2409.75</v>
      </c>
      <c r="N174" s="397">
        <f>+'11+'!V584</f>
        <v>0</v>
      </c>
      <c r="O174" s="396">
        <f t="shared" si="2"/>
        <v>0</v>
      </c>
      <c r="P174" s="487"/>
      <c r="Q174" s="487"/>
      <c r="R174" s="487"/>
      <c r="S174" s="487"/>
      <c r="T174" s="487"/>
      <c r="U174" s="487"/>
      <c r="V174" s="487"/>
      <c r="W174" s="325"/>
    </row>
    <row r="175" spans="1:23" s="326" customFormat="1" ht="32.25" customHeight="1" thickBot="1" x14ac:dyDescent="0.25">
      <c r="A175" s="320"/>
      <c r="B175" s="504" t="str">
        <f>+'11+'!B600:M600</f>
        <v>Обеспечение комплексного развития сельских территорий</v>
      </c>
      <c r="C175" s="504"/>
      <c r="D175" s="504"/>
      <c r="E175" s="504"/>
      <c r="F175" s="505"/>
      <c r="G175" s="323" t="str">
        <f>+'11+'!Q600</f>
        <v>04301L5760</v>
      </c>
      <c r="H175" s="323">
        <f>+'11+'!R600</f>
        <v>0</v>
      </c>
      <c r="I175" s="367">
        <f>+'11+'!O600</f>
        <v>5</v>
      </c>
      <c r="J175" s="367">
        <f>+'11+'!P600</f>
        <v>3</v>
      </c>
      <c r="K175" s="367"/>
      <c r="L175" s="367"/>
      <c r="M175" s="397">
        <f>+'11+'!U600</f>
        <v>200</v>
      </c>
      <c r="N175" s="397">
        <f>+'11+'!V600</f>
        <v>0</v>
      </c>
      <c r="O175" s="396">
        <f t="shared" si="2"/>
        <v>0</v>
      </c>
      <c r="P175" s="365"/>
      <c r="Q175" s="365"/>
      <c r="R175" s="365"/>
      <c r="S175" s="365"/>
      <c r="T175" s="365"/>
      <c r="U175" s="365"/>
      <c r="V175" s="365"/>
      <c r="W175" s="325"/>
    </row>
    <row r="176" spans="1:23" s="326" customFormat="1" ht="32.25" customHeight="1" thickBot="1" x14ac:dyDescent="0.25">
      <c r="A176" s="320"/>
      <c r="B176" s="504" t="str">
        <f>+'11+'!B601:M601</f>
        <v>Закупка товаров, работ и услуг для обеспечения государственных (муниципальных) нужд</v>
      </c>
      <c r="C176" s="504"/>
      <c r="D176" s="504"/>
      <c r="E176" s="504"/>
      <c r="F176" s="505"/>
      <c r="G176" s="323" t="str">
        <f>+'11+'!Q601</f>
        <v>04301L5760</v>
      </c>
      <c r="H176" s="323" t="str">
        <f>+'11+'!R601</f>
        <v>200</v>
      </c>
      <c r="I176" s="367">
        <f>+'11+'!O601</f>
        <v>5</v>
      </c>
      <c r="J176" s="367">
        <f>+'11+'!P601</f>
        <v>3</v>
      </c>
      <c r="K176" s="367"/>
      <c r="L176" s="367"/>
      <c r="M176" s="397">
        <f>+'11+'!U601</f>
        <v>200</v>
      </c>
      <c r="N176" s="397">
        <f>+'11+'!V601</f>
        <v>0</v>
      </c>
      <c r="O176" s="396">
        <f t="shared" si="2"/>
        <v>0</v>
      </c>
      <c r="P176" s="365"/>
      <c r="Q176" s="365"/>
      <c r="R176" s="365"/>
      <c r="S176" s="365"/>
      <c r="T176" s="365"/>
      <c r="U176" s="365"/>
      <c r="V176" s="365"/>
      <c r="W176" s="325"/>
    </row>
    <row r="177" spans="1:23" s="326" customFormat="1" ht="32.25" customHeight="1" thickBot="1" x14ac:dyDescent="0.25">
      <c r="A177" s="320"/>
      <c r="B177" s="504" t="str">
        <f>+'11+'!B602:M602</f>
        <v>Иные закупки товаров, работ и услуг для обеспечения государственных (муниципальных) нужд</v>
      </c>
      <c r="C177" s="504"/>
      <c r="D177" s="504"/>
      <c r="E177" s="504"/>
      <c r="F177" s="505"/>
      <c r="G177" s="323" t="str">
        <f>+'11+'!Q602</f>
        <v>04301L5760</v>
      </c>
      <c r="H177" s="323" t="str">
        <f>+'11+'!R602</f>
        <v>240</v>
      </c>
      <c r="I177" s="367">
        <f>+'11+'!O602</f>
        <v>5</v>
      </c>
      <c r="J177" s="367">
        <f>+'11+'!P602</f>
        <v>3</v>
      </c>
      <c r="K177" s="367"/>
      <c r="L177" s="367"/>
      <c r="M177" s="397">
        <f>+'11+'!U602</f>
        <v>200</v>
      </c>
      <c r="N177" s="397">
        <f>+'11+'!V602</f>
        <v>0</v>
      </c>
      <c r="O177" s="396">
        <f t="shared" si="2"/>
        <v>0</v>
      </c>
      <c r="P177" s="365"/>
      <c r="Q177" s="365"/>
      <c r="R177" s="365"/>
      <c r="S177" s="365"/>
      <c r="T177" s="365"/>
      <c r="U177" s="365"/>
      <c r="V177" s="365"/>
      <c r="W177" s="325"/>
    </row>
    <row r="178" spans="1:23" s="326" customFormat="1" ht="32.25" customHeight="1" thickBot="1" x14ac:dyDescent="0.25">
      <c r="A178" s="320"/>
      <c r="B178" s="504" t="str">
        <f>+'11+'!B603:M603</f>
        <v>Прочая закупка товаров, работ и услуг</v>
      </c>
      <c r="C178" s="504"/>
      <c r="D178" s="504"/>
      <c r="E178" s="504"/>
      <c r="F178" s="505"/>
      <c r="G178" s="323" t="str">
        <f>+'11+'!Q603</f>
        <v>04301L5760</v>
      </c>
      <c r="H178" s="323" t="str">
        <f>+'11+'!R603</f>
        <v>244</v>
      </c>
      <c r="I178" s="367">
        <f>+'11+'!O603</f>
        <v>5</v>
      </c>
      <c r="J178" s="367">
        <f>+'11+'!P603</f>
        <v>3</v>
      </c>
      <c r="K178" s="367"/>
      <c r="L178" s="367"/>
      <c r="M178" s="397">
        <f>+'11+'!U603</f>
        <v>200</v>
      </c>
      <c r="N178" s="397">
        <f>+'11+'!V603</f>
        <v>0</v>
      </c>
      <c r="O178" s="396">
        <f t="shared" si="2"/>
        <v>0</v>
      </c>
      <c r="P178" s="365"/>
      <c r="Q178" s="365"/>
      <c r="R178" s="365"/>
      <c r="S178" s="365"/>
      <c r="T178" s="365"/>
      <c r="U178" s="365"/>
      <c r="V178" s="365"/>
      <c r="W178" s="325"/>
    </row>
    <row r="179" spans="1:23" s="326" customFormat="1" ht="32.25" customHeight="1" thickBot="1" x14ac:dyDescent="0.25">
      <c r="A179" s="320"/>
      <c r="B179" s="504" t="str">
        <f>+'11+'!B262:M262</f>
        <v>Подпрограмма "Реализация мероприятий по развитию сельского хозяйства и расшение рынка сельскохозяйственной продукции"</v>
      </c>
      <c r="C179" s="504"/>
      <c r="D179" s="504"/>
      <c r="E179" s="504"/>
      <c r="F179" s="505"/>
      <c r="G179" s="323" t="str">
        <f>+'11+'!Q262</f>
        <v>0420000000</v>
      </c>
      <c r="H179" s="323">
        <f>+'11+'!R262</f>
        <v>0</v>
      </c>
      <c r="I179" s="367">
        <f>+'11+'!O262</f>
        <v>6</v>
      </c>
      <c r="J179" s="367">
        <f>+'11+'!P262</f>
        <v>3</v>
      </c>
      <c r="K179" s="367" t="str">
        <f>+'11+'!Q262</f>
        <v>0420000000</v>
      </c>
      <c r="L179" s="367">
        <f>+'11+'!R262</f>
        <v>0</v>
      </c>
      <c r="M179" s="397">
        <f>+'11+'!U262</f>
        <v>60</v>
      </c>
      <c r="N179" s="397">
        <f>+'11+'!V262</f>
        <v>0</v>
      </c>
      <c r="O179" s="396">
        <f t="shared" si="2"/>
        <v>0</v>
      </c>
      <c r="P179" s="365"/>
      <c r="Q179" s="365"/>
      <c r="R179" s="365"/>
      <c r="S179" s="365"/>
      <c r="T179" s="365"/>
      <c r="U179" s="365"/>
      <c r="V179" s="365"/>
      <c r="W179" s="325"/>
    </row>
    <row r="180" spans="1:23" s="326" customFormat="1" ht="32.25" customHeight="1" thickBot="1" x14ac:dyDescent="0.25">
      <c r="A180" s="320"/>
      <c r="B180" s="504" t="str">
        <f>+'11+'!B263:M263</f>
        <v>Поддержка предприятий</v>
      </c>
      <c r="C180" s="504"/>
      <c r="D180" s="504"/>
      <c r="E180" s="504"/>
      <c r="F180" s="505"/>
      <c r="G180" s="323" t="str">
        <f>+'11+'!Q263</f>
        <v>0420170060</v>
      </c>
      <c r="H180" s="323">
        <f>+'11+'!R263</f>
        <v>0</v>
      </c>
      <c r="I180" s="367">
        <f>+'11+'!O263</f>
        <v>6</v>
      </c>
      <c r="J180" s="367">
        <f>+'11+'!P263</f>
        <v>3</v>
      </c>
      <c r="K180" s="366"/>
      <c r="L180" s="367"/>
      <c r="M180" s="397">
        <f>+'11+'!U263</f>
        <v>60</v>
      </c>
      <c r="N180" s="397">
        <f>+'11+'!V263</f>
        <v>0</v>
      </c>
      <c r="O180" s="396">
        <f t="shared" si="2"/>
        <v>0</v>
      </c>
      <c r="P180" s="365"/>
      <c r="Q180" s="365"/>
      <c r="R180" s="365"/>
      <c r="S180" s="365"/>
      <c r="T180" s="365"/>
      <c r="U180" s="365"/>
      <c r="V180" s="365"/>
      <c r="W180" s="325"/>
    </row>
    <row r="181" spans="1:23" s="326" customFormat="1" ht="32.25" customHeight="1" thickBot="1" x14ac:dyDescent="0.25">
      <c r="A181" s="320"/>
      <c r="B181" s="504" t="str">
        <f>+'11+'!B264:M264</f>
        <v>Социальное обеспечение и иные выплаты населению</v>
      </c>
      <c r="C181" s="504"/>
      <c r="D181" s="504"/>
      <c r="E181" s="504"/>
      <c r="F181" s="505"/>
      <c r="G181" s="323" t="str">
        <f>+'11+'!Q264</f>
        <v>0420170060</v>
      </c>
      <c r="H181" s="323" t="str">
        <f>+'11+'!R264</f>
        <v>300</v>
      </c>
      <c r="I181" s="367">
        <f>+'11+'!O264</f>
        <v>6</v>
      </c>
      <c r="J181" s="367">
        <f>+'11+'!P264</f>
        <v>3</v>
      </c>
      <c r="K181" s="366"/>
      <c r="L181" s="367"/>
      <c r="M181" s="397">
        <f>+'11+'!U264</f>
        <v>60</v>
      </c>
      <c r="N181" s="397">
        <f>+'11+'!V264</f>
        <v>0</v>
      </c>
      <c r="O181" s="396">
        <f t="shared" si="2"/>
        <v>0</v>
      </c>
      <c r="P181" s="365"/>
      <c r="Q181" s="365"/>
      <c r="R181" s="365"/>
      <c r="S181" s="365"/>
      <c r="T181" s="365"/>
      <c r="U181" s="365"/>
      <c r="V181" s="365"/>
      <c r="W181" s="325"/>
    </row>
    <row r="182" spans="1:23" s="326" customFormat="1" ht="32.25" customHeight="1" thickBot="1" x14ac:dyDescent="0.25">
      <c r="A182" s="320"/>
      <c r="B182" s="504" t="str">
        <f>+'11+'!B265:M265</f>
        <v>Иные выплаты населению</v>
      </c>
      <c r="C182" s="504"/>
      <c r="D182" s="504"/>
      <c r="E182" s="504"/>
      <c r="F182" s="505"/>
      <c r="G182" s="323" t="str">
        <f>+'11+'!Q265</f>
        <v>0420170060</v>
      </c>
      <c r="H182" s="323" t="str">
        <f>+'11+'!R265</f>
        <v>360</v>
      </c>
      <c r="I182" s="367">
        <f>+'11+'!O265</f>
        <v>6</v>
      </c>
      <c r="J182" s="367">
        <f>+'11+'!P265</f>
        <v>3</v>
      </c>
      <c r="K182" s="366"/>
      <c r="L182" s="367"/>
      <c r="M182" s="397">
        <f>+'11+'!U265</f>
        <v>60</v>
      </c>
      <c r="N182" s="397">
        <f>+'11+'!V265</f>
        <v>0</v>
      </c>
      <c r="O182" s="396">
        <f t="shared" si="2"/>
        <v>0</v>
      </c>
      <c r="P182" s="365"/>
      <c r="Q182" s="365"/>
      <c r="R182" s="365"/>
      <c r="S182" s="365"/>
      <c r="T182" s="365"/>
      <c r="U182" s="365"/>
      <c r="V182" s="365"/>
      <c r="W182" s="325"/>
    </row>
    <row r="183" spans="1:23" s="326" customFormat="1" ht="32.25" customHeight="1" thickBot="1" x14ac:dyDescent="0.25">
      <c r="A183" s="320"/>
      <c r="B183" s="504" t="str">
        <f>+'11+'!B641:M641</f>
        <v>Подпрограмма "Устойчивое развитие сельских территорий"</v>
      </c>
      <c r="C183" s="504"/>
      <c r="D183" s="504"/>
      <c r="E183" s="504"/>
      <c r="F183" s="505"/>
      <c r="G183" s="323" t="str">
        <f>+'11+'!Q641</f>
        <v>0410000000</v>
      </c>
      <c r="H183" s="323">
        <f>+'11+'!R641</f>
        <v>0</v>
      </c>
      <c r="I183" s="367">
        <f>+'11+'!O641</f>
        <v>10</v>
      </c>
      <c r="J183" s="367">
        <f>+'11+'!P641</f>
        <v>3</v>
      </c>
      <c r="K183" s="366"/>
      <c r="L183" s="367"/>
      <c r="M183" s="397">
        <f>+'11+'!U641</f>
        <v>225</v>
      </c>
      <c r="N183" s="397">
        <f>+'11+'!V641</f>
        <v>0</v>
      </c>
      <c r="O183" s="396">
        <f t="shared" si="2"/>
        <v>0</v>
      </c>
      <c r="P183" s="365"/>
      <c r="Q183" s="365"/>
      <c r="R183" s="365"/>
      <c r="S183" s="365"/>
      <c r="T183" s="365"/>
      <c r="U183" s="365"/>
      <c r="V183" s="365"/>
      <c r="W183" s="325"/>
    </row>
    <row r="184" spans="1:23" s="326" customFormat="1" ht="32.25" customHeight="1" thickBot="1" x14ac:dyDescent="0.25">
      <c r="A184" s="320"/>
      <c r="B184" s="504" t="str">
        <f>+'11+'!B642:M642</f>
        <v>Расходы на обеспечение мероприятий по улучшению жилищных условий граждан, молодых семей и молодых специалистов, проживающих и работающих в сельской местности</v>
      </c>
      <c r="C184" s="504"/>
      <c r="D184" s="504"/>
      <c r="E184" s="504"/>
      <c r="F184" s="505"/>
      <c r="G184" s="323" t="str">
        <f>+'11+'!Q642</f>
        <v>0410172000</v>
      </c>
      <c r="H184" s="323">
        <f>+'11+'!R642</f>
        <v>0</v>
      </c>
      <c r="I184" s="367">
        <f>+'11+'!O642</f>
        <v>10</v>
      </c>
      <c r="J184" s="367">
        <f>+'11+'!P642</f>
        <v>3</v>
      </c>
      <c r="K184" s="366"/>
      <c r="L184" s="367"/>
      <c r="M184" s="397">
        <f>+'11+'!U642</f>
        <v>225</v>
      </c>
      <c r="N184" s="397">
        <f>+'11+'!V642</f>
        <v>0</v>
      </c>
      <c r="O184" s="396">
        <f t="shared" si="2"/>
        <v>0</v>
      </c>
      <c r="P184" s="365"/>
      <c r="Q184" s="365"/>
      <c r="R184" s="365"/>
      <c r="S184" s="365"/>
      <c r="T184" s="365"/>
      <c r="U184" s="365"/>
      <c r="V184" s="365"/>
      <c r="W184" s="325"/>
    </row>
    <row r="185" spans="1:23" s="326" customFormat="1" ht="32.25" customHeight="1" thickBot="1" x14ac:dyDescent="0.25">
      <c r="A185" s="320"/>
      <c r="B185" s="504" t="str">
        <f>+'11+'!B643:M643</f>
        <v>Социальное обеспечение и иные выплаты населению</v>
      </c>
      <c r="C185" s="504"/>
      <c r="D185" s="504"/>
      <c r="E185" s="504"/>
      <c r="F185" s="505"/>
      <c r="G185" s="323" t="str">
        <f>+'11+'!Q643</f>
        <v>0410172000</v>
      </c>
      <c r="H185" s="323" t="str">
        <f>+'11+'!R643</f>
        <v>300</v>
      </c>
      <c r="I185" s="367">
        <f>+'11+'!O643</f>
        <v>10</v>
      </c>
      <c r="J185" s="367">
        <f>+'11+'!P643</f>
        <v>3</v>
      </c>
      <c r="K185" s="366"/>
      <c r="L185" s="367"/>
      <c r="M185" s="397">
        <f>+'11+'!U643</f>
        <v>225</v>
      </c>
      <c r="N185" s="397">
        <f>+'11+'!V643</f>
        <v>0</v>
      </c>
      <c r="O185" s="396">
        <f t="shared" si="2"/>
        <v>0</v>
      </c>
      <c r="P185" s="365"/>
      <c r="Q185" s="365"/>
      <c r="R185" s="365"/>
      <c r="S185" s="365"/>
      <c r="T185" s="365"/>
      <c r="U185" s="365"/>
      <c r="V185" s="365"/>
      <c r="W185" s="325"/>
    </row>
    <row r="186" spans="1:23" s="326" customFormat="1" ht="32.25" customHeight="1" thickBot="1" x14ac:dyDescent="0.25">
      <c r="A186" s="320"/>
      <c r="B186" s="504" t="str">
        <f>+'11+'!B644:M644</f>
        <v>Социальные выплаты гражданам, кроме публичных нормативных социальных выплат</v>
      </c>
      <c r="C186" s="504"/>
      <c r="D186" s="504"/>
      <c r="E186" s="504"/>
      <c r="F186" s="505"/>
      <c r="G186" s="323" t="str">
        <f>+'11+'!Q644</f>
        <v>0410172000</v>
      </c>
      <c r="H186" s="323" t="str">
        <f>+'11+'!R644</f>
        <v>320</v>
      </c>
      <c r="I186" s="367">
        <f>+'11+'!O644</f>
        <v>10</v>
      </c>
      <c r="J186" s="367">
        <f>+'11+'!P644</f>
        <v>3</v>
      </c>
      <c r="K186" s="366"/>
      <c r="L186" s="367"/>
      <c r="M186" s="397">
        <f>+'11+'!U644</f>
        <v>225</v>
      </c>
      <c r="N186" s="397">
        <f>+'11+'!V644</f>
        <v>0</v>
      </c>
      <c r="O186" s="396">
        <f t="shared" si="2"/>
        <v>0</v>
      </c>
      <c r="P186" s="365"/>
      <c r="Q186" s="365"/>
      <c r="R186" s="365"/>
      <c r="S186" s="365"/>
      <c r="T186" s="365"/>
      <c r="U186" s="365"/>
      <c r="V186" s="365"/>
      <c r="W186" s="325"/>
    </row>
    <row r="187" spans="1:23" s="326" customFormat="1" ht="32.25" customHeight="1" thickBot="1" x14ac:dyDescent="0.25">
      <c r="A187" s="320"/>
      <c r="B187" s="504" t="str">
        <f>+'11+'!B645:M645</f>
        <v>Субсидии гражданам на приобретение жилья</v>
      </c>
      <c r="C187" s="504"/>
      <c r="D187" s="504"/>
      <c r="E187" s="504"/>
      <c r="F187" s="505"/>
      <c r="G187" s="323" t="str">
        <f>+'11+'!Q645</f>
        <v>0410172000</v>
      </c>
      <c r="H187" s="323" t="str">
        <f>+'11+'!R645</f>
        <v>322</v>
      </c>
      <c r="I187" s="367">
        <f>+'11+'!O645</f>
        <v>10</v>
      </c>
      <c r="J187" s="367">
        <f>+'11+'!P645</f>
        <v>3</v>
      </c>
      <c r="K187" s="366"/>
      <c r="L187" s="367"/>
      <c r="M187" s="397">
        <f>+'11+'!U645</f>
        <v>225</v>
      </c>
      <c r="N187" s="397">
        <f>+'11+'!V645</f>
        <v>0</v>
      </c>
      <c r="O187" s="396">
        <f t="shared" si="2"/>
        <v>0</v>
      </c>
      <c r="P187" s="365"/>
      <c r="Q187" s="365"/>
      <c r="R187" s="365"/>
      <c r="S187" s="365"/>
      <c r="T187" s="365"/>
      <c r="U187" s="365"/>
      <c r="V187" s="365"/>
      <c r="W187" s="325"/>
    </row>
    <row r="188" spans="1:23" s="402" customFormat="1" ht="32.25" customHeight="1" thickBot="1" x14ac:dyDescent="0.25">
      <c r="A188" s="400"/>
      <c r="B188" s="506" t="str">
        <f>+'11+'!B651:M651</f>
        <v>Муниципальная программа "Совершенствование молодежной политики  и развитие физической культуры и спорта Овюрского кожууна на 2016-2018 годы"</v>
      </c>
      <c r="C188" s="506"/>
      <c r="D188" s="506"/>
      <c r="E188" s="506"/>
      <c r="F188" s="507"/>
      <c r="G188" s="398" t="str">
        <f>+'11+'!Q651</f>
        <v>0500000000</v>
      </c>
      <c r="H188" s="398">
        <f>+'11+'!R651</f>
        <v>0</v>
      </c>
      <c r="I188" s="399">
        <f>+'11+'!O651</f>
        <v>10</v>
      </c>
      <c r="J188" s="399">
        <f>+'11+'!P651</f>
        <v>4</v>
      </c>
      <c r="K188" s="508"/>
      <c r="L188" s="509"/>
      <c r="M188" s="420">
        <f>+M189+M194</f>
        <v>2214.1099999999997</v>
      </c>
      <c r="N188" s="420">
        <f>+N189+N194</f>
        <v>622.5</v>
      </c>
      <c r="O188" s="290">
        <f t="shared" si="2"/>
        <v>28.115134297753958</v>
      </c>
      <c r="P188" s="510"/>
      <c r="Q188" s="510"/>
      <c r="R188" s="510"/>
      <c r="S188" s="510"/>
      <c r="T188" s="510"/>
      <c r="U188" s="510"/>
      <c r="V188" s="510"/>
      <c r="W188" s="401"/>
    </row>
    <row r="189" spans="1:23" s="326" customFormat="1" ht="32.25" customHeight="1" thickBot="1" x14ac:dyDescent="0.25">
      <c r="A189" s="320"/>
      <c r="B189" s="504" t="str">
        <f>+'11+'!B652:M652</f>
        <v>подпрограмма "Развитие физической культуры и спорта"</v>
      </c>
      <c r="C189" s="504"/>
      <c r="D189" s="504"/>
      <c r="E189" s="504"/>
      <c r="F189" s="505"/>
      <c r="G189" s="323" t="str">
        <f>+'11+'!Q652</f>
        <v>0520000000</v>
      </c>
      <c r="H189" s="323">
        <f>+'11+'!R652</f>
        <v>0</v>
      </c>
      <c r="I189" s="367">
        <f>+'11+'!O652</f>
        <v>10</v>
      </c>
      <c r="J189" s="367">
        <f>+'11+'!P652</f>
        <v>4</v>
      </c>
      <c r="K189" s="485"/>
      <c r="L189" s="486"/>
      <c r="M189" s="397">
        <f>+'11+'!U652</f>
        <v>1155.1099999999999</v>
      </c>
      <c r="N189" s="397">
        <f>+'11+'!V652</f>
        <v>0</v>
      </c>
      <c r="O189" s="396">
        <f t="shared" si="2"/>
        <v>0</v>
      </c>
      <c r="P189" s="487"/>
      <c r="Q189" s="487"/>
      <c r="R189" s="487"/>
      <c r="S189" s="487"/>
      <c r="T189" s="487"/>
      <c r="U189" s="487"/>
      <c r="V189" s="487"/>
      <c r="W189" s="325"/>
    </row>
    <row r="190" spans="1:23" s="326" customFormat="1" ht="21.75" customHeight="1" thickBot="1" x14ac:dyDescent="0.25">
      <c r="A190" s="320"/>
      <c r="B190" s="504" t="str">
        <f>+'11+'!B653:M653</f>
        <v>"Обеспечение жильем молодых семей"</v>
      </c>
      <c r="C190" s="504"/>
      <c r="D190" s="504"/>
      <c r="E190" s="504"/>
      <c r="F190" s="505"/>
      <c r="G190" s="323" t="str">
        <f>+'11+'!Q653</f>
        <v>05201L4970</v>
      </c>
      <c r="H190" s="323">
        <f>+'11+'!R653</f>
        <v>0</v>
      </c>
      <c r="I190" s="367">
        <f>+'11+'!O653</f>
        <v>10</v>
      </c>
      <c r="J190" s="367">
        <f>+'11+'!P653</f>
        <v>4</v>
      </c>
      <c r="K190" s="485"/>
      <c r="L190" s="486"/>
      <c r="M190" s="397">
        <f>+'11+'!U653</f>
        <v>1155.1099999999999</v>
      </c>
      <c r="N190" s="397">
        <f>+'11+'!V653</f>
        <v>0</v>
      </c>
      <c r="O190" s="396">
        <f t="shared" si="2"/>
        <v>0</v>
      </c>
      <c r="P190" s="487"/>
      <c r="Q190" s="487"/>
      <c r="R190" s="487"/>
      <c r="S190" s="487"/>
      <c r="T190" s="487"/>
      <c r="U190" s="487"/>
      <c r="V190" s="487"/>
      <c r="W190" s="325"/>
    </row>
    <row r="191" spans="1:23" s="326" customFormat="1" ht="21.75" customHeight="1" thickBot="1" x14ac:dyDescent="0.25">
      <c r="A191" s="320"/>
      <c r="B191" s="504" t="str">
        <f>+'11+'!B654:M654</f>
        <v>Социальное обеспечение и иные выплаты населению</v>
      </c>
      <c r="C191" s="504"/>
      <c r="D191" s="504"/>
      <c r="E191" s="504"/>
      <c r="F191" s="505"/>
      <c r="G191" s="323" t="str">
        <f>+'11+'!Q654</f>
        <v>05201L4970</v>
      </c>
      <c r="H191" s="323" t="str">
        <f>+'11+'!R654</f>
        <v>300</v>
      </c>
      <c r="I191" s="367">
        <f>+'11+'!O654</f>
        <v>10</v>
      </c>
      <c r="J191" s="367">
        <f>+'11+'!P654</f>
        <v>4</v>
      </c>
      <c r="K191" s="485"/>
      <c r="L191" s="486"/>
      <c r="M191" s="397">
        <f>+'11+'!U654</f>
        <v>1155.1099999999999</v>
      </c>
      <c r="N191" s="397">
        <f>+'11+'!V654</f>
        <v>0</v>
      </c>
      <c r="O191" s="396">
        <f t="shared" si="2"/>
        <v>0</v>
      </c>
      <c r="P191" s="487"/>
      <c r="Q191" s="487"/>
      <c r="R191" s="487"/>
      <c r="S191" s="487"/>
      <c r="T191" s="487"/>
      <c r="U191" s="487"/>
      <c r="V191" s="487"/>
      <c r="W191" s="325"/>
    </row>
    <row r="192" spans="1:23" s="326" customFormat="1" ht="32.25" customHeight="1" thickBot="1" x14ac:dyDescent="0.25">
      <c r="A192" s="320"/>
      <c r="B192" s="504" t="str">
        <f>+'11+'!B655:M655</f>
        <v>Социальные выплаты гражданам, кроме публичных нормативных социальных выплат</v>
      </c>
      <c r="C192" s="504"/>
      <c r="D192" s="504"/>
      <c r="E192" s="504"/>
      <c r="F192" s="505"/>
      <c r="G192" s="323" t="str">
        <f>+'11+'!Q655</f>
        <v>05201L4970</v>
      </c>
      <c r="H192" s="323" t="str">
        <f>+'11+'!R655</f>
        <v>320</v>
      </c>
      <c r="I192" s="367">
        <f>+'11+'!O655</f>
        <v>10</v>
      </c>
      <c r="J192" s="367">
        <f>+'11+'!P655</f>
        <v>4</v>
      </c>
      <c r="K192" s="485"/>
      <c r="L192" s="486"/>
      <c r="M192" s="397">
        <f>+'11+'!U655</f>
        <v>1155.1099999999999</v>
      </c>
      <c r="N192" s="397">
        <f>+'11+'!V655</f>
        <v>0</v>
      </c>
      <c r="O192" s="396">
        <f t="shared" si="2"/>
        <v>0</v>
      </c>
      <c r="P192" s="487"/>
      <c r="Q192" s="487"/>
      <c r="R192" s="487"/>
      <c r="S192" s="487"/>
      <c r="T192" s="487"/>
      <c r="U192" s="487"/>
      <c r="V192" s="487"/>
      <c r="W192" s="325"/>
    </row>
    <row r="193" spans="1:23" s="326" customFormat="1" ht="21.75" customHeight="1" thickBot="1" x14ac:dyDescent="0.25">
      <c r="A193" s="320"/>
      <c r="B193" s="504" t="str">
        <f>+'11+'!B656:M656</f>
        <v>Субсидии гражданам на приобретение жилья</v>
      </c>
      <c r="C193" s="504"/>
      <c r="D193" s="504"/>
      <c r="E193" s="504"/>
      <c r="F193" s="505"/>
      <c r="G193" s="323" t="str">
        <f>+'11+'!Q656</f>
        <v>05201L4970</v>
      </c>
      <c r="H193" s="323" t="str">
        <f>+'11+'!R656</f>
        <v>322</v>
      </c>
      <c r="I193" s="367">
        <f>+'11+'!O656</f>
        <v>10</v>
      </c>
      <c r="J193" s="367">
        <f>+'11+'!P656</f>
        <v>4</v>
      </c>
      <c r="K193" s="485"/>
      <c r="L193" s="486"/>
      <c r="M193" s="397">
        <f>+'11+'!U656</f>
        <v>1155.1099999999999</v>
      </c>
      <c r="N193" s="397">
        <f>+'11+'!V656</f>
        <v>0</v>
      </c>
      <c r="O193" s="396">
        <f t="shared" si="2"/>
        <v>0</v>
      </c>
      <c r="P193" s="487"/>
      <c r="Q193" s="487"/>
      <c r="R193" s="487"/>
      <c r="S193" s="487"/>
      <c r="T193" s="487"/>
      <c r="U193" s="487"/>
      <c r="V193" s="487"/>
      <c r="W193" s="325"/>
    </row>
    <row r="194" spans="1:23" s="326" customFormat="1" ht="21.75" customHeight="1" thickBot="1" x14ac:dyDescent="0.25">
      <c r="A194" s="320"/>
      <c r="B194" s="504" t="str">
        <f>+'11+'!B657:M657</f>
        <v>ФИЗИЧЕСКАЯ КУЛЬТУРА И СПОРТ</v>
      </c>
      <c r="C194" s="504"/>
      <c r="D194" s="504"/>
      <c r="E194" s="504"/>
      <c r="F194" s="505"/>
      <c r="G194" s="323">
        <f>+'11+'!Q657</f>
        <v>0</v>
      </c>
      <c r="H194" s="323">
        <f>+'11+'!R657</f>
        <v>0</v>
      </c>
      <c r="I194" s="367">
        <f>+'11+'!O657</f>
        <v>11</v>
      </c>
      <c r="J194" s="367">
        <f>+'11+'!P657</f>
        <v>0</v>
      </c>
      <c r="K194" s="485"/>
      <c r="L194" s="486"/>
      <c r="M194" s="397">
        <f>+'11+'!U657</f>
        <v>1059</v>
      </c>
      <c r="N194" s="397">
        <f>+'11+'!V657</f>
        <v>622.5</v>
      </c>
      <c r="O194" s="396">
        <f t="shared" si="2"/>
        <v>58.781869688385271</v>
      </c>
      <c r="P194" s="487"/>
      <c r="Q194" s="487"/>
      <c r="R194" s="487"/>
      <c r="S194" s="487"/>
      <c r="T194" s="487"/>
      <c r="U194" s="487"/>
      <c r="V194" s="487"/>
      <c r="W194" s="325"/>
    </row>
    <row r="195" spans="1:23" s="326" customFormat="1" ht="21.75" customHeight="1" thickBot="1" x14ac:dyDescent="0.25">
      <c r="A195" s="320"/>
      <c r="B195" s="504" t="str">
        <f>+'11+'!B658:M658</f>
        <v>Другие вопросы в области физической культуры и спорта</v>
      </c>
      <c r="C195" s="504"/>
      <c r="D195" s="504"/>
      <c r="E195" s="504"/>
      <c r="F195" s="505"/>
      <c r="G195" s="323">
        <f>+'11+'!Q658</f>
        <v>0</v>
      </c>
      <c r="H195" s="323">
        <f>+'11+'!R658</f>
        <v>0</v>
      </c>
      <c r="I195" s="367">
        <f>+'11+'!O658</f>
        <v>11</v>
      </c>
      <c r="J195" s="367">
        <f>+'11+'!P658</f>
        <v>5</v>
      </c>
      <c r="K195" s="485"/>
      <c r="L195" s="486"/>
      <c r="M195" s="397">
        <f>+'11+'!U658</f>
        <v>1059</v>
      </c>
      <c r="N195" s="397">
        <f>+'11+'!V658</f>
        <v>622.5</v>
      </c>
      <c r="O195" s="396">
        <f t="shared" si="2"/>
        <v>58.781869688385271</v>
      </c>
      <c r="P195" s="487"/>
      <c r="Q195" s="487"/>
      <c r="R195" s="487"/>
      <c r="S195" s="487"/>
      <c r="T195" s="487"/>
      <c r="U195" s="487"/>
      <c r="V195" s="487"/>
      <c r="W195" s="325"/>
    </row>
    <row r="196" spans="1:23" s="326" customFormat="1" ht="21.75" customHeight="1" thickBot="1" x14ac:dyDescent="0.25">
      <c r="A196" s="320"/>
      <c r="B196" s="504" t="str">
        <f>+'11+'!B659:M659</f>
        <v>Муниципальная программа "Совершенствование молодежной политики  и развитие физической культуры и спорта Овюрского кожууна на 2016-2018 годы"</v>
      </c>
      <c r="C196" s="504"/>
      <c r="D196" s="504"/>
      <c r="E196" s="504"/>
      <c r="F196" s="505"/>
      <c r="G196" s="323" t="str">
        <f>+'11+'!Q659</f>
        <v>0500000000</v>
      </c>
      <c r="H196" s="323">
        <f>+'11+'!R659</f>
        <v>0</v>
      </c>
      <c r="I196" s="367">
        <f>+'11+'!O659</f>
        <v>11</v>
      </c>
      <c r="J196" s="367">
        <f>+'11+'!P659</f>
        <v>5</v>
      </c>
      <c r="K196" s="485"/>
      <c r="L196" s="486"/>
      <c r="M196" s="397">
        <f>+'11+'!U659</f>
        <v>73</v>
      </c>
      <c r="N196" s="397">
        <f>+'11+'!V659</f>
        <v>0</v>
      </c>
      <c r="O196" s="396">
        <f t="shared" si="2"/>
        <v>0</v>
      </c>
      <c r="P196" s="487"/>
      <c r="Q196" s="487"/>
      <c r="R196" s="487"/>
      <c r="S196" s="487"/>
      <c r="T196" s="487"/>
      <c r="U196" s="487"/>
      <c r="V196" s="487"/>
      <c r="W196" s="325"/>
    </row>
    <row r="197" spans="1:23" s="326" customFormat="1" ht="21.75" customHeight="1" thickBot="1" x14ac:dyDescent="0.25">
      <c r="A197" s="320"/>
      <c r="B197" s="504" t="str">
        <f>+'11+'!B660:M660</f>
        <v>Подпрограмма "Молодежная политика Овюрского кожууна"</v>
      </c>
      <c r="C197" s="504"/>
      <c r="D197" s="504"/>
      <c r="E197" s="504"/>
      <c r="F197" s="505"/>
      <c r="G197" s="323" t="str">
        <f>+'11+'!Q660</f>
        <v>0510000000</v>
      </c>
      <c r="H197" s="323">
        <f>+'11+'!R660</f>
        <v>0</v>
      </c>
      <c r="I197" s="367">
        <f>+'11+'!O660</f>
        <v>11</v>
      </c>
      <c r="J197" s="367">
        <f>+'11+'!P660</f>
        <v>5</v>
      </c>
      <c r="K197" s="485"/>
      <c r="L197" s="486"/>
      <c r="M197" s="397">
        <f>+'11+'!U660</f>
        <v>73</v>
      </c>
      <c r="N197" s="397">
        <f>+'11+'!V660</f>
        <v>0</v>
      </c>
      <c r="O197" s="396">
        <f t="shared" si="2"/>
        <v>0</v>
      </c>
      <c r="P197" s="487"/>
      <c r="Q197" s="487"/>
      <c r="R197" s="487"/>
      <c r="S197" s="487"/>
      <c r="T197" s="487"/>
      <c r="U197" s="487"/>
      <c r="V197" s="487"/>
      <c r="W197" s="325"/>
    </row>
    <row r="198" spans="1:23" s="326" customFormat="1" ht="21.75" customHeight="1" thickBot="1" x14ac:dyDescent="0.25">
      <c r="A198" s="320"/>
      <c r="B198" s="504" t="str">
        <f>+'11+'!B661:M661</f>
        <v>Мероприятия в области поддержки молодых талантов</v>
      </c>
      <c r="C198" s="504"/>
      <c r="D198" s="504"/>
      <c r="E198" s="504"/>
      <c r="F198" s="505"/>
      <c r="G198" s="323" t="str">
        <f>+'11+'!Q661</f>
        <v>0510107020</v>
      </c>
      <c r="H198" s="323">
        <f>+'11+'!R661</f>
        <v>0</v>
      </c>
      <c r="I198" s="367">
        <f>+'11+'!O661</f>
        <v>11</v>
      </c>
      <c r="J198" s="367">
        <f>+'11+'!P661</f>
        <v>5</v>
      </c>
      <c r="K198" s="485"/>
      <c r="L198" s="486"/>
      <c r="M198" s="397">
        <f>+'11+'!U661</f>
        <v>73</v>
      </c>
      <c r="N198" s="397">
        <f>+'11+'!V661</f>
        <v>0</v>
      </c>
      <c r="O198" s="396">
        <f t="shared" si="2"/>
        <v>0</v>
      </c>
      <c r="P198" s="487"/>
      <c r="Q198" s="487"/>
      <c r="R198" s="487"/>
      <c r="S198" s="487"/>
      <c r="T198" s="487"/>
      <c r="U198" s="487"/>
      <c r="V198" s="487"/>
      <c r="W198" s="325"/>
    </row>
    <row r="199" spans="1:23" s="326" customFormat="1" ht="32.25" customHeight="1" thickBot="1" x14ac:dyDescent="0.25">
      <c r="A199" s="320"/>
      <c r="B199" s="504" t="str">
        <f>+'11+'!B662:M662</f>
        <v>Закупка товаров, работ и услуг для обеспечения государственных (муниципальных) нужд</v>
      </c>
      <c r="C199" s="504"/>
      <c r="D199" s="504"/>
      <c r="E199" s="504"/>
      <c r="F199" s="505"/>
      <c r="G199" s="323" t="str">
        <f>+'11+'!Q662</f>
        <v>0510107020</v>
      </c>
      <c r="H199" s="323" t="str">
        <f>+'11+'!R662</f>
        <v>200</v>
      </c>
      <c r="I199" s="367">
        <f>+'11+'!O662</f>
        <v>11</v>
      </c>
      <c r="J199" s="367">
        <f>+'11+'!P662</f>
        <v>5</v>
      </c>
      <c r="K199" s="485"/>
      <c r="L199" s="486"/>
      <c r="M199" s="397">
        <f>+'11+'!U662</f>
        <v>73</v>
      </c>
      <c r="N199" s="397">
        <f>+'11+'!V662</f>
        <v>0</v>
      </c>
      <c r="O199" s="396">
        <f t="shared" si="2"/>
        <v>0</v>
      </c>
      <c r="P199" s="487"/>
      <c r="Q199" s="487"/>
      <c r="R199" s="487"/>
      <c r="S199" s="487"/>
      <c r="T199" s="487"/>
      <c r="U199" s="487"/>
      <c r="V199" s="487"/>
      <c r="W199" s="325"/>
    </row>
    <row r="200" spans="1:23" s="326" customFormat="1" ht="32.25" customHeight="1" thickBot="1" x14ac:dyDescent="0.25">
      <c r="A200" s="320"/>
      <c r="B200" s="504" t="str">
        <f>+'11+'!B663:M663</f>
        <v>Иные закупки товаров, работ и услуг для обеспечения государственных (муниципальных) нужд</v>
      </c>
      <c r="C200" s="504"/>
      <c r="D200" s="504"/>
      <c r="E200" s="504"/>
      <c r="F200" s="505"/>
      <c r="G200" s="323" t="str">
        <f>+'11+'!Q663</f>
        <v>0510107020</v>
      </c>
      <c r="H200" s="323" t="str">
        <f>+'11+'!R663</f>
        <v>240</v>
      </c>
      <c r="I200" s="367">
        <f>+'11+'!O663</f>
        <v>11</v>
      </c>
      <c r="J200" s="367">
        <f>+'11+'!P663</f>
        <v>5</v>
      </c>
      <c r="K200" s="485"/>
      <c r="L200" s="486"/>
      <c r="M200" s="397">
        <f>+'11+'!U663</f>
        <v>73</v>
      </c>
      <c r="N200" s="397">
        <f>+'11+'!V663</f>
        <v>0</v>
      </c>
      <c r="O200" s="396">
        <f t="shared" si="2"/>
        <v>0</v>
      </c>
      <c r="P200" s="487"/>
      <c r="Q200" s="487"/>
      <c r="R200" s="487"/>
      <c r="S200" s="487"/>
      <c r="T200" s="487"/>
      <c r="U200" s="487"/>
      <c r="V200" s="487"/>
      <c r="W200" s="325"/>
    </row>
    <row r="201" spans="1:23" s="326" customFormat="1" ht="32.25" customHeight="1" thickBot="1" x14ac:dyDescent="0.25">
      <c r="A201" s="320"/>
      <c r="B201" s="504" t="str">
        <f>+'11+'!B664:M664</f>
        <v>Прочая закупка товаров, работ и услуг</v>
      </c>
      <c r="C201" s="504"/>
      <c r="D201" s="504"/>
      <c r="E201" s="504"/>
      <c r="F201" s="505"/>
      <c r="G201" s="323" t="str">
        <f>+'11+'!Q664</f>
        <v>0510107020</v>
      </c>
      <c r="H201" s="323" t="str">
        <f>+'11+'!R664</f>
        <v>244</v>
      </c>
      <c r="I201" s="367">
        <f>+'11+'!O664</f>
        <v>11</v>
      </c>
      <c r="J201" s="367">
        <f>+'11+'!P664</f>
        <v>5</v>
      </c>
      <c r="K201" s="485"/>
      <c r="L201" s="486"/>
      <c r="M201" s="397">
        <f>+'11+'!U664</f>
        <v>73</v>
      </c>
      <c r="N201" s="397">
        <f>+'11+'!V664</f>
        <v>0</v>
      </c>
      <c r="O201" s="396">
        <f t="shared" si="2"/>
        <v>0</v>
      </c>
      <c r="P201" s="487"/>
      <c r="Q201" s="487"/>
      <c r="R201" s="487"/>
      <c r="S201" s="487"/>
      <c r="T201" s="487"/>
      <c r="U201" s="487"/>
      <c r="V201" s="487"/>
      <c r="W201" s="325"/>
    </row>
    <row r="202" spans="1:23" s="326" customFormat="1" ht="32.25" customHeight="1" thickBot="1" x14ac:dyDescent="0.25">
      <c r="A202" s="320"/>
      <c r="B202" s="504" t="str">
        <f>+'11+'!B665:M665</f>
        <v>Муниципальная программа "Совершенствование молодежной политики  и развитие физической культуры и спорта Овюрского кожууна на 2016-2018 годы"</v>
      </c>
      <c r="C202" s="504"/>
      <c r="D202" s="504"/>
      <c r="E202" s="504"/>
      <c r="F202" s="505"/>
      <c r="G202" s="323" t="str">
        <f>+'11+'!Q665</f>
        <v>0500000000</v>
      </c>
      <c r="H202" s="323">
        <f>+'11+'!R665</f>
        <v>0</v>
      </c>
      <c r="I202" s="367">
        <f>+'11+'!O665</f>
        <v>11</v>
      </c>
      <c r="J202" s="367">
        <f>+'11+'!P665</f>
        <v>5</v>
      </c>
      <c r="K202" s="485"/>
      <c r="L202" s="486"/>
      <c r="M202" s="397">
        <f>+'11+'!U665</f>
        <v>986</v>
      </c>
      <c r="N202" s="397">
        <f>+'11+'!V665</f>
        <v>622.5</v>
      </c>
      <c r="O202" s="396">
        <f t="shared" si="2"/>
        <v>63.133874239350916</v>
      </c>
      <c r="P202" s="487"/>
      <c r="Q202" s="487"/>
      <c r="R202" s="487"/>
      <c r="S202" s="487"/>
      <c r="T202" s="487"/>
      <c r="U202" s="487"/>
      <c r="V202" s="487"/>
      <c r="W202" s="325"/>
    </row>
    <row r="203" spans="1:23" s="326" customFormat="1" ht="32.25" customHeight="1" thickBot="1" x14ac:dyDescent="0.25">
      <c r="A203" s="320"/>
      <c r="B203" s="504" t="str">
        <f>+'11+'!B666:M666</f>
        <v>подпрограмма "Развитие физической культуры и спорта"</v>
      </c>
      <c r="C203" s="504"/>
      <c r="D203" s="504"/>
      <c r="E203" s="504"/>
      <c r="F203" s="505"/>
      <c r="G203" s="323" t="str">
        <f>+'11+'!Q666</f>
        <v>0520000000</v>
      </c>
      <c r="H203" s="323">
        <f>+'11+'!R666</f>
        <v>0</v>
      </c>
      <c r="I203" s="367">
        <f>+'11+'!O666</f>
        <v>11</v>
      </c>
      <c r="J203" s="367">
        <f>+'11+'!P666</f>
        <v>5</v>
      </c>
      <c r="K203" s="485"/>
      <c r="L203" s="486"/>
      <c r="M203" s="397">
        <f>+'11+'!U666</f>
        <v>986</v>
      </c>
      <c r="N203" s="397">
        <f>+'11+'!V666</f>
        <v>622.5</v>
      </c>
      <c r="O203" s="396">
        <f t="shared" si="2"/>
        <v>63.133874239350916</v>
      </c>
      <c r="P203" s="487"/>
      <c r="Q203" s="487"/>
      <c r="R203" s="487"/>
      <c r="S203" s="487"/>
      <c r="T203" s="487"/>
      <c r="U203" s="487"/>
      <c r="V203" s="487"/>
      <c r="W203" s="325"/>
    </row>
    <row r="204" spans="1:23" s="326" customFormat="1" ht="32.25" customHeight="1" thickBot="1" x14ac:dyDescent="0.25">
      <c r="A204" s="320"/>
      <c r="B204" s="504" t="str">
        <f>+'11+'!B667:M667</f>
        <v>Мероприятия в области поддержки молодых талантов</v>
      </c>
      <c r="C204" s="504"/>
      <c r="D204" s="504"/>
      <c r="E204" s="504"/>
      <c r="F204" s="505"/>
      <c r="G204" s="323" t="str">
        <f>+'11+'!Q667</f>
        <v>0520107250</v>
      </c>
      <c r="H204" s="323">
        <f>+'11+'!R667</f>
        <v>0</v>
      </c>
      <c r="I204" s="367">
        <f>+'11+'!O667</f>
        <v>11</v>
      </c>
      <c r="J204" s="367">
        <f>+'11+'!P667</f>
        <v>5</v>
      </c>
      <c r="K204" s="485"/>
      <c r="L204" s="486"/>
      <c r="M204" s="397">
        <f>+'11+'!U667</f>
        <v>986</v>
      </c>
      <c r="N204" s="397">
        <f>+'11+'!V667</f>
        <v>622.5</v>
      </c>
      <c r="O204" s="396">
        <f t="shared" si="2"/>
        <v>63.133874239350916</v>
      </c>
      <c r="P204" s="487"/>
      <c r="Q204" s="487"/>
      <c r="R204" s="487"/>
      <c r="S204" s="487"/>
      <c r="T204" s="487"/>
      <c r="U204" s="487"/>
      <c r="V204" s="487"/>
      <c r="W204" s="325"/>
    </row>
    <row r="205" spans="1:23" s="326" customFormat="1" ht="32.25" customHeight="1" thickBot="1" x14ac:dyDescent="0.25">
      <c r="A205" s="320"/>
      <c r="B205" s="504" t="str">
        <f>+'11+'!B668:M668</f>
        <v>Закупка товаров, работ и услуг для обеспечения государственных (муниципальных) нужд</v>
      </c>
      <c r="C205" s="504"/>
      <c r="D205" s="504"/>
      <c r="E205" s="504"/>
      <c r="F205" s="505"/>
      <c r="G205" s="323" t="str">
        <f>+'11+'!Q668</f>
        <v>0520107250</v>
      </c>
      <c r="H205" s="323" t="str">
        <f>+'11+'!R668</f>
        <v>200</v>
      </c>
      <c r="I205" s="367">
        <f>+'11+'!O668</f>
        <v>11</v>
      </c>
      <c r="J205" s="367">
        <f>+'11+'!P668</f>
        <v>5</v>
      </c>
      <c r="K205" s="485"/>
      <c r="L205" s="486"/>
      <c r="M205" s="397">
        <f>+'11+'!U668</f>
        <v>986</v>
      </c>
      <c r="N205" s="397">
        <f>+'11+'!V668</f>
        <v>622.5</v>
      </c>
      <c r="O205" s="396">
        <f t="shared" si="2"/>
        <v>63.133874239350916</v>
      </c>
      <c r="P205" s="487"/>
      <c r="Q205" s="487"/>
      <c r="R205" s="487"/>
      <c r="S205" s="487"/>
      <c r="T205" s="487"/>
      <c r="U205" s="487"/>
      <c r="V205" s="487"/>
      <c r="W205" s="325"/>
    </row>
    <row r="206" spans="1:23" s="326" customFormat="1" ht="32.25" customHeight="1" thickBot="1" x14ac:dyDescent="0.25">
      <c r="A206" s="320"/>
      <c r="B206" s="504" t="str">
        <f>+'11+'!B669:M669</f>
        <v>Иные закупки товаров, работ и услуг для обеспечения государственных (муниципальных) нужд</v>
      </c>
      <c r="C206" s="504"/>
      <c r="D206" s="504"/>
      <c r="E206" s="504"/>
      <c r="F206" s="505"/>
      <c r="G206" s="323" t="str">
        <f>+'11+'!Q669</f>
        <v>0520107250</v>
      </c>
      <c r="H206" s="323" t="str">
        <f>+'11+'!R669</f>
        <v>240</v>
      </c>
      <c r="I206" s="367">
        <f>+'11+'!O669</f>
        <v>11</v>
      </c>
      <c r="J206" s="367">
        <f>+'11+'!P669</f>
        <v>5</v>
      </c>
      <c r="K206" s="485"/>
      <c r="L206" s="486"/>
      <c r="M206" s="397">
        <f>+'11+'!U669</f>
        <v>986</v>
      </c>
      <c r="N206" s="397">
        <f>+'11+'!V669</f>
        <v>622.5</v>
      </c>
      <c r="O206" s="396">
        <f t="shared" si="2"/>
        <v>63.133874239350916</v>
      </c>
      <c r="P206" s="487"/>
      <c r="Q206" s="487"/>
      <c r="R206" s="487"/>
      <c r="S206" s="487"/>
      <c r="T206" s="487"/>
      <c r="U206" s="487"/>
      <c r="V206" s="487"/>
      <c r="W206" s="325"/>
    </row>
    <row r="207" spans="1:23" s="326" customFormat="1" ht="32.25" customHeight="1" thickBot="1" x14ac:dyDescent="0.25">
      <c r="A207" s="320"/>
      <c r="B207" s="504" t="str">
        <f>+'11+'!B670:M670</f>
        <v>Прочая закупка товаров, работ и услуг</v>
      </c>
      <c r="C207" s="504"/>
      <c r="D207" s="504"/>
      <c r="E207" s="504"/>
      <c r="F207" s="505"/>
      <c r="G207" s="323" t="str">
        <f>+'11+'!Q670</f>
        <v>0520107250</v>
      </c>
      <c r="H207" s="323" t="str">
        <f>+'11+'!R670</f>
        <v>244</v>
      </c>
      <c r="I207" s="367">
        <f>+'11+'!O670</f>
        <v>11</v>
      </c>
      <c r="J207" s="367">
        <f>+'11+'!P670</f>
        <v>5</v>
      </c>
      <c r="K207" s="485"/>
      <c r="L207" s="486"/>
      <c r="M207" s="397">
        <f>+'11+'!U670</f>
        <v>986</v>
      </c>
      <c r="N207" s="397">
        <f>+'11+'!V670</f>
        <v>622.5</v>
      </c>
      <c r="O207" s="396">
        <f t="shared" si="2"/>
        <v>63.133874239350916</v>
      </c>
      <c r="P207" s="487"/>
      <c r="Q207" s="487"/>
      <c r="R207" s="487"/>
      <c r="S207" s="487"/>
      <c r="T207" s="487"/>
      <c r="U207" s="487"/>
      <c r="V207" s="487"/>
      <c r="W207" s="325"/>
    </row>
    <row r="208" spans="1:23" s="402" customFormat="1" ht="32.25" customHeight="1" thickBot="1" x14ac:dyDescent="0.25">
      <c r="A208" s="400"/>
      <c r="B208" s="506" t="str">
        <f>+'11+'!B633:M633</f>
        <v>Муниципальная программа "Профилактика социально-значимых заболеваний, вакцинопрофилактика в Овюрском кожууне на 2016-2018 годы"</v>
      </c>
      <c r="C208" s="506"/>
      <c r="D208" s="506"/>
      <c r="E208" s="506"/>
      <c r="F208" s="507"/>
      <c r="G208" s="398" t="str">
        <f>+'11+'!Q633</f>
        <v>0600000000</v>
      </c>
      <c r="H208" s="398">
        <f>+'11+'!R633</f>
        <v>0</v>
      </c>
      <c r="I208" s="399">
        <f>+'11+'!O633</f>
        <v>9</v>
      </c>
      <c r="J208" s="399">
        <f>+'11+'!P633</f>
        <v>9</v>
      </c>
      <c r="K208" s="508"/>
      <c r="L208" s="509"/>
      <c r="M208" s="420">
        <f>+'11+'!U633</f>
        <v>344.87</v>
      </c>
      <c r="N208" s="420">
        <f>+'11+'!V633</f>
        <v>33.122</v>
      </c>
      <c r="O208" s="290">
        <f t="shared" si="2"/>
        <v>9.604198683561922</v>
      </c>
      <c r="P208" s="510"/>
      <c r="Q208" s="510"/>
      <c r="R208" s="510"/>
      <c r="S208" s="510"/>
      <c r="T208" s="510"/>
      <c r="U208" s="510"/>
      <c r="V208" s="510"/>
      <c r="W208" s="401"/>
    </row>
    <row r="209" spans="1:23" s="326" customFormat="1" ht="32.25" customHeight="1" thickBot="1" x14ac:dyDescent="0.25">
      <c r="A209" s="320"/>
      <c r="B209" s="504" t="str">
        <f>+'11+'!B634:M634</f>
        <v>Реализация мероприятий направленных на создание условий для оказания медицинской помощи населению, профилактика заболеваний и формирование здорового образа жизни</v>
      </c>
      <c r="C209" s="504"/>
      <c r="D209" s="504"/>
      <c r="E209" s="504"/>
      <c r="F209" s="505"/>
      <c r="G209" s="323" t="str">
        <f>+'11+'!Q634</f>
        <v>0600104008</v>
      </c>
      <c r="H209" s="323">
        <f>+'11+'!R634</f>
        <v>0</v>
      </c>
      <c r="I209" s="367">
        <f>+'11+'!O634</f>
        <v>9</v>
      </c>
      <c r="J209" s="367">
        <f>+'11+'!P634</f>
        <v>9</v>
      </c>
      <c r="K209" s="485"/>
      <c r="L209" s="486"/>
      <c r="M209" s="397">
        <f>+'11+'!U634</f>
        <v>344.87</v>
      </c>
      <c r="N209" s="397">
        <f>+'11+'!V634</f>
        <v>33.122</v>
      </c>
      <c r="O209" s="396">
        <f t="shared" si="2"/>
        <v>9.604198683561922</v>
      </c>
      <c r="P209" s="487"/>
      <c r="Q209" s="487"/>
      <c r="R209" s="487"/>
      <c r="S209" s="487"/>
      <c r="T209" s="487"/>
      <c r="U209" s="487"/>
      <c r="V209" s="487"/>
      <c r="W209" s="325"/>
    </row>
    <row r="210" spans="1:23" s="326" customFormat="1" ht="32.25" customHeight="1" thickBot="1" x14ac:dyDescent="0.25">
      <c r="A210" s="320"/>
      <c r="B210" s="504" t="str">
        <f>+'11+'!B635:M635</f>
        <v>Закупка товаров, работ и услуг для обеспечения государственных (муниципальных) нужд</v>
      </c>
      <c r="C210" s="504"/>
      <c r="D210" s="504"/>
      <c r="E210" s="504"/>
      <c r="F210" s="505"/>
      <c r="G210" s="323" t="str">
        <f>+'11+'!Q635</f>
        <v>0600104008</v>
      </c>
      <c r="H210" s="323" t="str">
        <f>+'11+'!R635</f>
        <v>200</v>
      </c>
      <c r="I210" s="367">
        <f>+'11+'!O635</f>
        <v>9</v>
      </c>
      <c r="J210" s="367">
        <f>+'11+'!P635</f>
        <v>9</v>
      </c>
      <c r="K210" s="485"/>
      <c r="L210" s="486"/>
      <c r="M210" s="397">
        <f>+'11+'!U635</f>
        <v>344.87</v>
      </c>
      <c r="N210" s="397">
        <f>+'11+'!V635</f>
        <v>33.122</v>
      </c>
      <c r="O210" s="396">
        <f t="shared" si="2"/>
        <v>9.604198683561922</v>
      </c>
      <c r="P210" s="487"/>
      <c r="Q210" s="487"/>
      <c r="R210" s="487"/>
      <c r="S210" s="487"/>
      <c r="T210" s="487"/>
      <c r="U210" s="487"/>
      <c r="V210" s="487"/>
      <c r="W210" s="325"/>
    </row>
    <row r="211" spans="1:23" s="326" customFormat="1" ht="32.25" customHeight="1" thickBot="1" x14ac:dyDescent="0.25">
      <c r="A211" s="320"/>
      <c r="B211" s="504" t="str">
        <f>+'11+'!B636:M636</f>
        <v>Иные закупки товаров, работ и услуг для обеспечения государственных (муниципальных) нужд</v>
      </c>
      <c r="C211" s="504"/>
      <c r="D211" s="504"/>
      <c r="E211" s="504"/>
      <c r="F211" s="505"/>
      <c r="G211" s="323" t="str">
        <f>+'11+'!Q636</f>
        <v>0600104008</v>
      </c>
      <c r="H211" s="323" t="str">
        <f>+'11+'!R636</f>
        <v>240</v>
      </c>
      <c r="I211" s="367">
        <f>+'11+'!O636</f>
        <v>9</v>
      </c>
      <c r="J211" s="367">
        <f>+'11+'!P636</f>
        <v>9</v>
      </c>
      <c r="K211" s="485"/>
      <c r="L211" s="486"/>
      <c r="M211" s="397">
        <f>+'11+'!U636</f>
        <v>344.87</v>
      </c>
      <c r="N211" s="397">
        <f>+'11+'!V636</f>
        <v>33.122</v>
      </c>
      <c r="O211" s="396">
        <f t="shared" si="2"/>
        <v>9.604198683561922</v>
      </c>
      <c r="P211" s="487"/>
      <c r="Q211" s="487"/>
      <c r="R211" s="487"/>
      <c r="S211" s="487"/>
      <c r="T211" s="487"/>
      <c r="U211" s="487"/>
      <c r="V211" s="487"/>
      <c r="W211" s="325"/>
    </row>
    <row r="212" spans="1:23" s="326" customFormat="1" ht="32.25" customHeight="1" thickBot="1" x14ac:dyDescent="0.25">
      <c r="A212" s="320"/>
      <c r="B212" s="504" t="str">
        <f>+'11+'!B637:M637</f>
        <v>Прочая закупка товаров, работ и услуг</v>
      </c>
      <c r="C212" s="504"/>
      <c r="D212" s="504"/>
      <c r="E212" s="504"/>
      <c r="F212" s="505"/>
      <c r="G212" s="323" t="str">
        <f>+'11+'!Q637</f>
        <v>0600104008</v>
      </c>
      <c r="H212" s="323" t="str">
        <f>+'11+'!R637</f>
        <v>244</v>
      </c>
      <c r="I212" s="367">
        <f>+'11+'!O637</f>
        <v>9</v>
      </c>
      <c r="J212" s="367">
        <f>+'11+'!P637</f>
        <v>9</v>
      </c>
      <c r="K212" s="485"/>
      <c r="L212" s="486"/>
      <c r="M212" s="397">
        <f>+'11+'!U637</f>
        <v>344.87</v>
      </c>
      <c r="N212" s="397">
        <f>+'11+'!V637</f>
        <v>33.122</v>
      </c>
      <c r="O212" s="396">
        <f t="shared" si="2"/>
        <v>9.604198683561922</v>
      </c>
      <c r="P212" s="487"/>
      <c r="Q212" s="487"/>
      <c r="R212" s="487"/>
      <c r="S212" s="487"/>
      <c r="T212" s="487"/>
      <c r="U212" s="487"/>
      <c r="V212" s="487"/>
      <c r="W212" s="325"/>
    </row>
    <row r="213" spans="1:23" s="402" customFormat="1" ht="32.25" customHeight="1" thickBot="1" x14ac:dyDescent="0.25">
      <c r="A213" s="400"/>
      <c r="B213" s="506" t="str">
        <f>+'11+'!B269:M269</f>
        <v xml:space="preserve">Муниципальная программа "Развитие образования Овюрского кожууна </v>
      </c>
      <c r="C213" s="506"/>
      <c r="D213" s="506"/>
      <c r="E213" s="506"/>
      <c r="F213" s="507"/>
      <c r="G213" s="398" t="str">
        <f>+'11+'!Q269</f>
        <v>0700000000</v>
      </c>
      <c r="H213" s="398">
        <f>+'11+'!R269</f>
        <v>0</v>
      </c>
      <c r="I213" s="399">
        <f>+'11+'!O269</f>
        <v>7</v>
      </c>
      <c r="J213" s="399">
        <f>+'11+'!P269</f>
        <v>1</v>
      </c>
      <c r="K213" s="508"/>
      <c r="L213" s="509"/>
      <c r="M213" s="420">
        <f>+M214+M219+M225+M262+M269+M276+M301</f>
        <v>295675.36229999998</v>
      </c>
      <c r="N213" s="420">
        <f>+N214+N219+N225+N262+N269+N276+N301</f>
        <v>215599.59338999999</v>
      </c>
      <c r="O213" s="290">
        <f t="shared" si="2"/>
        <v>72.917672853393512</v>
      </c>
      <c r="P213" s="510"/>
      <c r="Q213" s="510"/>
      <c r="R213" s="510"/>
      <c r="S213" s="510"/>
      <c r="T213" s="510"/>
      <c r="U213" s="510"/>
      <c r="V213" s="510"/>
      <c r="W213" s="401"/>
    </row>
    <row r="214" spans="1:23" s="326" customFormat="1" ht="32.25" customHeight="1" thickBot="1" x14ac:dyDescent="0.25">
      <c r="A214" s="320"/>
      <c r="B214" s="504" t="str">
        <f>+'11+'!B270:M270</f>
        <v>подпрограмма "Развитие дошкольного образования"</v>
      </c>
      <c r="C214" s="504"/>
      <c r="D214" s="504"/>
      <c r="E214" s="504"/>
      <c r="F214" s="505"/>
      <c r="G214" s="323" t="str">
        <f>+'11+'!Q270</f>
        <v>0710000000</v>
      </c>
      <c r="H214" s="323">
        <f>+'11+'!R270</f>
        <v>0</v>
      </c>
      <c r="I214" s="367">
        <f>+'11+'!O270</f>
        <v>7</v>
      </c>
      <c r="J214" s="367">
        <f>+'11+'!P270</f>
        <v>1</v>
      </c>
      <c r="K214" s="485"/>
      <c r="L214" s="486"/>
      <c r="M214" s="397">
        <f>+'11+'!U270</f>
        <v>41673.430999999997</v>
      </c>
      <c r="N214" s="397">
        <f>+'11+'!V270</f>
        <v>22932.445589999999</v>
      </c>
      <c r="O214" s="396">
        <f t="shared" si="2"/>
        <v>55.028935798446746</v>
      </c>
      <c r="P214" s="487"/>
      <c r="Q214" s="487"/>
      <c r="R214" s="487"/>
      <c r="S214" s="487"/>
      <c r="T214" s="487"/>
      <c r="U214" s="487"/>
      <c r="V214" s="487"/>
      <c r="W214" s="325"/>
    </row>
    <row r="215" spans="1:23" s="326" customFormat="1" ht="32.25" customHeight="1" thickBot="1" x14ac:dyDescent="0.25">
      <c r="A215" s="320"/>
      <c r="B215" s="504" t="str">
        <f>+'11+'!B271:M271</f>
        <v xml:space="preserve">Обеспечение деятельности муниципальных учреждений (оказание услуг) - средства местного бюджета </v>
      </c>
      <c r="C215" s="504"/>
      <c r="D215" s="504"/>
      <c r="E215" s="504"/>
      <c r="F215" s="505"/>
      <c r="G215" s="323" t="str">
        <f>+'11+'!Q271</f>
        <v>0710100059</v>
      </c>
      <c r="H215" s="323">
        <f>+'11+'!R271</f>
        <v>0</v>
      </c>
      <c r="I215" s="367">
        <f>+'11+'!O271</f>
        <v>7</v>
      </c>
      <c r="J215" s="367">
        <f>+'11+'!P271</f>
        <v>1</v>
      </c>
      <c r="K215" s="485"/>
      <c r="L215" s="486"/>
      <c r="M215" s="397">
        <f>+'11+'!U271</f>
        <v>41673.430999999997</v>
      </c>
      <c r="N215" s="397">
        <f>+'11+'!V271</f>
        <v>22932.445589999999</v>
      </c>
      <c r="O215" s="396">
        <f t="shared" si="2"/>
        <v>55.028935798446746</v>
      </c>
      <c r="P215" s="487"/>
      <c r="Q215" s="487"/>
      <c r="R215" s="487"/>
      <c r="S215" s="487"/>
      <c r="T215" s="487"/>
      <c r="U215" s="487"/>
      <c r="V215" s="487"/>
      <c r="W215" s="325"/>
    </row>
    <row r="216" spans="1:23" s="326" customFormat="1" ht="21.75" customHeight="1" thickBot="1" x14ac:dyDescent="0.25">
      <c r="A216" s="320"/>
      <c r="B216" s="504" t="str">
        <f>+'11+'!B272:M272</f>
        <v>Предоставление субсидий бюджетным, автономным учреждениям и иным некоммерческим организациям</v>
      </c>
      <c r="C216" s="504"/>
      <c r="D216" s="504"/>
      <c r="E216" s="504"/>
      <c r="F216" s="505"/>
      <c r="G216" s="323" t="str">
        <f>+'11+'!Q272</f>
        <v>0710100059</v>
      </c>
      <c r="H216" s="323" t="str">
        <f>+'11+'!R272</f>
        <v>600</v>
      </c>
      <c r="I216" s="367">
        <f>+'11+'!O272</f>
        <v>7</v>
      </c>
      <c r="J216" s="367">
        <f>+'11+'!P272</f>
        <v>1</v>
      </c>
      <c r="K216" s="485"/>
      <c r="L216" s="486"/>
      <c r="M216" s="397">
        <f>+'11+'!U272</f>
        <v>41673.430999999997</v>
      </c>
      <c r="N216" s="397">
        <f>+'11+'!V272</f>
        <v>22932.445589999999</v>
      </c>
      <c r="O216" s="396">
        <f t="shared" si="2"/>
        <v>55.028935798446746</v>
      </c>
      <c r="P216" s="487"/>
      <c r="Q216" s="487"/>
      <c r="R216" s="487"/>
      <c r="S216" s="487"/>
      <c r="T216" s="487"/>
      <c r="U216" s="487"/>
      <c r="V216" s="487"/>
      <c r="W216" s="325"/>
    </row>
    <row r="217" spans="1:23" s="326" customFormat="1" ht="21.75" customHeight="1" thickBot="1" x14ac:dyDescent="0.25">
      <c r="A217" s="320"/>
      <c r="B217" s="504" t="str">
        <f>+'11+'!B273:M273</f>
        <v>Субсидии бюджетным учреждениям</v>
      </c>
      <c r="C217" s="504"/>
      <c r="D217" s="504"/>
      <c r="E217" s="504"/>
      <c r="F217" s="505"/>
      <c r="G217" s="323" t="str">
        <f>+'11+'!Q273</f>
        <v>0710100059</v>
      </c>
      <c r="H217" s="323" t="str">
        <f>+'11+'!R273</f>
        <v>610</v>
      </c>
      <c r="I217" s="367">
        <f>+'11+'!O273</f>
        <v>7</v>
      </c>
      <c r="J217" s="367">
        <f>+'11+'!P273</f>
        <v>1</v>
      </c>
      <c r="K217" s="485"/>
      <c r="L217" s="486"/>
      <c r="M217" s="423">
        <f>+'11+'!U273</f>
        <v>41673.430999999997</v>
      </c>
      <c r="N217" s="423">
        <f>+'11+'!V273</f>
        <v>22932.445589999999</v>
      </c>
      <c r="O217" s="396">
        <f t="shared" si="2"/>
        <v>55.028935798446746</v>
      </c>
      <c r="P217" s="487"/>
      <c r="Q217" s="487"/>
      <c r="R217" s="487"/>
      <c r="S217" s="487"/>
      <c r="T217" s="487"/>
      <c r="U217" s="487"/>
      <c r="V217" s="487"/>
      <c r="W217" s="325"/>
    </row>
    <row r="218" spans="1:23" s="326" customFormat="1" ht="21.75" customHeight="1" thickBot="1" x14ac:dyDescent="0.25">
      <c r="A218" s="320"/>
      <c r="B218" s="504" t="str">
        <f>+'11+'!B274:M274</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18" s="504"/>
      <c r="D218" s="504"/>
      <c r="E218" s="504"/>
      <c r="F218" s="505"/>
      <c r="G218" s="323" t="str">
        <f>+'11+'!Q274</f>
        <v>0710100059</v>
      </c>
      <c r="H218" s="323" t="str">
        <f>+'11+'!R274</f>
        <v>611</v>
      </c>
      <c r="I218" s="367">
        <f>+'11+'!O274</f>
        <v>7</v>
      </c>
      <c r="J218" s="367">
        <f>+'11+'!P274</f>
        <v>1</v>
      </c>
      <c r="K218" s="485"/>
      <c r="L218" s="486"/>
      <c r="M218" s="423">
        <f>+'11+'!U274</f>
        <v>41673.430999999997</v>
      </c>
      <c r="N218" s="423">
        <f>+'11+'!V274</f>
        <v>22932.445589999999</v>
      </c>
      <c r="O218" s="396">
        <f t="shared" si="2"/>
        <v>55.028935798446746</v>
      </c>
      <c r="P218" s="487"/>
      <c r="Q218" s="487"/>
      <c r="R218" s="487"/>
      <c r="S218" s="487"/>
      <c r="T218" s="487"/>
      <c r="U218" s="487"/>
      <c r="V218" s="487"/>
      <c r="W218" s="325"/>
    </row>
    <row r="219" spans="1:23" s="326" customFormat="1" ht="21.75" customHeight="1" thickBot="1" x14ac:dyDescent="0.25">
      <c r="A219" s="320"/>
      <c r="B219" s="504" t="str">
        <f>+'11+'!B275:M275</f>
        <v xml:space="preserve">Муниципальная программа "Развитие образования Овюрского кожууна </v>
      </c>
      <c r="C219" s="504"/>
      <c r="D219" s="504"/>
      <c r="E219" s="504"/>
      <c r="F219" s="505"/>
      <c r="G219" s="323" t="str">
        <f>+'11+'!Q275</f>
        <v>0700000000</v>
      </c>
      <c r="H219" s="323">
        <f>+'11+'!R275</f>
        <v>0</v>
      </c>
      <c r="I219" s="367">
        <f>+'11+'!O275</f>
        <v>7</v>
      </c>
      <c r="J219" s="367">
        <f>+'11+'!P275</f>
        <v>1</v>
      </c>
      <c r="K219" s="485"/>
      <c r="L219" s="486"/>
      <c r="M219" s="423">
        <f>+'11+'!U275</f>
        <v>40397.1</v>
      </c>
      <c r="N219" s="423">
        <f>+'11+'!V275</f>
        <v>36935.027000000002</v>
      </c>
      <c r="O219" s="396">
        <f t="shared" si="2"/>
        <v>91.429897195590783</v>
      </c>
      <c r="P219" s="487"/>
      <c r="Q219" s="487"/>
      <c r="R219" s="487"/>
      <c r="S219" s="487"/>
      <c r="T219" s="487"/>
      <c r="U219" s="487"/>
      <c r="V219" s="487"/>
      <c r="W219" s="325"/>
    </row>
    <row r="220" spans="1:23" s="326" customFormat="1" ht="21.75" customHeight="1" thickBot="1" x14ac:dyDescent="0.25">
      <c r="A220" s="320"/>
      <c r="B220" s="504" t="str">
        <f>+'11+'!B276:M276</f>
        <v>подпрограмма "Развитие дошкольного образования"</v>
      </c>
      <c r="C220" s="504"/>
      <c r="D220" s="504"/>
      <c r="E220" s="504"/>
      <c r="F220" s="505"/>
      <c r="G220" s="323" t="str">
        <f>+'11+'!Q276</f>
        <v>0710000000</v>
      </c>
      <c r="H220" s="323">
        <f>+'11+'!R276</f>
        <v>0</v>
      </c>
      <c r="I220" s="367">
        <f>+'11+'!O276</f>
        <v>7</v>
      </c>
      <c r="J220" s="367">
        <f>+'11+'!P276</f>
        <v>1</v>
      </c>
      <c r="K220" s="485"/>
      <c r="L220" s="486"/>
      <c r="M220" s="423">
        <f>+'11+'!U276</f>
        <v>40397.1</v>
      </c>
      <c r="N220" s="423">
        <f>+'11+'!V276</f>
        <v>36935.027000000002</v>
      </c>
      <c r="O220" s="396">
        <f t="shared" si="2"/>
        <v>91.429897195590783</v>
      </c>
      <c r="P220" s="487"/>
      <c r="Q220" s="487"/>
      <c r="R220" s="487"/>
      <c r="S220" s="487"/>
      <c r="T220" s="487"/>
      <c r="U220" s="487"/>
      <c r="V220" s="487"/>
      <c r="W220" s="325"/>
    </row>
    <row r="221" spans="1:23" s="326" customFormat="1" ht="21.75" customHeight="1" thickBot="1" x14ac:dyDescent="0.25">
      <c r="A221" s="320"/>
      <c r="B221" s="504" t="str">
        <f>+'11+'!B277:M277</f>
        <v xml:space="preserve">Обеспечение деятельности муниципальных тучреждений (оказание услуг) - средства республиканского бюджета </v>
      </c>
      <c r="C221" s="504"/>
      <c r="D221" s="504"/>
      <c r="E221" s="504"/>
      <c r="F221" s="505"/>
      <c r="G221" s="323" t="str">
        <f>+'11+'!Q277</f>
        <v>0710276020</v>
      </c>
      <c r="H221" s="323">
        <f>+'11+'!R277</f>
        <v>0</v>
      </c>
      <c r="I221" s="367">
        <f>+'11+'!O277</f>
        <v>7</v>
      </c>
      <c r="J221" s="367">
        <f>+'11+'!P277</f>
        <v>1</v>
      </c>
      <c r="K221" s="485"/>
      <c r="L221" s="486"/>
      <c r="M221" s="423">
        <f>+'11+'!U277</f>
        <v>40397.1</v>
      </c>
      <c r="N221" s="423">
        <f>+'11+'!V277</f>
        <v>36935.027000000002</v>
      </c>
      <c r="O221" s="396">
        <f t="shared" si="2"/>
        <v>91.429897195590783</v>
      </c>
      <c r="P221" s="487"/>
      <c r="Q221" s="487"/>
      <c r="R221" s="487"/>
      <c r="S221" s="487"/>
      <c r="T221" s="487"/>
      <c r="U221" s="487"/>
      <c r="V221" s="487"/>
      <c r="W221" s="325"/>
    </row>
    <row r="222" spans="1:23" s="326" customFormat="1" ht="42.75" customHeight="1" thickBot="1" x14ac:dyDescent="0.25">
      <c r="A222" s="320"/>
      <c r="B222" s="504" t="str">
        <f>+'11+'!B278:M278</f>
        <v>Предоставление субсидий бюджетным, автономным учреждениям и иным некоммерческим организациям</v>
      </c>
      <c r="C222" s="504"/>
      <c r="D222" s="504"/>
      <c r="E222" s="504"/>
      <c r="F222" s="505"/>
      <c r="G222" s="323" t="str">
        <f>+'11+'!Q278</f>
        <v>0710276020</v>
      </c>
      <c r="H222" s="323" t="str">
        <f>+'11+'!R278</f>
        <v>600</v>
      </c>
      <c r="I222" s="367">
        <f>+'11+'!O278</f>
        <v>7</v>
      </c>
      <c r="J222" s="367">
        <f>+'11+'!P278</f>
        <v>1</v>
      </c>
      <c r="K222" s="485"/>
      <c r="L222" s="486"/>
      <c r="M222" s="423">
        <f>+'11+'!U278</f>
        <v>40397.1</v>
      </c>
      <c r="N222" s="423">
        <f>+'11+'!V278</f>
        <v>36935.027000000002</v>
      </c>
      <c r="O222" s="396">
        <f t="shared" ref="O222:O285" si="3">N222/M222*100</f>
        <v>91.429897195590783</v>
      </c>
      <c r="P222" s="487"/>
      <c r="Q222" s="487"/>
      <c r="R222" s="487"/>
      <c r="S222" s="487"/>
      <c r="T222" s="487"/>
      <c r="U222" s="487"/>
      <c r="V222" s="487"/>
      <c r="W222" s="325"/>
    </row>
    <row r="223" spans="1:23" s="326" customFormat="1" ht="42.75" customHeight="1" thickBot="1" x14ac:dyDescent="0.25">
      <c r="A223" s="320"/>
      <c r="B223" s="504" t="str">
        <f>+'11+'!B279:M279</f>
        <v>Субсидии бюджетным учреждениям</v>
      </c>
      <c r="C223" s="504"/>
      <c r="D223" s="504"/>
      <c r="E223" s="504"/>
      <c r="F223" s="505"/>
      <c r="G223" s="323" t="str">
        <f>+'11+'!Q279</f>
        <v>0710276020</v>
      </c>
      <c r="H223" s="323" t="str">
        <f>+'11+'!R279</f>
        <v>610</v>
      </c>
      <c r="I223" s="367">
        <f>+'11+'!O279</f>
        <v>7</v>
      </c>
      <c r="J223" s="367">
        <f>+'11+'!P279</f>
        <v>1</v>
      </c>
      <c r="K223" s="485"/>
      <c r="L223" s="486"/>
      <c r="M223" s="423">
        <f>+'11+'!U279</f>
        <v>40397.1</v>
      </c>
      <c r="N223" s="423">
        <f>+'11+'!V279</f>
        <v>36935.027000000002</v>
      </c>
      <c r="O223" s="396">
        <f t="shared" si="3"/>
        <v>91.429897195590783</v>
      </c>
      <c r="P223" s="487"/>
      <c r="Q223" s="487"/>
      <c r="R223" s="487"/>
      <c r="S223" s="487"/>
      <c r="T223" s="487"/>
      <c r="U223" s="487"/>
      <c r="V223" s="487"/>
      <c r="W223" s="325"/>
    </row>
    <row r="224" spans="1:23" s="326" customFormat="1" ht="32.25" customHeight="1" thickBot="1" x14ac:dyDescent="0.25">
      <c r="A224" s="320"/>
      <c r="B224" s="504" t="str">
        <f>+'11+'!B280:M280</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24" s="504"/>
      <c r="D224" s="504"/>
      <c r="E224" s="504"/>
      <c r="F224" s="505"/>
      <c r="G224" s="323" t="str">
        <f>+'11+'!Q280</f>
        <v>0710276020</v>
      </c>
      <c r="H224" s="323" t="str">
        <f>+'11+'!R280</f>
        <v>611</v>
      </c>
      <c r="I224" s="367">
        <f>+'11+'!O280</f>
        <v>7</v>
      </c>
      <c r="J224" s="367">
        <f>+'11+'!P280</f>
        <v>1</v>
      </c>
      <c r="K224" s="485"/>
      <c r="L224" s="486"/>
      <c r="M224" s="423">
        <f>+'11+'!U280</f>
        <v>40397.1</v>
      </c>
      <c r="N224" s="423">
        <f>+'11+'!V280</f>
        <v>36935.027000000002</v>
      </c>
      <c r="O224" s="396">
        <f t="shared" si="3"/>
        <v>91.429897195590783</v>
      </c>
      <c r="P224" s="487"/>
      <c r="Q224" s="487"/>
      <c r="R224" s="487"/>
      <c r="S224" s="487"/>
      <c r="T224" s="487"/>
      <c r="U224" s="487"/>
      <c r="V224" s="487"/>
      <c r="W224" s="325"/>
    </row>
    <row r="225" spans="1:23" s="326" customFormat="1" ht="32.25" customHeight="1" thickBot="1" x14ac:dyDescent="0.25">
      <c r="A225" s="320"/>
      <c r="B225" s="504" t="str">
        <f>+'11+'!B281:M281</f>
        <v>Общее образование</v>
      </c>
      <c r="C225" s="504"/>
      <c r="D225" s="504"/>
      <c r="E225" s="504"/>
      <c r="F225" s="505"/>
      <c r="G225" s="323">
        <f>+'11+'!Q281</f>
        <v>0</v>
      </c>
      <c r="H225" s="323">
        <f>+'11+'!R281</f>
        <v>0</v>
      </c>
      <c r="I225" s="367">
        <f>+'11+'!O281</f>
        <v>7</v>
      </c>
      <c r="J225" s="367">
        <f>+'11+'!P281</f>
        <v>2</v>
      </c>
      <c r="K225" s="485"/>
      <c r="L225" s="486"/>
      <c r="M225" s="423">
        <f>+'11+'!U281</f>
        <v>166800.196</v>
      </c>
      <c r="N225" s="423">
        <f>+'11+'!V281</f>
        <v>130053.50624999999</v>
      </c>
      <c r="O225" s="396">
        <f t="shared" si="3"/>
        <v>77.96963634862874</v>
      </c>
      <c r="P225" s="487"/>
      <c r="Q225" s="487"/>
      <c r="R225" s="487"/>
      <c r="S225" s="487"/>
      <c r="T225" s="487"/>
      <c r="U225" s="487"/>
      <c r="V225" s="487"/>
      <c r="W225" s="325"/>
    </row>
    <row r="226" spans="1:23" s="326" customFormat="1" ht="32.25" customHeight="1" thickBot="1" x14ac:dyDescent="0.25">
      <c r="A226" s="320"/>
      <c r="B226" s="504" t="str">
        <f>+'11+'!B282:M282</f>
        <v xml:space="preserve">Муниципальная программа "Развитие образования Овюрского кожууна </v>
      </c>
      <c r="C226" s="504"/>
      <c r="D226" s="504"/>
      <c r="E226" s="504"/>
      <c r="F226" s="505"/>
      <c r="G226" s="323" t="str">
        <f>+'11+'!Q282</f>
        <v>0700000000</v>
      </c>
      <c r="H226" s="323">
        <f>+'11+'!R282</f>
        <v>0</v>
      </c>
      <c r="I226" s="367">
        <f>+'11+'!O282</f>
        <v>7</v>
      </c>
      <c r="J226" s="367">
        <f>+'11+'!P282</f>
        <v>2</v>
      </c>
      <c r="K226" s="485"/>
      <c r="L226" s="486"/>
      <c r="M226" s="423">
        <f>+'11+'!U282</f>
        <v>18982.137999999999</v>
      </c>
      <c r="N226" s="423">
        <f>+'11+'!V282</f>
        <v>8196.8047900000001</v>
      </c>
      <c r="O226" s="396">
        <f t="shared" si="3"/>
        <v>43.181673160315242</v>
      </c>
      <c r="P226" s="487"/>
      <c r="Q226" s="487"/>
      <c r="R226" s="487"/>
      <c r="S226" s="487"/>
      <c r="T226" s="487"/>
      <c r="U226" s="487"/>
      <c r="V226" s="487"/>
      <c r="W226" s="325"/>
    </row>
    <row r="227" spans="1:23" s="326" customFormat="1" ht="32.25" customHeight="1" thickBot="1" x14ac:dyDescent="0.25">
      <c r="A227" s="320"/>
      <c r="B227" s="504" t="str">
        <f>+'11+'!B283:M283</f>
        <v>подпрограмма "Развитие общего образования"</v>
      </c>
      <c r="C227" s="504"/>
      <c r="D227" s="504"/>
      <c r="E227" s="504"/>
      <c r="F227" s="505"/>
      <c r="G227" s="323" t="str">
        <f>+'11+'!Q283</f>
        <v>0720000000</v>
      </c>
      <c r="H227" s="323">
        <f>+'11+'!R283</f>
        <v>0</v>
      </c>
      <c r="I227" s="367">
        <f>+'11+'!O283</f>
        <v>7</v>
      </c>
      <c r="J227" s="367">
        <f>+'11+'!P283</f>
        <v>2</v>
      </c>
      <c r="K227" s="485"/>
      <c r="L227" s="486"/>
      <c r="M227" s="423">
        <f>+'11+'!U283</f>
        <v>18982.137999999999</v>
      </c>
      <c r="N227" s="423">
        <f>+'11+'!V283</f>
        <v>8196.8047900000001</v>
      </c>
      <c r="O227" s="396">
        <f t="shared" si="3"/>
        <v>43.181673160315242</v>
      </c>
      <c r="P227" s="487"/>
      <c r="Q227" s="487"/>
      <c r="R227" s="487"/>
      <c r="S227" s="487"/>
      <c r="T227" s="487"/>
      <c r="U227" s="487"/>
      <c r="V227" s="487"/>
      <c r="W227" s="325"/>
    </row>
    <row r="228" spans="1:23" s="326" customFormat="1" ht="32.25" customHeight="1" thickBot="1" x14ac:dyDescent="0.25">
      <c r="A228" s="320"/>
      <c r="B228" s="504" t="str">
        <f>+'11+'!B284:M284</f>
        <v xml:space="preserve">Обеспечение деятельности муниципальных учреждений (оказание услуг) - средства местного бюджета </v>
      </c>
      <c r="C228" s="504"/>
      <c r="D228" s="504"/>
      <c r="E228" s="504"/>
      <c r="F228" s="505"/>
      <c r="G228" s="323" t="str">
        <f>+'11+'!Q284</f>
        <v>0720100059</v>
      </c>
      <c r="H228" s="323">
        <f>+'11+'!R284</f>
        <v>0</v>
      </c>
      <c r="I228" s="367">
        <f>+'11+'!O284</f>
        <v>7</v>
      </c>
      <c r="J228" s="367">
        <f>+'11+'!P284</f>
        <v>2</v>
      </c>
      <c r="K228" s="485"/>
      <c r="L228" s="486"/>
      <c r="M228" s="423">
        <f>+'11+'!U284</f>
        <v>18982.137999999999</v>
      </c>
      <c r="N228" s="423">
        <f>+'11+'!V284</f>
        <v>8196.8047900000001</v>
      </c>
      <c r="O228" s="396">
        <f t="shared" si="3"/>
        <v>43.181673160315242</v>
      </c>
      <c r="P228" s="487"/>
      <c r="Q228" s="487"/>
      <c r="R228" s="487"/>
      <c r="S228" s="487"/>
      <c r="T228" s="487"/>
      <c r="U228" s="487"/>
      <c r="V228" s="487"/>
      <c r="W228" s="325"/>
    </row>
    <row r="229" spans="1:23" s="326" customFormat="1" ht="32.25" customHeight="1" thickBot="1" x14ac:dyDescent="0.25">
      <c r="A229" s="320"/>
      <c r="B229" s="504" t="str">
        <f>+'11+'!B285:M285</f>
        <v>Предоставление субсидий бюджетным, автономным учреждениям и иным некоммерческим организациям</v>
      </c>
      <c r="C229" s="504"/>
      <c r="D229" s="504"/>
      <c r="E229" s="504"/>
      <c r="F229" s="505"/>
      <c r="G229" s="323" t="str">
        <f>+'11+'!Q285</f>
        <v>0720100059</v>
      </c>
      <c r="H229" s="323" t="str">
        <f>+'11+'!R285</f>
        <v>600</v>
      </c>
      <c r="I229" s="367">
        <f>+'11+'!O285</f>
        <v>7</v>
      </c>
      <c r="J229" s="367">
        <f>+'11+'!P285</f>
        <v>2</v>
      </c>
      <c r="K229" s="485"/>
      <c r="L229" s="486"/>
      <c r="M229" s="423">
        <f>+'11+'!U285</f>
        <v>18982.137999999999</v>
      </c>
      <c r="N229" s="423">
        <f>+'11+'!V285</f>
        <v>8196.8047900000001</v>
      </c>
      <c r="O229" s="396">
        <f t="shared" si="3"/>
        <v>43.181673160315242</v>
      </c>
      <c r="P229" s="487"/>
      <c r="Q229" s="487"/>
      <c r="R229" s="487"/>
      <c r="S229" s="487"/>
      <c r="T229" s="487"/>
      <c r="U229" s="487"/>
      <c r="V229" s="487"/>
      <c r="W229" s="325"/>
    </row>
    <row r="230" spans="1:23" s="326" customFormat="1" ht="32.25" customHeight="1" thickBot="1" x14ac:dyDescent="0.25">
      <c r="A230" s="320"/>
      <c r="B230" s="504" t="str">
        <f>+'11+'!B286:M286</f>
        <v>Субсидии бюджетным учреждениям</v>
      </c>
      <c r="C230" s="504"/>
      <c r="D230" s="504"/>
      <c r="E230" s="504"/>
      <c r="F230" s="505"/>
      <c r="G230" s="323" t="str">
        <f>+'11+'!Q286</f>
        <v>0720100059</v>
      </c>
      <c r="H230" s="323" t="str">
        <f>+'11+'!R286</f>
        <v>610</v>
      </c>
      <c r="I230" s="367">
        <f>+'11+'!O286</f>
        <v>7</v>
      </c>
      <c r="J230" s="367">
        <f>+'11+'!P286</f>
        <v>2</v>
      </c>
      <c r="K230" s="485"/>
      <c r="L230" s="486"/>
      <c r="M230" s="423">
        <f>+'11+'!U286</f>
        <v>18982.137999999999</v>
      </c>
      <c r="N230" s="423">
        <f>+'11+'!V286</f>
        <v>8196.8047900000001</v>
      </c>
      <c r="O230" s="396">
        <f t="shared" si="3"/>
        <v>43.181673160315242</v>
      </c>
      <c r="P230" s="487"/>
      <c r="Q230" s="487"/>
      <c r="R230" s="487"/>
      <c r="S230" s="487"/>
      <c r="T230" s="487"/>
      <c r="U230" s="487"/>
      <c r="V230" s="487"/>
      <c r="W230" s="325"/>
    </row>
    <row r="231" spans="1:23" s="326" customFormat="1" ht="32.25" customHeight="1" thickBot="1" x14ac:dyDescent="0.25">
      <c r="A231" s="320"/>
      <c r="B231" s="504" t="str">
        <f>+'11+'!B287:M287</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31" s="504"/>
      <c r="D231" s="504"/>
      <c r="E231" s="504"/>
      <c r="F231" s="505"/>
      <c r="G231" s="323" t="str">
        <f>+'11+'!Q287</f>
        <v>0720100059</v>
      </c>
      <c r="H231" s="323" t="str">
        <f>+'11+'!R287</f>
        <v>611</v>
      </c>
      <c r="I231" s="367">
        <f>+'11+'!O287</f>
        <v>7</v>
      </c>
      <c r="J231" s="367">
        <f>+'11+'!P287</f>
        <v>2</v>
      </c>
      <c r="K231" s="485"/>
      <c r="L231" s="486"/>
      <c r="M231" s="423">
        <f>+'11+'!U287</f>
        <v>18982.137999999999</v>
      </c>
      <c r="N231" s="423">
        <f>+'11+'!V287</f>
        <v>8196.8047900000001</v>
      </c>
      <c r="O231" s="396">
        <f t="shared" si="3"/>
        <v>43.181673160315242</v>
      </c>
      <c r="P231" s="487"/>
      <c r="Q231" s="487"/>
      <c r="R231" s="487"/>
      <c r="S231" s="487"/>
      <c r="T231" s="487"/>
      <c r="U231" s="487"/>
      <c r="V231" s="487"/>
      <c r="W231" s="325"/>
    </row>
    <row r="232" spans="1:23" s="326" customFormat="1" ht="32.25" customHeight="1" thickBot="1" x14ac:dyDescent="0.25">
      <c r="A232" s="320"/>
      <c r="B232" s="504" t="str">
        <f>+'11+'!B288:M288</f>
        <v xml:space="preserve">Муниципальная программа "Развитие образования Овюрского кожууна </v>
      </c>
      <c r="C232" s="504"/>
      <c r="D232" s="504"/>
      <c r="E232" s="504"/>
      <c r="F232" s="505"/>
      <c r="G232" s="323" t="str">
        <f>+'11+'!Q288</f>
        <v>0700000000</v>
      </c>
      <c r="H232" s="323">
        <f>+'11+'!R288</f>
        <v>0</v>
      </c>
      <c r="I232" s="367">
        <f>+'11+'!O288</f>
        <v>7</v>
      </c>
      <c r="J232" s="367">
        <f>+'11+'!P288</f>
        <v>2</v>
      </c>
      <c r="K232" s="485"/>
      <c r="L232" s="486"/>
      <c r="M232" s="423">
        <f>+'11+'!U288</f>
        <v>122778</v>
      </c>
      <c r="N232" s="423">
        <f>+'11+'!V288</f>
        <v>109752.923</v>
      </c>
      <c r="O232" s="396">
        <f t="shared" si="3"/>
        <v>89.391359201159815</v>
      </c>
      <c r="P232" s="487"/>
      <c r="Q232" s="487"/>
      <c r="R232" s="487"/>
      <c r="S232" s="487"/>
      <c r="T232" s="487"/>
      <c r="U232" s="487"/>
      <c r="V232" s="487"/>
      <c r="W232" s="325"/>
    </row>
    <row r="233" spans="1:23" s="326" customFormat="1" ht="42.75" customHeight="1" thickBot="1" x14ac:dyDescent="0.25">
      <c r="A233" s="320"/>
      <c r="B233" s="504" t="str">
        <f>+'11+'!B289:M289</f>
        <v>подпрограмма "Развитие общего образования"</v>
      </c>
      <c r="C233" s="504"/>
      <c r="D233" s="504"/>
      <c r="E233" s="504"/>
      <c r="F233" s="505"/>
      <c r="G233" s="323" t="str">
        <f>+'11+'!Q289</f>
        <v>0720000000</v>
      </c>
      <c r="H233" s="323">
        <f>+'11+'!R289</f>
        <v>0</v>
      </c>
      <c r="I233" s="367">
        <f>+'11+'!O289</f>
        <v>7</v>
      </c>
      <c r="J233" s="367">
        <f>+'11+'!P289</f>
        <v>2</v>
      </c>
      <c r="K233" s="485"/>
      <c r="L233" s="486"/>
      <c r="M233" s="423">
        <f>+'11+'!U289</f>
        <v>122778</v>
      </c>
      <c r="N233" s="423">
        <f>+'11+'!V289</f>
        <v>109752.923</v>
      </c>
      <c r="O233" s="396">
        <f t="shared" si="3"/>
        <v>89.391359201159815</v>
      </c>
      <c r="P233" s="487"/>
      <c r="Q233" s="487"/>
      <c r="R233" s="487"/>
      <c r="S233" s="487"/>
      <c r="T233" s="487"/>
      <c r="U233" s="487"/>
      <c r="V233" s="487"/>
      <c r="W233" s="325"/>
    </row>
    <row r="234" spans="1:23" s="326" customFormat="1" ht="42.75" customHeight="1" thickBot="1" x14ac:dyDescent="0.25">
      <c r="A234" s="320"/>
      <c r="B234" s="504" t="str">
        <f>+'11+'!B290:M290</f>
        <v>создание в общеобразовательных организациях, расположенных в сельской местности, условий для занятия физической культурой и спортом в рамках государственной программы Российской Федерации "Развитие образования" на 2013-2020 годы за счет ФБ</v>
      </c>
      <c r="C234" s="504"/>
      <c r="D234" s="504"/>
      <c r="E234" s="504"/>
      <c r="F234" s="505"/>
      <c r="G234" s="323" t="str">
        <f>+'11+'!Q290</f>
        <v>0720276020</v>
      </c>
      <c r="H234" s="323">
        <f>+'11+'!R290</f>
        <v>0</v>
      </c>
      <c r="I234" s="367">
        <f>+'11+'!O290</f>
        <v>7</v>
      </c>
      <c r="J234" s="367">
        <f>+'11+'!P290</f>
        <v>2</v>
      </c>
      <c r="K234" s="485"/>
      <c r="L234" s="486"/>
      <c r="M234" s="423">
        <f>+'11+'!U290</f>
        <v>122778</v>
      </c>
      <c r="N234" s="423">
        <f>+'11+'!V290</f>
        <v>109752.923</v>
      </c>
      <c r="O234" s="396">
        <f t="shared" si="3"/>
        <v>89.391359201159815</v>
      </c>
      <c r="P234" s="487"/>
      <c r="Q234" s="487"/>
      <c r="R234" s="487"/>
      <c r="S234" s="487"/>
      <c r="T234" s="487"/>
      <c r="U234" s="487"/>
      <c r="V234" s="487"/>
      <c r="W234" s="325"/>
    </row>
    <row r="235" spans="1:23" s="326" customFormat="1" ht="42.75" customHeight="1" thickBot="1" x14ac:dyDescent="0.25">
      <c r="A235" s="320"/>
      <c r="B235" s="504" t="str">
        <f>+'11+'!B291:M291</f>
        <v>Предоставление субсидий бюджетным, автономным учреждениям и иным некоммерческим организациям</v>
      </c>
      <c r="C235" s="504"/>
      <c r="D235" s="504"/>
      <c r="E235" s="504"/>
      <c r="F235" s="505"/>
      <c r="G235" s="323" t="str">
        <f>+'11+'!Q291</f>
        <v>0720276020</v>
      </c>
      <c r="H235" s="323" t="str">
        <f>+'11+'!R291</f>
        <v>600</v>
      </c>
      <c r="I235" s="367">
        <f>+'11+'!O291</f>
        <v>7</v>
      </c>
      <c r="J235" s="367">
        <f>+'11+'!P291</f>
        <v>2</v>
      </c>
      <c r="K235" s="485"/>
      <c r="L235" s="486"/>
      <c r="M235" s="423">
        <f>+'11+'!U291</f>
        <v>122778</v>
      </c>
      <c r="N235" s="423">
        <f>+'11+'!V291</f>
        <v>109752.923</v>
      </c>
      <c r="O235" s="396">
        <f t="shared" si="3"/>
        <v>89.391359201159815</v>
      </c>
      <c r="P235" s="487"/>
      <c r="Q235" s="487"/>
      <c r="R235" s="487"/>
      <c r="S235" s="487"/>
      <c r="T235" s="487"/>
      <c r="U235" s="487"/>
      <c r="V235" s="487"/>
      <c r="W235" s="325"/>
    </row>
    <row r="236" spans="1:23" s="326" customFormat="1" ht="21.75" customHeight="1" thickBot="1" x14ac:dyDescent="0.25">
      <c r="A236" s="320"/>
      <c r="B236" s="504" t="str">
        <f>+'11+'!B292:M292</f>
        <v>Субсидии бюджетным учреждениям</v>
      </c>
      <c r="C236" s="504"/>
      <c r="D236" s="504"/>
      <c r="E236" s="504"/>
      <c r="F236" s="505"/>
      <c r="G236" s="323" t="str">
        <f>+'11+'!Q292</f>
        <v>0720276020</v>
      </c>
      <c r="H236" s="323" t="str">
        <f>+'11+'!R292</f>
        <v>610</v>
      </c>
      <c r="I236" s="367">
        <f>+'11+'!O292</f>
        <v>7</v>
      </c>
      <c r="J236" s="367">
        <f>+'11+'!P292</f>
        <v>2</v>
      </c>
      <c r="K236" s="485"/>
      <c r="L236" s="486"/>
      <c r="M236" s="423">
        <f>+'11+'!U292</f>
        <v>122778</v>
      </c>
      <c r="N236" s="423">
        <f>+'11+'!V292</f>
        <v>109752.923</v>
      </c>
      <c r="O236" s="396">
        <f t="shared" si="3"/>
        <v>89.391359201159815</v>
      </c>
      <c r="P236" s="487"/>
      <c r="Q236" s="487"/>
      <c r="R236" s="487"/>
      <c r="S236" s="487"/>
      <c r="T236" s="487"/>
      <c r="U236" s="487"/>
      <c r="V236" s="487"/>
      <c r="W236" s="325"/>
    </row>
    <row r="237" spans="1:23" s="326" customFormat="1" ht="42.75" customHeight="1" thickBot="1" x14ac:dyDescent="0.25">
      <c r="A237" s="320"/>
      <c r="B237" s="504" t="str">
        <f>+'11+'!B293:M293</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37" s="504"/>
      <c r="D237" s="504"/>
      <c r="E237" s="504"/>
      <c r="F237" s="505"/>
      <c r="G237" s="323" t="str">
        <f>+'11+'!Q293</f>
        <v>0720276020</v>
      </c>
      <c r="H237" s="323" t="str">
        <f>+'11+'!R293</f>
        <v>611</v>
      </c>
      <c r="I237" s="367">
        <f>+'11+'!O293</f>
        <v>7</v>
      </c>
      <c r="J237" s="367">
        <f>+'11+'!P293</f>
        <v>2</v>
      </c>
      <c r="K237" s="485"/>
      <c r="L237" s="486"/>
      <c r="M237" s="423">
        <f>+'11+'!U293</f>
        <v>122778</v>
      </c>
      <c r="N237" s="423">
        <f>+'11+'!V293</f>
        <v>109752.923</v>
      </c>
      <c r="O237" s="396">
        <f t="shared" si="3"/>
        <v>89.391359201159815</v>
      </c>
      <c r="P237" s="487"/>
      <c r="Q237" s="487"/>
      <c r="R237" s="487"/>
      <c r="S237" s="487"/>
      <c r="T237" s="487"/>
      <c r="U237" s="487"/>
      <c r="V237" s="487"/>
      <c r="W237" s="325"/>
    </row>
    <row r="238" spans="1:23" s="326" customFormat="1" ht="42.75" customHeight="1" thickBot="1" x14ac:dyDescent="0.25">
      <c r="A238" s="320"/>
      <c r="B238" s="504" t="str">
        <f>+'11+'!B294:M294</f>
        <v xml:space="preserve">Муниципальная программа "Развитие образования Овюрского кожууна </v>
      </c>
      <c r="C238" s="504"/>
      <c r="D238" s="504"/>
      <c r="E238" s="504"/>
      <c r="F238" s="505"/>
      <c r="G238" s="323" t="str">
        <f>+'11+'!Q294</f>
        <v>0700000000</v>
      </c>
      <c r="H238" s="323">
        <f>+'11+'!R294</f>
        <v>0</v>
      </c>
      <c r="I238" s="367">
        <f>+'11+'!O294</f>
        <v>7</v>
      </c>
      <c r="J238" s="367">
        <f>+'11+'!P294</f>
        <v>2</v>
      </c>
      <c r="K238" s="485"/>
      <c r="L238" s="486"/>
      <c r="M238" s="423">
        <f>+'11+'!U294</f>
        <v>13211.082</v>
      </c>
      <c r="N238" s="423">
        <f>+'11+'!V294</f>
        <v>7107.4866599999996</v>
      </c>
      <c r="O238" s="396">
        <f t="shared" si="3"/>
        <v>53.799428843148497</v>
      </c>
      <c r="P238" s="487"/>
      <c r="Q238" s="487"/>
      <c r="R238" s="487"/>
      <c r="S238" s="487"/>
      <c r="T238" s="487"/>
      <c r="U238" s="487"/>
      <c r="V238" s="487"/>
      <c r="W238" s="325"/>
    </row>
    <row r="239" spans="1:23" s="326" customFormat="1" ht="21.75" customHeight="1" thickBot="1" x14ac:dyDescent="0.25">
      <c r="A239" s="320"/>
      <c r="B239" s="504" t="str">
        <f>+'11+'!B295:M295</f>
        <v>подпрограмма "Развитие общего образования"</v>
      </c>
      <c r="C239" s="504"/>
      <c r="D239" s="504"/>
      <c r="E239" s="504"/>
      <c r="F239" s="505"/>
      <c r="G239" s="323" t="str">
        <f>+'11+'!Q295</f>
        <v>0720000000</v>
      </c>
      <c r="H239" s="323">
        <f>+'11+'!R295</f>
        <v>0</v>
      </c>
      <c r="I239" s="367">
        <f>+'11+'!O295</f>
        <v>7</v>
      </c>
      <c r="J239" s="367">
        <f>+'11+'!P295</f>
        <v>2</v>
      </c>
      <c r="K239" s="485"/>
      <c r="L239" s="486"/>
      <c r="M239" s="423">
        <f>+'11+'!U295</f>
        <v>13211.082</v>
      </c>
      <c r="N239" s="423">
        <f>+'11+'!V295</f>
        <v>7107.4866599999996</v>
      </c>
      <c r="O239" s="396">
        <f t="shared" si="3"/>
        <v>53.799428843148497</v>
      </c>
      <c r="P239" s="487"/>
      <c r="Q239" s="487"/>
      <c r="R239" s="487"/>
      <c r="S239" s="487"/>
      <c r="T239" s="487"/>
      <c r="U239" s="487"/>
      <c r="V239" s="487"/>
      <c r="W239" s="325"/>
    </row>
    <row r="240" spans="1:23" s="326" customFormat="1" ht="21.75" customHeight="1" thickBot="1" x14ac:dyDescent="0.25">
      <c r="A240" s="320"/>
      <c r="B240" s="504" t="str">
        <f>+'11+'!B296:M296</f>
        <v xml:space="preserve">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v>
      </c>
      <c r="C240" s="504"/>
      <c r="D240" s="504"/>
      <c r="E240" s="504"/>
      <c r="F240" s="505"/>
      <c r="G240" s="323" t="str">
        <f>+'11+'!Q296</f>
        <v>07203L3030</v>
      </c>
      <c r="H240" s="323">
        <f>+'11+'!R296</f>
        <v>0</v>
      </c>
      <c r="I240" s="367">
        <f>+'11+'!O296</f>
        <v>7</v>
      </c>
      <c r="J240" s="367">
        <f>+'11+'!P296</f>
        <v>2</v>
      </c>
      <c r="K240" s="485"/>
      <c r="L240" s="486"/>
      <c r="M240" s="423">
        <f>+'11+'!U296</f>
        <v>13211.082</v>
      </c>
      <c r="N240" s="423">
        <f>+'11+'!V296</f>
        <v>7107.4866599999996</v>
      </c>
      <c r="O240" s="396">
        <f t="shared" si="3"/>
        <v>53.799428843148497</v>
      </c>
      <c r="P240" s="487"/>
      <c r="Q240" s="487"/>
      <c r="R240" s="487"/>
      <c r="S240" s="487"/>
      <c r="T240" s="487"/>
      <c r="U240" s="487"/>
      <c r="V240" s="487"/>
      <c r="W240" s="325"/>
    </row>
    <row r="241" spans="1:23" s="326" customFormat="1" ht="21.75" customHeight="1" thickBot="1" x14ac:dyDescent="0.25">
      <c r="A241" s="320"/>
      <c r="B241" s="504" t="str">
        <f>+'11+'!B297:M297</f>
        <v>Предоставление субсидий бюджетным, автономным учреждениям и иным некоммерческим организациям</v>
      </c>
      <c r="C241" s="504"/>
      <c r="D241" s="504"/>
      <c r="E241" s="504"/>
      <c r="F241" s="505"/>
      <c r="G241" s="323" t="str">
        <f>+'11+'!Q297</f>
        <v>07203L3030</v>
      </c>
      <c r="H241" s="323" t="str">
        <f>+'11+'!R297</f>
        <v>600</v>
      </c>
      <c r="I241" s="367">
        <f>+'11+'!O297</f>
        <v>7</v>
      </c>
      <c r="J241" s="367">
        <f>+'11+'!P297</f>
        <v>2</v>
      </c>
      <c r="K241" s="485"/>
      <c r="L241" s="486"/>
      <c r="M241" s="423">
        <f>+'11+'!U297</f>
        <v>13211.082</v>
      </c>
      <c r="N241" s="423">
        <f>+'11+'!V297</f>
        <v>7107.4866599999996</v>
      </c>
      <c r="O241" s="396">
        <f t="shared" si="3"/>
        <v>53.799428843148497</v>
      </c>
      <c r="P241" s="487"/>
      <c r="Q241" s="487"/>
      <c r="R241" s="487"/>
      <c r="S241" s="487"/>
      <c r="T241" s="487"/>
      <c r="U241" s="487"/>
      <c r="V241" s="487"/>
      <c r="W241" s="325"/>
    </row>
    <row r="242" spans="1:23" s="326" customFormat="1" ht="21.75" customHeight="1" thickBot="1" x14ac:dyDescent="0.25">
      <c r="A242" s="320"/>
      <c r="B242" s="504" t="str">
        <f>+'11+'!B298:M298</f>
        <v>Субсидии бюджетным учреждениям</v>
      </c>
      <c r="C242" s="504"/>
      <c r="D242" s="504"/>
      <c r="E242" s="504"/>
      <c r="F242" s="505"/>
      <c r="G242" s="323" t="str">
        <f>+'11+'!Q298</f>
        <v>07203L3030</v>
      </c>
      <c r="H242" s="323" t="str">
        <f>+'11+'!R298</f>
        <v>610</v>
      </c>
      <c r="I242" s="367">
        <f>+'11+'!O298</f>
        <v>7</v>
      </c>
      <c r="J242" s="367">
        <f>+'11+'!P298</f>
        <v>2</v>
      </c>
      <c r="K242" s="485"/>
      <c r="L242" s="486"/>
      <c r="M242" s="423">
        <f>+'11+'!U298</f>
        <v>13211.082</v>
      </c>
      <c r="N242" s="423">
        <f>+'11+'!V298</f>
        <v>7107.4866599999996</v>
      </c>
      <c r="O242" s="396">
        <f t="shared" si="3"/>
        <v>53.799428843148497</v>
      </c>
      <c r="P242" s="487"/>
      <c r="Q242" s="487"/>
      <c r="R242" s="487"/>
      <c r="S242" s="487"/>
      <c r="T242" s="487"/>
      <c r="U242" s="487"/>
      <c r="V242" s="487"/>
      <c r="W242" s="325"/>
    </row>
    <row r="243" spans="1:23" s="326" customFormat="1" ht="21.75" customHeight="1" thickBot="1" x14ac:dyDescent="0.25">
      <c r="A243" s="320"/>
      <c r="B243" s="504" t="str">
        <f>+'11+'!B299:M299</f>
        <v>Субсидии бюджетным учреждениям на иные цели</v>
      </c>
      <c r="C243" s="504"/>
      <c r="D243" s="504"/>
      <c r="E243" s="504"/>
      <c r="F243" s="505"/>
      <c r="G243" s="323" t="str">
        <f>+'11+'!Q299</f>
        <v>07203L3030</v>
      </c>
      <c r="H243" s="323" t="str">
        <f>+'11+'!R299</f>
        <v>612</v>
      </c>
      <c r="I243" s="367">
        <f>+'11+'!O299</f>
        <v>7</v>
      </c>
      <c r="J243" s="367">
        <f>+'11+'!P299</f>
        <v>2</v>
      </c>
      <c r="K243" s="485"/>
      <c r="L243" s="486"/>
      <c r="M243" s="423">
        <f>+'11+'!U299</f>
        <v>13211.082</v>
      </c>
      <c r="N243" s="423">
        <f>+'11+'!V299</f>
        <v>7107.4866599999996</v>
      </c>
      <c r="O243" s="396">
        <f t="shared" si="3"/>
        <v>53.799428843148497</v>
      </c>
      <c r="P243" s="487"/>
      <c r="Q243" s="487"/>
      <c r="R243" s="487"/>
      <c r="S243" s="487"/>
      <c r="T243" s="487"/>
      <c r="U243" s="487"/>
      <c r="V243" s="487"/>
      <c r="W243" s="325"/>
    </row>
    <row r="244" spans="1:23" s="326" customFormat="1" ht="21.75" customHeight="1" thickBot="1" x14ac:dyDescent="0.25">
      <c r="A244" s="320"/>
      <c r="B244" s="504" t="str">
        <f>+'11+'!B300:M300</f>
        <v xml:space="preserve">Муниципальная программа "Развитие образования Овюрского кожууна </v>
      </c>
      <c r="C244" s="504"/>
      <c r="D244" s="504"/>
      <c r="E244" s="504"/>
      <c r="F244" s="505"/>
      <c r="G244" s="323" t="str">
        <f>+'11+'!Q300</f>
        <v>0700000000</v>
      </c>
      <c r="H244" s="323">
        <f>+'11+'!R300</f>
        <v>0</v>
      </c>
      <c r="I244" s="367">
        <f>+'11+'!O300</f>
        <v>7</v>
      </c>
      <c r="J244" s="367">
        <f>+'11+'!P300</f>
        <v>2</v>
      </c>
      <c r="K244" s="485"/>
      <c r="L244" s="486"/>
      <c r="M244" s="423">
        <f>+'11+'!U300</f>
        <v>3702.886</v>
      </c>
      <c r="N244" s="423">
        <f>+'11+'!V300</f>
        <v>1320.8658</v>
      </c>
      <c r="O244" s="396">
        <f t="shared" si="3"/>
        <v>35.671252099038426</v>
      </c>
      <c r="P244" s="487"/>
      <c r="Q244" s="487"/>
      <c r="R244" s="487"/>
      <c r="S244" s="487"/>
      <c r="T244" s="487"/>
      <c r="U244" s="487"/>
      <c r="V244" s="487"/>
      <c r="W244" s="325"/>
    </row>
    <row r="245" spans="1:23" s="326" customFormat="1" ht="21.75" customHeight="1" thickBot="1" x14ac:dyDescent="0.25">
      <c r="A245" s="320"/>
      <c r="B245" s="504" t="str">
        <f>+'11+'!B301:M301</f>
        <v>подпрограмма "Развитие общего образования"</v>
      </c>
      <c r="C245" s="504"/>
      <c r="D245" s="504"/>
      <c r="E245" s="504"/>
      <c r="F245" s="505"/>
      <c r="G245" s="323" t="str">
        <f>+'11+'!Q301</f>
        <v>0720000000</v>
      </c>
      <c r="H245" s="323">
        <f>+'11+'!R301</f>
        <v>0</v>
      </c>
      <c r="I245" s="367">
        <f>+'11+'!O301</f>
        <v>7</v>
      </c>
      <c r="J245" s="367">
        <f>+'11+'!P301</f>
        <v>2</v>
      </c>
      <c r="K245" s="485"/>
      <c r="L245" s="486"/>
      <c r="M245" s="423">
        <f>+'11+'!U301</f>
        <v>3702.886</v>
      </c>
      <c r="N245" s="423">
        <f>+'11+'!V301</f>
        <v>1320.8658</v>
      </c>
      <c r="O245" s="396">
        <f t="shared" si="3"/>
        <v>35.671252099038426</v>
      </c>
      <c r="P245" s="487"/>
      <c r="Q245" s="487"/>
      <c r="R245" s="487"/>
      <c r="S245" s="487"/>
      <c r="T245" s="487"/>
      <c r="U245" s="487"/>
      <c r="V245" s="487"/>
      <c r="W245" s="325"/>
    </row>
    <row r="246" spans="1:23" s="326" customFormat="1" ht="21.75" customHeight="1" thickBot="1" x14ac:dyDescent="0.25">
      <c r="A246" s="320"/>
      <c r="B246" s="504" t="str">
        <f>+'11+'!B302:M302</f>
        <v>Создание в общеобразовательных организациях, расположенных в сельской местности, условий для занятий физической культурой и спортом</v>
      </c>
      <c r="C246" s="504"/>
      <c r="D246" s="504"/>
      <c r="E246" s="504"/>
      <c r="F246" s="505"/>
      <c r="G246" s="323" t="str">
        <f>+'11+'!Q302</f>
        <v>072E250970</v>
      </c>
      <c r="H246" s="323">
        <f>+'11+'!R302</f>
        <v>0</v>
      </c>
      <c r="I246" s="367">
        <f>+'11+'!O302</f>
        <v>7</v>
      </c>
      <c r="J246" s="367">
        <f>+'11+'!P302</f>
        <v>2</v>
      </c>
      <c r="K246" s="485"/>
      <c r="L246" s="486"/>
      <c r="M246" s="423">
        <f>+'11+'!U302</f>
        <v>3702.886</v>
      </c>
      <c r="N246" s="423">
        <f>+'11+'!V302</f>
        <v>1320.8658</v>
      </c>
      <c r="O246" s="396">
        <f t="shared" si="3"/>
        <v>35.671252099038426</v>
      </c>
      <c r="P246" s="487"/>
      <c r="Q246" s="487"/>
      <c r="R246" s="487"/>
      <c r="S246" s="487"/>
      <c r="T246" s="487"/>
      <c r="U246" s="487"/>
      <c r="V246" s="487"/>
      <c r="W246" s="325"/>
    </row>
    <row r="247" spans="1:23" s="326" customFormat="1" ht="21.75" customHeight="1" thickBot="1" x14ac:dyDescent="0.25">
      <c r="A247" s="320"/>
      <c r="B247" s="504" t="str">
        <f>+'11+'!B303:M303</f>
        <v>Предоставление субсидий бюджетным, автономным учреждениям и иным некоммерческим организациям</v>
      </c>
      <c r="C247" s="504"/>
      <c r="D247" s="504"/>
      <c r="E247" s="504"/>
      <c r="F247" s="505"/>
      <c r="G247" s="323" t="str">
        <f>+'11+'!Q303</f>
        <v>072E250970</v>
      </c>
      <c r="H247" s="323" t="str">
        <f>+'11+'!R303</f>
        <v>600</v>
      </c>
      <c r="I247" s="367">
        <f>+'11+'!O303</f>
        <v>7</v>
      </c>
      <c r="J247" s="367">
        <f>+'11+'!P303</f>
        <v>2</v>
      </c>
      <c r="K247" s="485"/>
      <c r="L247" s="486"/>
      <c r="M247" s="423">
        <f>+'11+'!U303</f>
        <v>3702.886</v>
      </c>
      <c r="N247" s="423">
        <f>+'11+'!V303</f>
        <v>1320.8658</v>
      </c>
      <c r="O247" s="396">
        <f t="shared" si="3"/>
        <v>35.671252099038426</v>
      </c>
      <c r="P247" s="487"/>
      <c r="Q247" s="487"/>
      <c r="R247" s="487"/>
      <c r="S247" s="487"/>
      <c r="T247" s="487"/>
      <c r="U247" s="487"/>
      <c r="V247" s="487"/>
      <c r="W247" s="325"/>
    </row>
    <row r="248" spans="1:23" s="326" customFormat="1" ht="21.75" customHeight="1" thickBot="1" x14ac:dyDescent="0.25">
      <c r="A248" s="320"/>
      <c r="B248" s="504" t="str">
        <f>+'11+'!B304:M304</f>
        <v>Субсидии бюджетным учреждениям</v>
      </c>
      <c r="C248" s="504"/>
      <c r="D248" s="504"/>
      <c r="E248" s="504"/>
      <c r="F248" s="505"/>
      <c r="G248" s="323" t="str">
        <f>+'11+'!Q304</f>
        <v>072E250970</v>
      </c>
      <c r="H248" s="323" t="str">
        <f>+'11+'!R304</f>
        <v>610</v>
      </c>
      <c r="I248" s="367">
        <f>+'11+'!O304</f>
        <v>7</v>
      </c>
      <c r="J248" s="367">
        <f>+'11+'!P304</f>
        <v>2</v>
      </c>
      <c r="K248" s="485"/>
      <c r="L248" s="486"/>
      <c r="M248" s="423">
        <f>+'11+'!U304</f>
        <v>3702.886</v>
      </c>
      <c r="N248" s="423">
        <f>+'11+'!V304</f>
        <v>1320.8658</v>
      </c>
      <c r="O248" s="396">
        <f t="shared" si="3"/>
        <v>35.671252099038426</v>
      </c>
      <c r="P248" s="487"/>
      <c r="Q248" s="487"/>
      <c r="R248" s="487"/>
      <c r="S248" s="487"/>
      <c r="T248" s="487"/>
      <c r="U248" s="487"/>
      <c r="V248" s="487"/>
      <c r="W248" s="325"/>
    </row>
    <row r="249" spans="1:23" s="326" customFormat="1" ht="21.75" customHeight="1" thickBot="1" x14ac:dyDescent="0.25">
      <c r="A249" s="320"/>
      <c r="B249" s="504" t="str">
        <f>+'11+'!B305:M305</f>
        <v>Субсидии бюджетным учреждениям на иные цели</v>
      </c>
      <c r="C249" s="504"/>
      <c r="D249" s="504"/>
      <c r="E249" s="504"/>
      <c r="F249" s="505"/>
      <c r="G249" s="323" t="str">
        <f>+'11+'!Q305</f>
        <v>072E250970</v>
      </c>
      <c r="H249" s="323" t="str">
        <f>+'11+'!R305</f>
        <v>612</v>
      </c>
      <c r="I249" s="367">
        <f>+'11+'!O305</f>
        <v>7</v>
      </c>
      <c r="J249" s="367">
        <f>+'11+'!P305</f>
        <v>2</v>
      </c>
      <c r="K249" s="485"/>
      <c r="L249" s="486"/>
      <c r="M249" s="423">
        <f>+'11+'!U305</f>
        <v>3702.886</v>
      </c>
      <c r="N249" s="423">
        <f>+'11+'!V305</f>
        <v>1320.8658</v>
      </c>
      <c r="O249" s="396">
        <f t="shared" si="3"/>
        <v>35.671252099038426</v>
      </c>
      <c r="P249" s="487"/>
      <c r="Q249" s="487"/>
      <c r="R249" s="487"/>
      <c r="S249" s="487"/>
      <c r="T249" s="487"/>
      <c r="U249" s="487"/>
      <c r="V249" s="487"/>
      <c r="W249" s="325"/>
    </row>
    <row r="250" spans="1:23" s="326" customFormat="1" ht="42.75" customHeight="1" thickBot="1" x14ac:dyDescent="0.25">
      <c r="A250" s="320"/>
      <c r="B250" s="504" t="str">
        <f>+'11+'!B306:M306</f>
        <v xml:space="preserve">Муниципальная программа "Развитие образования Овюрского кожууна </v>
      </c>
      <c r="C250" s="504"/>
      <c r="D250" s="504"/>
      <c r="E250" s="504"/>
      <c r="F250" s="505"/>
      <c r="G250" s="323" t="str">
        <f>+'11+'!Q306</f>
        <v>0700000000</v>
      </c>
      <c r="H250" s="323">
        <f>+'11+'!R306</f>
        <v>0</v>
      </c>
      <c r="I250" s="367">
        <f>+'11+'!O306</f>
        <v>7</v>
      </c>
      <c r="J250" s="367">
        <f>+'11+'!P306</f>
        <v>2</v>
      </c>
      <c r="K250" s="485"/>
      <c r="L250" s="486"/>
      <c r="M250" s="423">
        <f>+'11+'!U306</f>
        <v>7281.79</v>
      </c>
      <c r="N250" s="423">
        <f>+'11+'!V306</f>
        <v>3332.7165199999999</v>
      </c>
      <c r="O250" s="396">
        <f t="shared" si="3"/>
        <v>45.76781972564438</v>
      </c>
      <c r="P250" s="487"/>
      <c r="Q250" s="487"/>
      <c r="R250" s="487"/>
      <c r="S250" s="487"/>
      <c r="T250" s="487"/>
      <c r="U250" s="487"/>
      <c r="V250" s="487"/>
      <c r="W250" s="325"/>
    </row>
    <row r="251" spans="1:23" s="326" customFormat="1" ht="42.75" customHeight="1" thickBot="1" x14ac:dyDescent="0.25">
      <c r="A251" s="320"/>
      <c r="B251" s="504" t="str">
        <f>+'11+'!B307:M307</f>
        <v>подпрограмма "Социальная поддержка по оплате коммунальных услуг педагогическим работникам работающим и проживающим в сельской местности"</v>
      </c>
      <c r="C251" s="504"/>
      <c r="D251" s="504"/>
      <c r="E251" s="504"/>
      <c r="F251" s="505"/>
      <c r="G251" s="323" t="str">
        <f>+'11+'!Q307</f>
        <v>0770000000</v>
      </c>
      <c r="H251" s="323">
        <f>+'11+'!R307</f>
        <v>0</v>
      </c>
      <c r="I251" s="367">
        <f>+'11+'!O307</f>
        <v>7</v>
      </c>
      <c r="J251" s="367">
        <f>+'11+'!P307</f>
        <v>2</v>
      </c>
      <c r="K251" s="485"/>
      <c r="L251" s="486"/>
      <c r="M251" s="423">
        <f>+'11+'!U307</f>
        <v>7281.79</v>
      </c>
      <c r="N251" s="423">
        <f>+'11+'!V307</f>
        <v>3332.7165199999999</v>
      </c>
      <c r="O251" s="396">
        <f t="shared" si="3"/>
        <v>45.76781972564438</v>
      </c>
      <c r="P251" s="487"/>
      <c r="Q251" s="487"/>
      <c r="R251" s="487"/>
      <c r="S251" s="487"/>
      <c r="T251" s="487"/>
      <c r="U251" s="487"/>
      <c r="V251" s="487"/>
      <c r="W251" s="325"/>
    </row>
    <row r="252" spans="1:23" s="326" customFormat="1" ht="32.25" customHeight="1" thickBot="1" x14ac:dyDescent="0.25">
      <c r="A252" s="320"/>
      <c r="B252" s="504" t="str">
        <f>+'11+'!B308:M308</f>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C252" s="504"/>
      <c r="D252" s="504"/>
      <c r="E252" s="504"/>
      <c r="F252" s="505"/>
      <c r="G252" s="323" t="str">
        <f>+'11+'!Q308</f>
        <v>07701L3040</v>
      </c>
      <c r="H252" s="323">
        <f>+'11+'!R308</f>
        <v>0</v>
      </c>
      <c r="I252" s="367">
        <f>+'11+'!O308</f>
        <v>7</v>
      </c>
      <c r="J252" s="367">
        <f>+'11+'!P308</f>
        <v>2</v>
      </c>
      <c r="K252" s="485"/>
      <c r="L252" s="486"/>
      <c r="M252" s="423">
        <f>+'11+'!U308</f>
        <v>7281.79</v>
      </c>
      <c r="N252" s="423">
        <f>+'11+'!V308</f>
        <v>3332.7165199999999</v>
      </c>
      <c r="O252" s="396">
        <f t="shared" si="3"/>
        <v>45.76781972564438</v>
      </c>
      <c r="P252" s="487"/>
      <c r="Q252" s="487"/>
      <c r="R252" s="487"/>
      <c r="S252" s="487"/>
      <c r="T252" s="487"/>
      <c r="U252" s="487"/>
      <c r="V252" s="487"/>
      <c r="W252" s="325"/>
    </row>
    <row r="253" spans="1:23" s="326" customFormat="1" ht="32.25" customHeight="1" thickBot="1" x14ac:dyDescent="0.25">
      <c r="A253" s="320"/>
      <c r="B253" s="504" t="str">
        <f>+'11+'!B309:M309</f>
        <v>Предоставление субсидий бюджетным, автономным учреждениям и иным некоммерческим организациям</v>
      </c>
      <c r="C253" s="504"/>
      <c r="D253" s="504"/>
      <c r="E253" s="504"/>
      <c r="F253" s="505"/>
      <c r="G253" s="323" t="str">
        <f>+'11+'!Q309</f>
        <v>07701L3040</v>
      </c>
      <c r="H253" s="323" t="str">
        <f>+'11+'!R309</f>
        <v>600</v>
      </c>
      <c r="I253" s="367">
        <f>+'11+'!O309</f>
        <v>7</v>
      </c>
      <c r="J253" s="367">
        <f>+'11+'!P309</f>
        <v>2</v>
      </c>
      <c r="K253" s="485"/>
      <c r="L253" s="486"/>
      <c r="M253" s="423">
        <f>+'11+'!U309</f>
        <v>7281.79</v>
      </c>
      <c r="N253" s="423">
        <f>+'11+'!V309</f>
        <v>3332.7165199999999</v>
      </c>
      <c r="O253" s="396">
        <f t="shared" si="3"/>
        <v>45.76781972564438</v>
      </c>
      <c r="P253" s="487"/>
      <c r="Q253" s="487"/>
      <c r="R253" s="487"/>
      <c r="S253" s="487"/>
      <c r="T253" s="487"/>
      <c r="U253" s="487"/>
      <c r="V253" s="487"/>
      <c r="W253" s="325"/>
    </row>
    <row r="254" spans="1:23" s="326" customFormat="1" ht="32.25" customHeight="1" thickBot="1" x14ac:dyDescent="0.25">
      <c r="A254" s="320"/>
      <c r="B254" s="504" t="str">
        <f>+'11+'!B310:M310</f>
        <v>Субсидии бюджетным учреждениям</v>
      </c>
      <c r="C254" s="504"/>
      <c r="D254" s="504"/>
      <c r="E254" s="504"/>
      <c r="F254" s="505"/>
      <c r="G254" s="323" t="str">
        <f>+'11+'!Q310</f>
        <v>07701L3040</v>
      </c>
      <c r="H254" s="323" t="str">
        <f>+'11+'!R310</f>
        <v>610</v>
      </c>
      <c r="I254" s="367">
        <f>+'11+'!O310</f>
        <v>7</v>
      </c>
      <c r="J254" s="367">
        <f>+'11+'!P310</f>
        <v>2</v>
      </c>
      <c r="K254" s="485"/>
      <c r="L254" s="486"/>
      <c r="M254" s="423">
        <f>+'11+'!U310</f>
        <v>7281.79</v>
      </c>
      <c r="N254" s="423">
        <f>+'11+'!V310</f>
        <v>3332.7165199999999</v>
      </c>
      <c r="O254" s="396">
        <f t="shared" si="3"/>
        <v>45.76781972564438</v>
      </c>
      <c r="P254" s="487"/>
      <c r="Q254" s="487"/>
      <c r="R254" s="487"/>
      <c r="S254" s="487"/>
      <c r="T254" s="487"/>
      <c r="U254" s="487"/>
      <c r="V254" s="487"/>
      <c r="W254" s="325"/>
    </row>
    <row r="255" spans="1:23" s="326" customFormat="1" ht="32.25" customHeight="1" thickBot="1" x14ac:dyDescent="0.25">
      <c r="A255" s="320"/>
      <c r="B255" s="504" t="str">
        <f>+'11+'!B311:M311</f>
        <v>Субсидии бюджетным учреждениям на иные цели</v>
      </c>
      <c r="C255" s="504"/>
      <c r="D255" s="504"/>
      <c r="E255" s="504"/>
      <c r="F255" s="505"/>
      <c r="G255" s="323" t="str">
        <f>+'11+'!Q311</f>
        <v>07701L3040</v>
      </c>
      <c r="H255" s="323" t="str">
        <f>+'11+'!R311</f>
        <v>612</v>
      </c>
      <c r="I255" s="367">
        <f>+'11+'!O311</f>
        <v>7</v>
      </c>
      <c r="J255" s="367">
        <f>+'11+'!P311</f>
        <v>2</v>
      </c>
      <c r="K255" s="485"/>
      <c r="L255" s="486"/>
      <c r="M255" s="423">
        <f>+'11+'!U311</f>
        <v>7281.79</v>
      </c>
      <c r="N255" s="423">
        <f>+'11+'!V311</f>
        <v>3332.7165199999999</v>
      </c>
      <c r="O255" s="396">
        <f t="shared" si="3"/>
        <v>45.76781972564438</v>
      </c>
      <c r="P255" s="487"/>
      <c r="Q255" s="487"/>
      <c r="R255" s="487"/>
      <c r="S255" s="487"/>
      <c r="T255" s="487"/>
      <c r="U255" s="487"/>
      <c r="V255" s="487"/>
      <c r="W255" s="325"/>
    </row>
    <row r="256" spans="1:23" s="326" customFormat="1" ht="32.25" customHeight="1" thickBot="1" x14ac:dyDescent="0.25">
      <c r="A256" s="320"/>
      <c r="B256" s="504" t="str">
        <f>+'11+'!B312:M312</f>
        <v xml:space="preserve">Муниципальная программа "Развитие образования Овюрского кожууна </v>
      </c>
      <c r="C256" s="504"/>
      <c r="D256" s="504"/>
      <c r="E256" s="504"/>
      <c r="F256" s="505"/>
      <c r="G256" s="323" t="str">
        <f>+'11+'!Q312</f>
        <v>0700000000</v>
      </c>
      <c r="H256" s="323">
        <f>+'11+'!R312</f>
        <v>0</v>
      </c>
      <c r="I256" s="367">
        <f>+'11+'!O312</f>
        <v>7</v>
      </c>
      <c r="J256" s="367">
        <f>+'11+'!P312</f>
        <v>2</v>
      </c>
      <c r="K256" s="485"/>
      <c r="L256" s="486"/>
      <c r="M256" s="423">
        <f>+'11+'!U312</f>
        <v>844.3</v>
      </c>
      <c r="N256" s="423">
        <f>+'11+'!V312</f>
        <v>342.70947999999999</v>
      </c>
      <c r="O256" s="396">
        <f t="shared" si="3"/>
        <v>40.59096055904299</v>
      </c>
      <c r="P256" s="487"/>
      <c r="Q256" s="487"/>
      <c r="R256" s="487"/>
      <c r="S256" s="487"/>
      <c r="T256" s="487"/>
      <c r="U256" s="487"/>
      <c r="V256" s="487"/>
      <c r="W256" s="325"/>
    </row>
    <row r="257" spans="1:23" s="326" customFormat="1" ht="32.25" customHeight="1" thickBot="1" x14ac:dyDescent="0.25">
      <c r="A257" s="320"/>
      <c r="B257" s="504" t="str">
        <f>+'11+'!B313:M313</f>
        <v>подпрограмма "Социальная поддержка по оплате коммунальных услуг педагогическим работникам работающим и проживающим в сельской местности"</v>
      </c>
      <c r="C257" s="504"/>
      <c r="D257" s="504"/>
      <c r="E257" s="504"/>
      <c r="F257" s="505"/>
      <c r="G257" s="323" t="str">
        <f>+'11+'!Q313</f>
        <v>0770000000</v>
      </c>
      <c r="H257" s="323">
        <f>+'11+'!R313</f>
        <v>0</v>
      </c>
      <c r="I257" s="367">
        <f>+'11+'!O313</f>
        <v>7</v>
      </c>
      <c r="J257" s="367">
        <f>+'11+'!P313</f>
        <v>2</v>
      </c>
      <c r="K257" s="485"/>
      <c r="L257" s="486"/>
      <c r="M257" s="423">
        <f>+'11+'!U313</f>
        <v>844.3</v>
      </c>
      <c r="N257" s="423">
        <f>+'11+'!V313</f>
        <v>342.70947999999999</v>
      </c>
      <c r="O257" s="396">
        <f t="shared" si="3"/>
        <v>40.59096055904299</v>
      </c>
      <c r="P257" s="487"/>
      <c r="Q257" s="487"/>
      <c r="R257" s="487"/>
      <c r="S257" s="487"/>
      <c r="T257" s="487"/>
      <c r="U257" s="487"/>
      <c r="V257" s="487"/>
      <c r="W257" s="325"/>
    </row>
    <row r="258" spans="1:23" s="326" customFormat="1" ht="32.25" customHeight="1" thickBot="1" x14ac:dyDescent="0.25">
      <c r="A258" s="320"/>
      <c r="B258" s="504" t="str">
        <f>+'11+'!B314:M314</f>
        <v>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учреждениях Республики Тыва</v>
      </c>
      <c r="C258" s="504"/>
      <c r="D258" s="504"/>
      <c r="E258" s="504"/>
      <c r="F258" s="505"/>
      <c r="G258" s="323" t="str">
        <f>+'11+'!Q314</f>
        <v>0770275150</v>
      </c>
      <c r="H258" s="323">
        <f>+'11+'!R314</f>
        <v>0</v>
      </c>
      <c r="I258" s="367">
        <f>+'11+'!O314</f>
        <v>7</v>
      </c>
      <c r="J258" s="367">
        <f>+'11+'!P314</f>
        <v>2</v>
      </c>
      <c r="K258" s="485"/>
      <c r="L258" s="486"/>
      <c r="M258" s="423">
        <f>+'11+'!U314</f>
        <v>844.3</v>
      </c>
      <c r="N258" s="423">
        <f>+'11+'!V314</f>
        <v>342.70947999999999</v>
      </c>
      <c r="O258" s="396">
        <f t="shared" si="3"/>
        <v>40.59096055904299</v>
      </c>
      <c r="P258" s="487"/>
      <c r="Q258" s="487"/>
      <c r="R258" s="487"/>
      <c r="S258" s="487"/>
      <c r="T258" s="487"/>
      <c r="U258" s="487"/>
      <c r="V258" s="487"/>
      <c r="W258" s="325"/>
    </row>
    <row r="259" spans="1:23" s="326" customFormat="1" ht="32.25" customHeight="1" thickBot="1" x14ac:dyDescent="0.25">
      <c r="A259" s="320"/>
      <c r="B259" s="504" t="str">
        <f>+'11+'!B315:M315</f>
        <v>Предоставление субсидий бюджетным, автономным учреждениям и иным некоммерческим организациям</v>
      </c>
      <c r="C259" s="504"/>
      <c r="D259" s="504"/>
      <c r="E259" s="504"/>
      <c r="F259" s="505"/>
      <c r="G259" s="323" t="str">
        <f>+'11+'!Q315</f>
        <v>0770275150</v>
      </c>
      <c r="H259" s="323" t="str">
        <f>+'11+'!R315</f>
        <v>600</v>
      </c>
      <c r="I259" s="367">
        <f>+'11+'!O315</f>
        <v>7</v>
      </c>
      <c r="J259" s="367">
        <f>+'11+'!P315</f>
        <v>2</v>
      </c>
      <c r="K259" s="485"/>
      <c r="L259" s="486"/>
      <c r="M259" s="423">
        <f>+'11+'!U315</f>
        <v>844.3</v>
      </c>
      <c r="N259" s="423">
        <f>+'11+'!V315</f>
        <v>342.70947999999999</v>
      </c>
      <c r="O259" s="396">
        <f t="shared" si="3"/>
        <v>40.59096055904299</v>
      </c>
      <c r="P259" s="487"/>
      <c r="Q259" s="487"/>
      <c r="R259" s="487"/>
      <c r="S259" s="487"/>
      <c r="T259" s="487"/>
      <c r="U259" s="487"/>
      <c r="V259" s="487"/>
      <c r="W259" s="325"/>
    </row>
    <row r="260" spans="1:23" s="326" customFormat="1" ht="32.25" customHeight="1" thickBot="1" x14ac:dyDescent="0.25">
      <c r="A260" s="320"/>
      <c r="B260" s="504" t="str">
        <f>+'11+'!B316:M316</f>
        <v>Субсидии бюджетным учреждениям</v>
      </c>
      <c r="C260" s="504"/>
      <c r="D260" s="504"/>
      <c r="E260" s="504"/>
      <c r="F260" s="505"/>
      <c r="G260" s="323" t="str">
        <f>+'11+'!Q316</f>
        <v>0770275150</v>
      </c>
      <c r="H260" s="323" t="str">
        <f>+'11+'!R316</f>
        <v>610</v>
      </c>
      <c r="I260" s="367">
        <f>+'11+'!O316</f>
        <v>7</v>
      </c>
      <c r="J260" s="367">
        <f>+'11+'!P316</f>
        <v>2</v>
      </c>
      <c r="K260" s="485"/>
      <c r="L260" s="486"/>
      <c r="M260" s="423">
        <f>+'11+'!U316</f>
        <v>844.3</v>
      </c>
      <c r="N260" s="423">
        <f>+'11+'!V316</f>
        <v>342.70947999999999</v>
      </c>
      <c r="O260" s="396">
        <f t="shared" si="3"/>
        <v>40.59096055904299</v>
      </c>
      <c r="P260" s="487"/>
      <c r="Q260" s="487"/>
      <c r="R260" s="487"/>
      <c r="S260" s="487"/>
      <c r="T260" s="487"/>
      <c r="U260" s="487"/>
      <c r="V260" s="487"/>
      <c r="W260" s="325"/>
    </row>
    <row r="261" spans="1:23" s="326" customFormat="1" ht="32.25" customHeight="1" thickBot="1" x14ac:dyDescent="0.25">
      <c r="A261" s="320"/>
      <c r="B261" s="504" t="str">
        <f>+'11+'!B317:M317</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61" s="504"/>
      <c r="D261" s="504"/>
      <c r="E261" s="504"/>
      <c r="F261" s="505"/>
      <c r="G261" s="323" t="str">
        <f>+'11+'!Q317</f>
        <v>0770275150</v>
      </c>
      <c r="H261" s="323" t="str">
        <f>+'11+'!R317</f>
        <v>611</v>
      </c>
      <c r="I261" s="367">
        <f>+'11+'!O317</f>
        <v>7</v>
      </c>
      <c r="J261" s="367">
        <f>+'11+'!P317</f>
        <v>2</v>
      </c>
      <c r="K261" s="485"/>
      <c r="L261" s="486"/>
      <c r="M261" s="423">
        <f>+'11+'!U317</f>
        <v>844.3</v>
      </c>
      <c r="N261" s="423">
        <f>+'11+'!V317</f>
        <v>342.70947999999999</v>
      </c>
      <c r="O261" s="396">
        <f t="shared" si="3"/>
        <v>40.59096055904299</v>
      </c>
      <c r="P261" s="487"/>
      <c r="Q261" s="487"/>
      <c r="R261" s="487"/>
      <c r="S261" s="487"/>
      <c r="T261" s="487"/>
      <c r="U261" s="487"/>
      <c r="V261" s="487"/>
      <c r="W261" s="325"/>
    </row>
    <row r="262" spans="1:23" s="326" customFormat="1" ht="32.25" customHeight="1" thickBot="1" x14ac:dyDescent="0.25">
      <c r="A262" s="320"/>
      <c r="B262" s="504" t="str">
        <f>+'11+'!B318:M318</f>
        <v>Дополнительное образование детей</v>
      </c>
      <c r="C262" s="504"/>
      <c r="D262" s="504"/>
      <c r="E262" s="504"/>
      <c r="F262" s="505"/>
      <c r="G262" s="323">
        <f>+'11+'!Q318</f>
        <v>0</v>
      </c>
      <c r="H262" s="323">
        <f>+'11+'!R318</f>
        <v>0</v>
      </c>
      <c r="I262" s="367">
        <f>+'11+'!O318</f>
        <v>7</v>
      </c>
      <c r="J262" s="367">
        <f>+'11+'!P318</f>
        <v>3</v>
      </c>
      <c r="K262" s="485"/>
      <c r="L262" s="486"/>
      <c r="M262" s="423">
        <f>+'11+'!U318+'11+'!U20</f>
        <v>22381.687999999998</v>
      </c>
      <c r="N262" s="423">
        <f>+'11+'!V318+'11+'!V20</f>
        <v>11263.61008</v>
      </c>
      <c r="O262" s="396">
        <f t="shared" si="3"/>
        <v>50.325114352411674</v>
      </c>
      <c r="P262" s="487"/>
      <c r="Q262" s="487"/>
      <c r="R262" s="487"/>
      <c r="S262" s="487"/>
      <c r="T262" s="487"/>
      <c r="U262" s="487"/>
      <c r="V262" s="487"/>
      <c r="W262" s="325"/>
    </row>
    <row r="263" spans="1:23" s="326" customFormat="1" ht="32.25" customHeight="1" thickBot="1" x14ac:dyDescent="0.25">
      <c r="A263" s="320"/>
      <c r="B263" s="504" t="str">
        <f>+'11+'!B319:M319</f>
        <v xml:space="preserve">Муниципальная программа "Развитие образования Овюрского кожууна </v>
      </c>
      <c r="C263" s="504"/>
      <c r="D263" s="504"/>
      <c r="E263" s="504"/>
      <c r="F263" s="505"/>
      <c r="G263" s="323" t="str">
        <f>+'11+'!Q319</f>
        <v>0700000000</v>
      </c>
      <c r="H263" s="323">
        <f>+'11+'!R319</f>
        <v>0</v>
      </c>
      <c r="I263" s="367">
        <f>+'11+'!O319</f>
        <v>7</v>
      </c>
      <c r="J263" s="367">
        <f>+'11+'!P319</f>
        <v>3</v>
      </c>
      <c r="K263" s="485"/>
      <c r="L263" s="486"/>
      <c r="M263" s="423">
        <f>+'11+'!U319+'11+'!U21</f>
        <v>22381.687999999998</v>
      </c>
      <c r="N263" s="423">
        <f>+'11+'!V319+'11+'!V21</f>
        <v>11263.61008</v>
      </c>
      <c r="O263" s="396">
        <f t="shared" si="3"/>
        <v>50.325114352411674</v>
      </c>
      <c r="P263" s="487"/>
      <c r="Q263" s="487"/>
      <c r="R263" s="487"/>
      <c r="S263" s="487"/>
      <c r="T263" s="487"/>
      <c r="U263" s="487"/>
      <c r="V263" s="487"/>
      <c r="W263" s="325"/>
    </row>
    <row r="264" spans="1:23" s="326" customFormat="1" ht="32.25" customHeight="1" thickBot="1" x14ac:dyDescent="0.25">
      <c r="A264" s="320"/>
      <c r="B264" s="504" t="str">
        <f>+'11+'!B320:M320</f>
        <v>подпрограмма "Развитие дополнительного образования"</v>
      </c>
      <c r="C264" s="504"/>
      <c r="D264" s="504"/>
      <c r="E264" s="504"/>
      <c r="F264" s="505"/>
      <c r="G264" s="323" t="str">
        <f>+'11+'!Q320</f>
        <v>0730000000</v>
      </c>
      <c r="H264" s="323">
        <f>+'11+'!R320</f>
        <v>0</v>
      </c>
      <c r="I264" s="367">
        <f>+'11+'!O320</f>
        <v>7</v>
      </c>
      <c r="J264" s="367">
        <f>+'11+'!P320</f>
        <v>3</v>
      </c>
      <c r="K264" s="485"/>
      <c r="L264" s="486"/>
      <c r="M264" s="423">
        <f>+'11+'!U320+'11+'!U22</f>
        <v>22381.687999999998</v>
      </c>
      <c r="N264" s="423">
        <f>+'11+'!V320+'11+'!V22</f>
        <v>11263.61008</v>
      </c>
      <c r="O264" s="396">
        <f t="shared" si="3"/>
        <v>50.325114352411674</v>
      </c>
      <c r="P264" s="487"/>
      <c r="Q264" s="487"/>
      <c r="R264" s="487"/>
      <c r="S264" s="487"/>
      <c r="T264" s="487"/>
      <c r="U264" s="487"/>
      <c r="V264" s="487"/>
      <c r="W264" s="325"/>
    </row>
    <row r="265" spans="1:23" s="326" customFormat="1" ht="21.75" customHeight="1" thickBot="1" x14ac:dyDescent="0.25">
      <c r="A265" s="320"/>
      <c r="B265" s="504" t="str">
        <f>+'11+'!B321:M321</f>
        <v>Обеспечение деятельности муниципальных учреждений (оказание услуг) - средства местного бюджета</v>
      </c>
      <c r="C265" s="504"/>
      <c r="D265" s="504"/>
      <c r="E265" s="504"/>
      <c r="F265" s="505"/>
      <c r="G265" s="323" t="str">
        <f>+'11+'!Q321</f>
        <v>0730100059</v>
      </c>
      <c r="H265" s="323">
        <f>+'11+'!R321</f>
        <v>0</v>
      </c>
      <c r="I265" s="367">
        <f>+'11+'!O321</f>
        <v>7</v>
      </c>
      <c r="J265" s="367">
        <f>+'11+'!P321</f>
        <v>3</v>
      </c>
      <c r="K265" s="485"/>
      <c r="L265" s="486"/>
      <c r="M265" s="423">
        <f>+'11+'!U321+'11+'!U23</f>
        <v>22381.687999999998</v>
      </c>
      <c r="N265" s="423">
        <f>+'11+'!V321+'11+'!V23</f>
        <v>11263.61008</v>
      </c>
      <c r="O265" s="396">
        <f t="shared" si="3"/>
        <v>50.325114352411674</v>
      </c>
      <c r="P265" s="487"/>
      <c r="Q265" s="487"/>
      <c r="R265" s="487"/>
      <c r="S265" s="487"/>
      <c r="T265" s="487"/>
      <c r="U265" s="487"/>
      <c r="V265" s="487"/>
      <c r="W265" s="325"/>
    </row>
    <row r="266" spans="1:23" s="326" customFormat="1" ht="12.75" customHeight="1" thickBot="1" x14ac:dyDescent="0.25">
      <c r="A266" s="320"/>
      <c r="B266" s="504" t="str">
        <f>+'11+'!B322:M322</f>
        <v>Предоставление субсидий бюджетным, автономным учреждениям и иным некоммерческим организациям</v>
      </c>
      <c r="C266" s="504"/>
      <c r="D266" s="504"/>
      <c r="E266" s="504"/>
      <c r="F266" s="505"/>
      <c r="G266" s="323" t="str">
        <f>+'11+'!Q322</f>
        <v>0730100059</v>
      </c>
      <c r="H266" s="323" t="str">
        <f>+'11+'!R322</f>
        <v>600</v>
      </c>
      <c r="I266" s="367">
        <f>+'11+'!O322</f>
        <v>7</v>
      </c>
      <c r="J266" s="367">
        <f>+'11+'!P322</f>
        <v>3</v>
      </c>
      <c r="K266" s="485"/>
      <c r="L266" s="486"/>
      <c r="M266" s="423">
        <f>+'11+'!U322+'11+'!U24</f>
        <v>22381.687999999998</v>
      </c>
      <c r="N266" s="423">
        <f>+'11+'!V322+'11+'!V24</f>
        <v>11263.61008</v>
      </c>
      <c r="O266" s="396">
        <f t="shared" si="3"/>
        <v>50.325114352411674</v>
      </c>
      <c r="P266" s="487"/>
      <c r="Q266" s="487"/>
      <c r="R266" s="487"/>
      <c r="S266" s="487"/>
      <c r="T266" s="487"/>
      <c r="U266" s="487"/>
      <c r="V266" s="487"/>
      <c r="W266" s="325"/>
    </row>
    <row r="267" spans="1:23" s="326" customFormat="1" ht="12.75" customHeight="1" thickBot="1" x14ac:dyDescent="0.25">
      <c r="A267" s="320"/>
      <c r="B267" s="504" t="str">
        <f>+'11+'!B323:M323</f>
        <v>Субсидии бюджетным учреждениям</v>
      </c>
      <c r="C267" s="504"/>
      <c r="D267" s="504"/>
      <c r="E267" s="504"/>
      <c r="F267" s="505"/>
      <c r="G267" s="323" t="str">
        <f>+'11+'!Q323</f>
        <v>0730100059</v>
      </c>
      <c r="H267" s="323" t="str">
        <f>+'11+'!R323</f>
        <v>610</v>
      </c>
      <c r="I267" s="367">
        <f>+'11+'!O323</f>
        <v>7</v>
      </c>
      <c r="J267" s="367">
        <f>+'11+'!P323</f>
        <v>3</v>
      </c>
      <c r="K267" s="485"/>
      <c r="L267" s="486"/>
      <c r="M267" s="423">
        <f>+'11+'!U323+'11+'!U25</f>
        <v>22381.687999999998</v>
      </c>
      <c r="N267" s="423">
        <f>+'11+'!V323+'11+'!V25</f>
        <v>11263.61008</v>
      </c>
      <c r="O267" s="396">
        <f t="shared" si="3"/>
        <v>50.325114352411674</v>
      </c>
      <c r="P267" s="487"/>
      <c r="Q267" s="487"/>
      <c r="R267" s="487"/>
      <c r="S267" s="487"/>
      <c r="T267" s="487"/>
      <c r="U267" s="487"/>
      <c r="V267" s="487"/>
      <c r="W267" s="325"/>
    </row>
    <row r="268" spans="1:23" s="326" customFormat="1" ht="12.75" customHeight="1" thickBot="1" x14ac:dyDescent="0.25">
      <c r="A268" s="320"/>
      <c r="B268" s="504" t="str">
        <f>+'11+'!B324:M324</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68" s="504"/>
      <c r="D268" s="504"/>
      <c r="E268" s="504"/>
      <c r="F268" s="505"/>
      <c r="G268" s="323" t="str">
        <f>+'11+'!Q324</f>
        <v>0730100059</v>
      </c>
      <c r="H268" s="323" t="str">
        <f>+'11+'!R324</f>
        <v>611</v>
      </c>
      <c r="I268" s="367">
        <f>+'11+'!O324</f>
        <v>7</v>
      </c>
      <c r="J268" s="367">
        <f>+'11+'!P324</f>
        <v>3</v>
      </c>
      <c r="K268" s="485"/>
      <c r="L268" s="486"/>
      <c r="M268" s="423">
        <f>+'11+'!U324+'11+'!U26</f>
        <v>22381.687999999998</v>
      </c>
      <c r="N268" s="423">
        <f>+'11+'!V324+'11+'!V26</f>
        <v>11263.61008</v>
      </c>
      <c r="O268" s="396">
        <f t="shared" si="3"/>
        <v>50.325114352411674</v>
      </c>
      <c r="P268" s="487"/>
      <c r="Q268" s="487"/>
      <c r="R268" s="487"/>
      <c r="S268" s="487"/>
      <c r="T268" s="487"/>
      <c r="U268" s="487"/>
      <c r="V268" s="487"/>
      <c r="W268" s="325"/>
    </row>
    <row r="269" spans="1:23" s="326" customFormat="1" ht="12.75" customHeight="1" thickBot="1" x14ac:dyDescent="0.25">
      <c r="A269" s="320"/>
      <c r="B269" s="504" t="str">
        <f>+'11+'!B325:M325</f>
        <v>Молодежная политика</v>
      </c>
      <c r="C269" s="504"/>
      <c r="D269" s="504"/>
      <c r="E269" s="504"/>
      <c r="F269" s="505"/>
      <c r="G269" s="323">
        <f>+'11+'!Q325</f>
        <v>0</v>
      </c>
      <c r="H269" s="323">
        <f>+'11+'!R325</f>
        <v>0</v>
      </c>
      <c r="I269" s="367">
        <f>+'11+'!O325</f>
        <v>7</v>
      </c>
      <c r="J269" s="367">
        <f>+'11+'!P325</f>
        <v>7</v>
      </c>
      <c r="K269" s="485"/>
      <c r="L269" s="486"/>
      <c r="M269" s="423">
        <f>+'11+'!U325</f>
        <v>1230</v>
      </c>
      <c r="N269" s="423">
        <f>+'11+'!V325</f>
        <v>1102.5</v>
      </c>
      <c r="O269" s="396">
        <f t="shared" si="3"/>
        <v>89.634146341463421</v>
      </c>
      <c r="P269" s="487"/>
      <c r="Q269" s="487"/>
      <c r="R269" s="487"/>
      <c r="S269" s="487"/>
      <c r="T269" s="487"/>
      <c r="U269" s="487"/>
      <c r="V269" s="487"/>
      <c r="W269" s="325"/>
    </row>
    <row r="270" spans="1:23" s="326" customFormat="1" ht="21.75" customHeight="1" thickBot="1" x14ac:dyDescent="0.25">
      <c r="A270" s="320"/>
      <c r="B270" s="504" t="str">
        <f>+'11+'!B326:M326</f>
        <v xml:space="preserve">Муниципальная программа "Развитие образования Овюрского кожууна </v>
      </c>
      <c r="C270" s="504"/>
      <c r="D270" s="504"/>
      <c r="E270" s="504"/>
      <c r="F270" s="505"/>
      <c r="G270" s="323" t="str">
        <f>+'11+'!Q326</f>
        <v>0700000000</v>
      </c>
      <c r="H270" s="323">
        <f>+'11+'!R326</f>
        <v>0</v>
      </c>
      <c r="I270" s="367">
        <f>+'11+'!O326</f>
        <v>7</v>
      </c>
      <c r="J270" s="367">
        <f>+'11+'!P326</f>
        <v>7</v>
      </c>
      <c r="K270" s="485"/>
      <c r="L270" s="486"/>
      <c r="M270" s="423">
        <f>+'11+'!U326</f>
        <v>1230</v>
      </c>
      <c r="N270" s="423">
        <f>+'11+'!V326</f>
        <v>1102.5</v>
      </c>
      <c r="O270" s="396">
        <f t="shared" si="3"/>
        <v>89.634146341463421</v>
      </c>
      <c r="P270" s="487"/>
      <c r="Q270" s="487"/>
      <c r="R270" s="487"/>
      <c r="S270" s="487"/>
      <c r="T270" s="487"/>
      <c r="U270" s="487"/>
      <c r="V270" s="487"/>
      <c r="W270" s="325"/>
    </row>
    <row r="271" spans="1:23" s="326" customFormat="1" ht="12.75" customHeight="1" thickBot="1" x14ac:dyDescent="0.25">
      <c r="A271" s="320"/>
      <c r="B271" s="504" t="str">
        <f>+'11+'!B327:M327</f>
        <v>Подпрограмма "Отдых и оздоровление детей"</v>
      </c>
      <c r="C271" s="504"/>
      <c r="D271" s="504"/>
      <c r="E271" s="504"/>
      <c r="F271" s="505"/>
      <c r="G271" s="323" t="str">
        <f>+'11+'!Q327</f>
        <v>0740000000</v>
      </c>
      <c r="H271" s="323">
        <f>+'11+'!R327</f>
        <v>0</v>
      </c>
      <c r="I271" s="367">
        <f>+'11+'!O327</f>
        <v>7</v>
      </c>
      <c r="J271" s="367">
        <f>+'11+'!P327</f>
        <v>7</v>
      </c>
      <c r="K271" s="485"/>
      <c r="L271" s="486"/>
      <c r="M271" s="423">
        <f>+'11+'!U327</f>
        <v>1230</v>
      </c>
      <c r="N271" s="423">
        <f>+'11+'!V327</f>
        <v>1102.5</v>
      </c>
      <c r="O271" s="396">
        <f t="shared" si="3"/>
        <v>89.634146341463421</v>
      </c>
      <c r="P271" s="487"/>
      <c r="Q271" s="487"/>
      <c r="R271" s="487"/>
      <c r="S271" s="487"/>
      <c r="T271" s="487"/>
      <c r="U271" s="487"/>
      <c r="V271" s="487"/>
      <c r="W271" s="325"/>
    </row>
    <row r="272" spans="1:23" s="326" customFormat="1" ht="21.75" customHeight="1" thickBot="1" x14ac:dyDescent="0.25">
      <c r="A272" s="320"/>
      <c r="B272" s="504" t="str">
        <f>+'11+'!B328:M328</f>
        <v>Мероприятия по оздоровлению детей</v>
      </c>
      <c r="C272" s="504"/>
      <c r="D272" s="504"/>
      <c r="E272" s="504"/>
      <c r="F272" s="505"/>
      <c r="G272" s="323" t="str">
        <f>+'11+'!Q328</f>
        <v>0740175040</v>
      </c>
      <c r="H272" s="323">
        <f>+'11+'!R328</f>
        <v>0</v>
      </c>
      <c r="I272" s="367">
        <f>+'11+'!O328</f>
        <v>7</v>
      </c>
      <c r="J272" s="367">
        <f>+'11+'!P328</f>
        <v>7</v>
      </c>
      <c r="K272" s="485"/>
      <c r="L272" s="486"/>
      <c r="M272" s="423">
        <f>+'11+'!U328</f>
        <v>1230</v>
      </c>
      <c r="N272" s="423">
        <f>+'11+'!V328</f>
        <v>1102.5</v>
      </c>
      <c r="O272" s="396">
        <f t="shared" si="3"/>
        <v>89.634146341463421</v>
      </c>
      <c r="P272" s="487"/>
      <c r="Q272" s="487"/>
      <c r="R272" s="487"/>
      <c r="S272" s="487"/>
      <c r="T272" s="487"/>
      <c r="U272" s="487"/>
      <c r="V272" s="487"/>
      <c r="W272" s="325"/>
    </row>
    <row r="273" spans="1:23" s="326" customFormat="1" ht="32.25" customHeight="1" thickBot="1" x14ac:dyDescent="0.25">
      <c r="A273" s="320"/>
      <c r="B273" s="504" t="str">
        <f>+'11+'!B329:M329</f>
        <v>Предоставление субсидий бюджетным, автономным учреждениям и иным некоммерческим организациям</v>
      </c>
      <c r="C273" s="504"/>
      <c r="D273" s="504"/>
      <c r="E273" s="504"/>
      <c r="F273" s="505"/>
      <c r="G273" s="323" t="str">
        <f>+'11+'!Q329</f>
        <v>0740175040</v>
      </c>
      <c r="H273" s="323" t="str">
        <f>+'11+'!R329</f>
        <v>600</v>
      </c>
      <c r="I273" s="367">
        <f>+'11+'!O329</f>
        <v>7</v>
      </c>
      <c r="J273" s="367">
        <f>+'11+'!P329</f>
        <v>7</v>
      </c>
      <c r="K273" s="485"/>
      <c r="L273" s="486"/>
      <c r="M273" s="423">
        <f>+'11+'!U329</f>
        <v>1230</v>
      </c>
      <c r="N273" s="423">
        <f>+'11+'!V329</f>
        <v>1102.5</v>
      </c>
      <c r="O273" s="396">
        <f t="shared" si="3"/>
        <v>89.634146341463421</v>
      </c>
      <c r="P273" s="487"/>
      <c r="Q273" s="487"/>
      <c r="R273" s="487"/>
      <c r="S273" s="487"/>
      <c r="T273" s="487"/>
      <c r="U273" s="487"/>
      <c r="V273" s="487"/>
      <c r="W273" s="325"/>
    </row>
    <row r="274" spans="1:23" s="326" customFormat="1" ht="12.75" customHeight="1" thickBot="1" x14ac:dyDescent="0.25">
      <c r="A274" s="320"/>
      <c r="B274" s="504" t="str">
        <f>+'11+'!B330:M330</f>
        <v>Субсидии бюджетным учреждениям</v>
      </c>
      <c r="C274" s="504"/>
      <c r="D274" s="504"/>
      <c r="E274" s="504"/>
      <c r="F274" s="505"/>
      <c r="G274" s="323" t="str">
        <f>+'11+'!Q330</f>
        <v>0740175040</v>
      </c>
      <c r="H274" s="323" t="str">
        <f>+'11+'!R330</f>
        <v>610</v>
      </c>
      <c r="I274" s="367">
        <f>+'11+'!O330</f>
        <v>7</v>
      </c>
      <c r="J274" s="367">
        <f>+'11+'!P330</f>
        <v>7</v>
      </c>
      <c r="K274" s="485"/>
      <c r="L274" s="486"/>
      <c r="M274" s="423">
        <f>+'11+'!U330</f>
        <v>1230</v>
      </c>
      <c r="N274" s="423">
        <f>+'11+'!V330</f>
        <v>1102.5</v>
      </c>
      <c r="O274" s="396">
        <f t="shared" si="3"/>
        <v>89.634146341463421</v>
      </c>
      <c r="P274" s="487"/>
      <c r="Q274" s="487"/>
      <c r="R274" s="487"/>
      <c r="S274" s="487"/>
      <c r="T274" s="487"/>
      <c r="U274" s="487"/>
      <c r="V274" s="487"/>
      <c r="W274" s="325"/>
    </row>
    <row r="275" spans="1:23" s="326" customFormat="1" ht="32.25" customHeight="1" thickBot="1" x14ac:dyDescent="0.25">
      <c r="A275" s="320"/>
      <c r="B275" s="504" t="str">
        <f>+'11+'!B331:M331</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75" s="504"/>
      <c r="D275" s="504"/>
      <c r="E275" s="504"/>
      <c r="F275" s="505"/>
      <c r="G275" s="323" t="str">
        <f>+'11+'!Q331</f>
        <v>0740175040</v>
      </c>
      <c r="H275" s="323" t="str">
        <f>+'11+'!R331</f>
        <v>611</v>
      </c>
      <c r="I275" s="367">
        <f>+'11+'!O331</f>
        <v>7</v>
      </c>
      <c r="J275" s="367">
        <f>+'11+'!P331</f>
        <v>7</v>
      </c>
      <c r="K275" s="485"/>
      <c r="L275" s="486"/>
      <c r="M275" s="423">
        <f>+'11+'!U331</f>
        <v>1230</v>
      </c>
      <c r="N275" s="423">
        <f>+'11+'!V331</f>
        <v>1102.5</v>
      </c>
      <c r="O275" s="396">
        <f t="shared" si="3"/>
        <v>89.634146341463421</v>
      </c>
      <c r="P275" s="487"/>
      <c r="Q275" s="487"/>
      <c r="R275" s="487"/>
      <c r="S275" s="487"/>
      <c r="T275" s="487"/>
      <c r="U275" s="487"/>
      <c r="V275" s="487"/>
      <c r="W275" s="325"/>
    </row>
    <row r="276" spans="1:23" s="326" customFormat="1" ht="32.25" customHeight="1" thickBot="1" x14ac:dyDescent="0.25">
      <c r="A276" s="320"/>
      <c r="B276" s="504" t="str">
        <f>+'11+'!B332:M332</f>
        <v>Другие вопросы в области образования</v>
      </c>
      <c r="C276" s="504"/>
      <c r="D276" s="504"/>
      <c r="E276" s="504"/>
      <c r="F276" s="505"/>
      <c r="G276" s="323">
        <f>+'11+'!Q332</f>
        <v>0</v>
      </c>
      <c r="H276" s="323">
        <f>+'11+'!R332</f>
        <v>0</v>
      </c>
      <c r="I276" s="367">
        <f>+'11+'!O332</f>
        <v>7</v>
      </c>
      <c r="J276" s="367">
        <f>+'11+'!P332</f>
        <v>9</v>
      </c>
      <c r="K276" s="485"/>
      <c r="L276" s="486"/>
      <c r="M276" s="423">
        <f>+'11+'!U332</f>
        <v>18644.347299999998</v>
      </c>
      <c r="N276" s="423">
        <f>+'11+'!V332</f>
        <v>11191.392470000001</v>
      </c>
      <c r="O276" s="396">
        <f t="shared" si="3"/>
        <v>60.025659734411839</v>
      </c>
      <c r="P276" s="487"/>
      <c r="Q276" s="487"/>
      <c r="R276" s="487"/>
      <c r="S276" s="487"/>
      <c r="T276" s="487"/>
      <c r="U276" s="487"/>
      <c r="V276" s="487"/>
      <c r="W276" s="325"/>
    </row>
    <row r="277" spans="1:23" s="326" customFormat="1" ht="32.25" customHeight="1" thickBot="1" x14ac:dyDescent="0.25">
      <c r="A277" s="320"/>
      <c r="B277" s="504" t="str">
        <f>+'11+'!B333:M333</f>
        <v xml:space="preserve">Муниципальная программа "Развитие образования Овюрского кожууна </v>
      </c>
      <c r="C277" s="504"/>
      <c r="D277" s="504"/>
      <c r="E277" s="504"/>
      <c r="F277" s="505"/>
      <c r="G277" s="323" t="str">
        <f>+'11+'!Q333</f>
        <v>0700000000</v>
      </c>
      <c r="H277" s="323">
        <f>+'11+'!R333</f>
        <v>0</v>
      </c>
      <c r="I277" s="367">
        <f>+'11+'!O333</f>
        <v>7</v>
      </c>
      <c r="J277" s="367">
        <f>+'11+'!P333</f>
        <v>9</v>
      </c>
      <c r="K277" s="485"/>
      <c r="L277" s="486"/>
      <c r="M277" s="423">
        <f>+'11+'!U333</f>
        <v>792.54729999999995</v>
      </c>
      <c r="N277" s="423">
        <f>+'11+'!V333</f>
        <v>522.23838000000001</v>
      </c>
      <c r="O277" s="396">
        <f t="shared" si="3"/>
        <v>65.893654549072352</v>
      </c>
      <c r="P277" s="487"/>
      <c r="Q277" s="487"/>
      <c r="R277" s="487"/>
      <c r="S277" s="487"/>
      <c r="T277" s="487"/>
      <c r="U277" s="487"/>
      <c r="V277" s="487"/>
      <c r="W277" s="325"/>
    </row>
    <row r="278" spans="1:23" s="326" customFormat="1" ht="42.75" customHeight="1" thickBot="1" x14ac:dyDescent="0.25">
      <c r="A278" s="320"/>
      <c r="B278" s="504" t="str">
        <f>+'11+'!B334:M334</f>
        <v>подпрограмма "Обеспечение реализации муниципальной программы и прочие мероприятия в сфере образования"</v>
      </c>
      <c r="C278" s="504"/>
      <c r="D278" s="504"/>
      <c r="E278" s="504"/>
      <c r="F278" s="505"/>
      <c r="G278" s="323" t="str">
        <f>+'11+'!Q334</f>
        <v>0760000000</v>
      </c>
      <c r="H278" s="323">
        <f>+'11+'!R334</f>
        <v>0</v>
      </c>
      <c r="I278" s="367">
        <f>+'11+'!O334</f>
        <v>7</v>
      </c>
      <c r="J278" s="367">
        <f>+'11+'!P334</f>
        <v>9</v>
      </c>
      <c r="K278" s="485"/>
      <c r="L278" s="486"/>
      <c r="M278" s="423">
        <f>+'11+'!U334</f>
        <v>792.54729999999995</v>
      </c>
      <c r="N278" s="423">
        <f>+'11+'!V334</f>
        <v>522.23838000000001</v>
      </c>
      <c r="O278" s="396">
        <f t="shared" si="3"/>
        <v>65.893654549072352</v>
      </c>
      <c r="P278" s="487"/>
      <c r="Q278" s="487"/>
      <c r="R278" s="487"/>
      <c r="S278" s="487"/>
      <c r="T278" s="487"/>
      <c r="U278" s="487"/>
      <c r="V278" s="487"/>
      <c r="W278" s="325"/>
    </row>
    <row r="279" spans="1:23" s="326" customFormat="1" ht="21.75" customHeight="1" thickBot="1" x14ac:dyDescent="0.25">
      <c r="A279" s="320"/>
      <c r="B279" s="504" t="str">
        <f>+'11+'!B335:M335</f>
        <v>Руководство и управление в сфере установленных функций органов государственной власти Республики Тыва</v>
      </c>
      <c r="C279" s="504"/>
      <c r="D279" s="504"/>
      <c r="E279" s="504"/>
      <c r="F279" s="505"/>
      <c r="G279" s="323" t="str">
        <f>+'11+'!Q335</f>
        <v>0760120419</v>
      </c>
      <c r="H279" s="323">
        <f>+'11+'!R335</f>
        <v>0</v>
      </c>
      <c r="I279" s="367">
        <f>+'11+'!O335</f>
        <v>7</v>
      </c>
      <c r="J279" s="367">
        <f>+'11+'!P335</f>
        <v>9</v>
      </c>
      <c r="K279" s="485"/>
      <c r="L279" s="486"/>
      <c r="M279" s="423">
        <f>+'11+'!U335</f>
        <v>792.54729999999995</v>
      </c>
      <c r="N279" s="423">
        <f>+'11+'!V335</f>
        <v>522.23838000000001</v>
      </c>
      <c r="O279" s="396">
        <f t="shared" si="3"/>
        <v>65.893654549072352</v>
      </c>
      <c r="P279" s="487"/>
      <c r="Q279" s="487"/>
      <c r="R279" s="487"/>
      <c r="S279" s="487"/>
      <c r="T279" s="487"/>
      <c r="U279" s="487"/>
      <c r="V279" s="487"/>
      <c r="W279" s="325"/>
    </row>
    <row r="280" spans="1:23" s="326" customFormat="1" ht="32.25" customHeight="1" thickBot="1" x14ac:dyDescent="0.25">
      <c r="A280" s="320"/>
      <c r="B280" s="504" t="str">
        <f>+'11+'!B336:M336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80" s="504"/>
      <c r="D280" s="504"/>
      <c r="E280" s="504"/>
      <c r="F280" s="505"/>
      <c r="G280" s="323" t="str">
        <f>+'11+'!Q336</f>
        <v>0760120419</v>
      </c>
      <c r="H280" s="323" t="str">
        <f>+'11+'!R336</f>
        <v>100</v>
      </c>
      <c r="I280" s="367">
        <f>+'11+'!O336</f>
        <v>7</v>
      </c>
      <c r="J280" s="367">
        <f>+'11+'!P336</f>
        <v>9</v>
      </c>
      <c r="K280" s="485"/>
      <c r="L280" s="486"/>
      <c r="M280" s="423">
        <f>+'11+'!U336</f>
        <v>792.54729999999995</v>
      </c>
      <c r="N280" s="423">
        <f>+'11+'!V336</f>
        <v>522.23838000000001</v>
      </c>
      <c r="O280" s="396">
        <f t="shared" si="3"/>
        <v>65.893654549072352</v>
      </c>
      <c r="P280" s="487"/>
      <c r="Q280" s="487"/>
      <c r="R280" s="487"/>
      <c r="S280" s="487"/>
      <c r="T280" s="487"/>
      <c r="U280" s="487"/>
      <c r="V280" s="487"/>
      <c r="W280" s="325"/>
    </row>
    <row r="281" spans="1:23" s="326" customFormat="1" ht="21.75" customHeight="1" thickBot="1" x14ac:dyDescent="0.25">
      <c r="A281" s="320"/>
      <c r="B281" s="504" t="str">
        <f>+'11+'!B337:M337</f>
        <v>Расходы на выплаты персоналу государственных (муниципальных) органов</v>
      </c>
      <c r="C281" s="504"/>
      <c r="D281" s="504"/>
      <c r="E281" s="504"/>
      <c r="F281" s="505"/>
      <c r="G281" s="323" t="str">
        <f>+'11+'!Q337</f>
        <v>0760120419</v>
      </c>
      <c r="H281" s="323" t="str">
        <f>+'11+'!R337</f>
        <v>120</v>
      </c>
      <c r="I281" s="367">
        <f>+'11+'!O337</f>
        <v>7</v>
      </c>
      <c r="J281" s="367">
        <f>+'11+'!P337</f>
        <v>9</v>
      </c>
      <c r="K281" s="485"/>
      <c r="L281" s="486"/>
      <c r="M281" s="423">
        <f>+'11+'!U337</f>
        <v>792.54729999999995</v>
      </c>
      <c r="N281" s="423">
        <f>+'11+'!V337</f>
        <v>522.23838000000001</v>
      </c>
      <c r="O281" s="396">
        <f t="shared" si="3"/>
        <v>65.893654549072352</v>
      </c>
      <c r="P281" s="487"/>
      <c r="Q281" s="487"/>
      <c r="R281" s="487"/>
      <c r="S281" s="487"/>
      <c r="T281" s="487"/>
      <c r="U281" s="487"/>
      <c r="V281" s="487"/>
      <c r="W281" s="325"/>
    </row>
    <row r="282" spans="1:23" s="326" customFormat="1" ht="21.75" customHeight="1" thickBot="1" x14ac:dyDescent="0.25">
      <c r="A282" s="320"/>
      <c r="B282" s="504" t="str">
        <f>+'11+'!B338:M338</f>
        <v>Фонд оплаты труда государственных (муниципальных) органов</v>
      </c>
      <c r="C282" s="504"/>
      <c r="D282" s="504"/>
      <c r="E282" s="504"/>
      <c r="F282" s="505"/>
      <c r="G282" s="323" t="str">
        <f>+'11+'!Q338</f>
        <v>0760120419</v>
      </c>
      <c r="H282" s="323" t="str">
        <f>+'11+'!R338</f>
        <v>121</v>
      </c>
      <c r="I282" s="367">
        <f>+'11+'!O338</f>
        <v>7</v>
      </c>
      <c r="J282" s="367">
        <f>+'11+'!P338</f>
        <v>9</v>
      </c>
      <c r="K282" s="485"/>
      <c r="L282" s="486"/>
      <c r="M282" s="423">
        <f>+'11+'!U338</f>
        <v>608.71528999999998</v>
      </c>
      <c r="N282" s="423">
        <f>+'11+'!V338</f>
        <v>453.49371000000002</v>
      </c>
      <c r="O282" s="396">
        <f t="shared" si="3"/>
        <v>74.500134537445248</v>
      </c>
      <c r="P282" s="487"/>
      <c r="Q282" s="487"/>
      <c r="R282" s="487"/>
      <c r="S282" s="487"/>
      <c r="T282" s="487"/>
      <c r="U282" s="487"/>
      <c r="V282" s="487"/>
      <c r="W282" s="325"/>
    </row>
    <row r="283" spans="1:23" s="326" customFormat="1" ht="32.25" customHeight="1" thickBot="1" x14ac:dyDescent="0.25">
      <c r="A283" s="320"/>
      <c r="B283" s="504" t="str">
        <f>+'11+'!B339:M339</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283" s="504"/>
      <c r="D283" s="504"/>
      <c r="E283" s="504"/>
      <c r="F283" s="505"/>
      <c r="G283" s="323" t="str">
        <f>+'11+'!Q339</f>
        <v>0760120419</v>
      </c>
      <c r="H283" s="323" t="str">
        <f>+'11+'!R339</f>
        <v>129</v>
      </c>
      <c r="I283" s="367">
        <f>+'11+'!O339</f>
        <v>7</v>
      </c>
      <c r="J283" s="367">
        <f>+'11+'!P339</f>
        <v>9</v>
      </c>
      <c r="K283" s="485"/>
      <c r="L283" s="486"/>
      <c r="M283" s="423">
        <f>+'11+'!U339</f>
        <v>183.83201</v>
      </c>
      <c r="N283" s="423">
        <f>+'11+'!V339</f>
        <v>68.744669999999999</v>
      </c>
      <c r="O283" s="396">
        <f t="shared" si="3"/>
        <v>37.395375266799292</v>
      </c>
      <c r="P283" s="487"/>
      <c r="Q283" s="487"/>
      <c r="R283" s="487"/>
      <c r="S283" s="487"/>
      <c r="T283" s="487"/>
      <c r="U283" s="487"/>
      <c r="V283" s="487"/>
      <c r="W283" s="325"/>
    </row>
    <row r="284" spans="1:23" s="326" customFormat="1" ht="32.25" customHeight="1" thickBot="1" x14ac:dyDescent="0.25">
      <c r="A284" s="320"/>
      <c r="B284" s="504" t="str">
        <f>+'11+'!B340:M340</f>
        <v xml:space="preserve">Муниципальная программа "Развитие образования Овюрского кожууна </v>
      </c>
      <c r="C284" s="504"/>
      <c r="D284" s="504"/>
      <c r="E284" s="504"/>
      <c r="F284" s="505"/>
      <c r="G284" s="323" t="str">
        <f>+'11+'!Q340</f>
        <v>0700000000</v>
      </c>
      <c r="H284" s="323">
        <f>+'11+'!R340</f>
        <v>0</v>
      </c>
      <c r="I284" s="367">
        <f>+'11+'!O340</f>
        <v>7</v>
      </c>
      <c r="J284" s="367">
        <f>+'11+'!P340</f>
        <v>9</v>
      </c>
      <c r="K284" s="485"/>
      <c r="L284" s="486"/>
      <c r="M284" s="423">
        <f>+'11+'!U340</f>
        <v>17851.8</v>
      </c>
      <c r="N284" s="423">
        <f>+'11+'!V340</f>
        <v>10669.15409</v>
      </c>
      <c r="O284" s="396">
        <f t="shared" si="3"/>
        <v>59.765144635274879</v>
      </c>
      <c r="P284" s="487"/>
      <c r="Q284" s="487"/>
      <c r="R284" s="487"/>
      <c r="S284" s="487"/>
      <c r="T284" s="487"/>
      <c r="U284" s="487"/>
      <c r="V284" s="487"/>
      <c r="W284" s="325"/>
    </row>
    <row r="285" spans="1:23" s="326" customFormat="1" ht="32.25" customHeight="1" thickBot="1" x14ac:dyDescent="0.25">
      <c r="A285" s="320"/>
      <c r="B285" s="504" t="str">
        <f>+'11+'!B341:M341</f>
        <v>подпрограмма "Обеспечение реализации муниципальной программы и прочие мероприятия в сфере образования"</v>
      </c>
      <c r="C285" s="504"/>
      <c r="D285" s="504"/>
      <c r="E285" s="504"/>
      <c r="F285" s="505"/>
      <c r="G285" s="323" t="str">
        <f>+'11+'!Q341</f>
        <v>0760000000</v>
      </c>
      <c r="H285" s="323">
        <f>+'11+'!R341</f>
        <v>0</v>
      </c>
      <c r="I285" s="367">
        <f>+'11+'!O341</f>
        <v>7</v>
      </c>
      <c r="J285" s="367">
        <f>+'11+'!P341</f>
        <v>9</v>
      </c>
      <c r="K285" s="485"/>
      <c r="L285" s="486"/>
      <c r="M285" s="423">
        <f>+'11+'!U341</f>
        <v>17851.8</v>
      </c>
      <c r="N285" s="423">
        <f>+'11+'!V341</f>
        <v>10669.15409</v>
      </c>
      <c r="O285" s="396">
        <f t="shared" si="3"/>
        <v>59.765144635274879</v>
      </c>
      <c r="P285" s="487"/>
      <c r="Q285" s="487"/>
      <c r="R285" s="487"/>
      <c r="S285" s="487"/>
      <c r="T285" s="487"/>
      <c r="U285" s="487"/>
      <c r="V285" s="487"/>
      <c r="W285" s="325"/>
    </row>
    <row r="286" spans="1:23" s="326" customFormat="1" ht="32.25" customHeight="1" thickBot="1" x14ac:dyDescent="0.25">
      <c r="A286" s="320"/>
      <c r="B286" s="504" t="str">
        <f>+'11+'!B342:M342</f>
        <v>Обеспечение деятельности органов местного самоуправления</v>
      </c>
      <c r="C286" s="504"/>
      <c r="D286" s="504"/>
      <c r="E286" s="504"/>
      <c r="F286" s="505"/>
      <c r="G286" s="323" t="str">
        <f>+'11+'!Q342</f>
        <v>0760200019</v>
      </c>
      <c r="H286" s="323">
        <f>+'11+'!R342</f>
        <v>0</v>
      </c>
      <c r="I286" s="367">
        <f>+'11+'!O342</f>
        <v>7</v>
      </c>
      <c r="J286" s="367">
        <f>+'11+'!P342</f>
        <v>9</v>
      </c>
      <c r="K286" s="485"/>
      <c r="L286" s="486"/>
      <c r="M286" s="423">
        <f>+'11+'!U342</f>
        <v>17851.8</v>
      </c>
      <c r="N286" s="423">
        <f>+'11+'!V342</f>
        <v>10669.15409</v>
      </c>
      <c r="O286" s="396">
        <f t="shared" ref="O286:O349" si="4">N286/M286*100</f>
        <v>59.765144635274879</v>
      </c>
      <c r="P286" s="487"/>
      <c r="Q286" s="487"/>
      <c r="R286" s="487"/>
      <c r="S286" s="487"/>
      <c r="T286" s="487"/>
      <c r="U286" s="487"/>
      <c r="V286" s="487"/>
      <c r="W286" s="325"/>
    </row>
    <row r="287" spans="1:23" s="326" customFormat="1" ht="32.25" customHeight="1" thickBot="1" x14ac:dyDescent="0.25">
      <c r="A287" s="320"/>
      <c r="B287" s="504" t="str">
        <f>+'11+'!B343:M343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87" s="504"/>
      <c r="D287" s="504"/>
      <c r="E287" s="504"/>
      <c r="F287" s="505"/>
      <c r="G287" s="323" t="str">
        <f>+'11+'!Q343</f>
        <v>0760200019</v>
      </c>
      <c r="H287" s="323" t="str">
        <f>+'11+'!R343</f>
        <v>100</v>
      </c>
      <c r="I287" s="367">
        <f>+'11+'!O343</f>
        <v>7</v>
      </c>
      <c r="J287" s="367">
        <f>+'11+'!P343</f>
        <v>9</v>
      </c>
      <c r="K287" s="485"/>
      <c r="L287" s="486"/>
      <c r="M287" s="423">
        <f>+'11+'!U343</f>
        <v>16281.6</v>
      </c>
      <c r="N287" s="423">
        <f>+'11+'!V343</f>
        <v>9494.5153100000007</v>
      </c>
      <c r="O287" s="396">
        <f t="shared" si="4"/>
        <v>58.314387468062115</v>
      </c>
      <c r="P287" s="487"/>
      <c r="Q287" s="487"/>
      <c r="R287" s="487"/>
      <c r="S287" s="487"/>
      <c r="T287" s="487"/>
      <c r="U287" s="487"/>
      <c r="V287" s="487"/>
      <c r="W287" s="325"/>
    </row>
    <row r="288" spans="1:23" s="326" customFormat="1" ht="32.25" customHeight="1" thickBot="1" x14ac:dyDescent="0.25">
      <c r="A288" s="320"/>
      <c r="B288" s="504" t="str">
        <f>+'11+'!B344:M344</f>
        <v>Расходы на выплаты персоналу казенных учреждений</v>
      </c>
      <c r="C288" s="504"/>
      <c r="D288" s="504"/>
      <c r="E288" s="504"/>
      <c r="F288" s="505"/>
      <c r="G288" s="323" t="str">
        <f>+'11+'!Q344</f>
        <v>0760200019</v>
      </c>
      <c r="H288" s="323" t="str">
        <f>+'11+'!R344</f>
        <v>110</v>
      </c>
      <c r="I288" s="367">
        <f>+'11+'!O344</f>
        <v>7</v>
      </c>
      <c r="J288" s="367">
        <f>+'11+'!P344</f>
        <v>9</v>
      </c>
      <c r="K288" s="485"/>
      <c r="L288" s="486"/>
      <c r="M288" s="423">
        <f>+'11+'!U344</f>
        <v>16281.6</v>
      </c>
      <c r="N288" s="423">
        <f>+'11+'!V344</f>
        <v>9494.5153100000007</v>
      </c>
      <c r="O288" s="396">
        <f t="shared" si="4"/>
        <v>58.314387468062115</v>
      </c>
      <c r="P288" s="487"/>
      <c r="Q288" s="487"/>
      <c r="R288" s="487"/>
      <c r="S288" s="487"/>
      <c r="T288" s="487"/>
      <c r="U288" s="487"/>
      <c r="V288" s="487"/>
      <c r="W288" s="325"/>
    </row>
    <row r="289" spans="1:23" s="326" customFormat="1" ht="32.25" customHeight="1" thickBot="1" x14ac:dyDescent="0.25">
      <c r="A289" s="320"/>
      <c r="B289" s="504" t="str">
        <f>+'11+'!B345:M345</f>
        <v>Фонд оплаты труда учреждений</v>
      </c>
      <c r="C289" s="504"/>
      <c r="D289" s="504"/>
      <c r="E289" s="504"/>
      <c r="F289" s="505"/>
      <c r="G289" s="323" t="str">
        <f>+'11+'!Q345</f>
        <v>0760200019</v>
      </c>
      <c r="H289" s="323" t="str">
        <f>+'11+'!R345</f>
        <v>111</v>
      </c>
      <c r="I289" s="367">
        <f>+'11+'!O345</f>
        <v>7</v>
      </c>
      <c r="J289" s="367">
        <f>+'11+'!P345</f>
        <v>9</v>
      </c>
      <c r="K289" s="485"/>
      <c r="L289" s="486"/>
      <c r="M289" s="423">
        <f>+'11+'!U345</f>
        <v>12505.069</v>
      </c>
      <c r="N289" s="423">
        <f>+'11+'!V345</f>
        <v>7516.5964000000004</v>
      </c>
      <c r="O289" s="396">
        <f t="shared" si="4"/>
        <v>60.108396043236553</v>
      </c>
      <c r="P289" s="487"/>
      <c r="Q289" s="487"/>
      <c r="R289" s="487"/>
      <c r="S289" s="487"/>
      <c r="T289" s="487"/>
      <c r="U289" s="487"/>
      <c r="V289" s="487"/>
      <c r="W289" s="325"/>
    </row>
    <row r="290" spans="1:23" s="326" customFormat="1" ht="32.25" customHeight="1" thickBot="1" x14ac:dyDescent="0.25">
      <c r="A290" s="320"/>
      <c r="B290" s="504" t="str">
        <f>+'11+'!B346:M346</f>
        <v>Взносы по обязательному социальному страхованию на выплаты по оплате труда работников и иные выплаты работникам учреждений</v>
      </c>
      <c r="C290" s="504"/>
      <c r="D290" s="504"/>
      <c r="E290" s="504"/>
      <c r="F290" s="505"/>
      <c r="G290" s="323" t="str">
        <f>+'11+'!Q346</f>
        <v>0760200019</v>
      </c>
      <c r="H290" s="323" t="str">
        <f>+'11+'!R346</f>
        <v>119</v>
      </c>
      <c r="I290" s="367">
        <f>+'11+'!O346</f>
        <v>7</v>
      </c>
      <c r="J290" s="367">
        <f>+'11+'!P346</f>
        <v>9</v>
      </c>
      <c r="K290" s="485"/>
      <c r="L290" s="486"/>
      <c r="M290" s="423">
        <f>+'11+'!U346</f>
        <v>3776.5309999999999</v>
      </c>
      <c r="N290" s="423">
        <f>+'11+'!V346</f>
        <v>1977.9189100000001</v>
      </c>
      <c r="O290" s="396">
        <f t="shared" si="4"/>
        <v>52.373961977274917</v>
      </c>
      <c r="P290" s="487"/>
      <c r="Q290" s="487"/>
      <c r="R290" s="487"/>
      <c r="S290" s="487"/>
      <c r="T290" s="487"/>
      <c r="U290" s="487"/>
      <c r="V290" s="487"/>
      <c r="W290" s="325"/>
    </row>
    <row r="291" spans="1:23" s="326" customFormat="1" ht="32.25" customHeight="1" thickBot="1" x14ac:dyDescent="0.25">
      <c r="A291" s="320"/>
      <c r="B291" s="504" t="str">
        <f>+'11+'!B347:M347</f>
        <v>Закупка товаров, работ и услуг для обеспечения государственных (муниципальных) нужд</v>
      </c>
      <c r="C291" s="504"/>
      <c r="D291" s="504"/>
      <c r="E291" s="504"/>
      <c r="F291" s="505"/>
      <c r="G291" s="323" t="str">
        <f>+'11+'!Q347</f>
        <v>0760200019</v>
      </c>
      <c r="H291" s="323" t="str">
        <f>+'11+'!R347</f>
        <v>200</v>
      </c>
      <c r="I291" s="367">
        <f>+'11+'!O347</f>
        <v>7</v>
      </c>
      <c r="J291" s="367">
        <f>+'11+'!P347</f>
        <v>9</v>
      </c>
      <c r="K291" s="485"/>
      <c r="L291" s="486"/>
      <c r="M291" s="423">
        <f>+'11+'!U347</f>
        <v>1520.2</v>
      </c>
      <c r="N291" s="423">
        <f>+'11+'!V347</f>
        <v>1160.2943700000001</v>
      </c>
      <c r="O291" s="396">
        <f t="shared" si="4"/>
        <v>76.325113143007499</v>
      </c>
      <c r="P291" s="487"/>
      <c r="Q291" s="487"/>
      <c r="R291" s="487"/>
      <c r="S291" s="487"/>
      <c r="T291" s="487"/>
      <c r="U291" s="487"/>
      <c r="V291" s="487"/>
      <c r="W291" s="325"/>
    </row>
    <row r="292" spans="1:23" s="326" customFormat="1" ht="32.25" customHeight="1" thickBot="1" x14ac:dyDescent="0.25">
      <c r="A292" s="320"/>
      <c r="B292" s="504" t="str">
        <f>+'11+'!B348:M348</f>
        <v>Иные закупки товаров, работ и услуг для обеспечения государственных (муниципальных) нужд</v>
      </c>
      <c r="C292" s="504"/>
      <c r="D292" s="504"/>
      <c r="E292" s="504"/>
      <c r="F292" s="505"/>
      <c r="G292" s="323" t="str">
        <f>+'11+'!Q348</f>
        <v>0760200019</v>
      </c>
      <c r="H292" s="323" t="str">
        <f>+'11+'!R348</f>
        <v>240</v>
      </c>
      <c r="I292" s="367">
        <f>+'11+'!O348</f>
        <v>7</v>
      </c>
      <c r="J292" s="367">
        <f>+'11+'!P348</f>
        <v>9</v>
      </c>
      <c r="K292" s="485"/>
      <c r="L292" s="486"/>
      <c r="M292" s="423">
        <f>+'11+'!U348</f>
        <v>1520.2</v>
      </c>
      <c r="N292" s="423">
        <f>+'11+'!V348</f>
        <v>1160.2943700000001</v>
      </c>
      <c r="O292" s="396">
        <f t="shared" si="4"/>
        <v>76.325113143007499</v>
      </c>
      <c r="P292" s="487"/>
      <c r="Q292" s="487"/>
      <c r="R292" s="487"/>
      <c r="S292" s="487"/>
      <c r="T292" s="487"/>
      <c r="U292" s="487"/>
      <c r="V292" s="487"/>
      <c r="W292" s="325"/>
    </row>
    <row r="293" spans="1:23" s="326" customFormat="1" ht="32.25" customHeight="1" thickBot="1" x14ac:dyDescent="0.25">
      <c r="A293" s="320"/>
      <c r="B293" s="504" t="str">
        <f>+'11+'!B349:M349</f>
        <v>Закупка товаров, работ, услуг в сфере информационно-коммуникационных технологий</v>
      </c>
      <c r="C293" s="504"/>
      <c r="D293" s="504"/>
      <c r="E293" s="504"/>
      <c r="F293" s="505"/>
      <c r="G293" s="323" t="str">
        <f>+'11+'!Q349</f>
        <v>0760200019</v>
      </c>
      <c r="H293" s="323" t="str">
        <f>+'11+'!R349</f>
        <v>242</v>
      </c>
      <c r="I293" s="367">
        <f>+'11+'!O349</f>
        <v>7</v>
      </c>
      <c r="J293" s="367">
        <f>+'11+'!P349</f>
        <v>9</v>
      </c>
      <c r="K293" s="485"/>
      <c r="L293" s="486"/>
      <c r="M293" s="423">
        <f>+'11+'!U349</f>
        <v>325.3</v>
      </c>
      <c r="N293" s="423">
        <f>+'11+'!V349</f>
        <v>238.22333</v>
      </c>
      <c r="O293" s="396">
        <f t="shared" si="4"/>
        <v>73.231887488472182</v>
      </c>
      <c r="P293" s="487"/>
      <c r="Q293" s="487"/>
      <c r="R293" s="487"/>
      <c r="S293" s="487"/>
      <c r="T293" s="487"/>
      <c r="U293" s="487"/>
      <c r="V293" s="487"/>
      <c r="W293" s="325"/>
    </row>
    <row r="294" spans="1:23" s="326" customFormat="1" ht="32.25" customHeight="1" thickBot="1" x14ac:dyDescent="0.25">
      <c r="A294" s="320"/>
      <c r="B294" s="504" t="str">
        <f>+'11+'!B350:M350</f>
        <v>Прочая закупка товаров, работ и услуг</v>
      </c>
      <c r="C294" s="504"/>
      <c r="D294" s="504"/>
      <c r="E294" s="504"/>
      <c r="F294" s="505"/>
      <c r="G294" s="323" t="str">
        <f>+'11+'!Q350</f>
        <v>0760200019</v>
      </c>
      <c r="H294" s="323" t="str">
        <f>+'11+'!R350</f>
        <v>244</v>
      </c>
      <c r="I294" s="367">
        <f>+'11+'!O350</f>
        <v>7</v>
      </c>
      <c r="J294" s="367">
        <f>+'11+'!P350</f>
        <v>9</v>
      </c>
      <c r="K294" s="490"/>
      <c r="L294" s="491"/>
      <c r="M294" s="423">
        <f>+'11+'!U350</f>
        <v>1087.893</v>
      </c>
      <c r="N294" s="423">
        <f>+'11+'!V350</f>
        <v>882.50532999999996</v>
      </c>
      <c r="O294" s="396">
        <f t="shared" si="4"/>
        <v>81.120600095781469</v>
      </c>
      <c r="P294" s="492"/>
      <c r="Q294" s="492"/>
      <c r="R294" s="492"/>
      <c r="S294" s="492"/>
      <c r="T294" s="492"/>
      <c r="U294" s="492"/>
      <c r="V294" s="492"/>
      <c r="W294" s="325"/>
    </row>
    <row r="295" spans="1:23" ht="409.6" hidden="1" customHeight="1" x14ac:dyDescent="0.2">
      <c r="A295" s="341"/>
      <c r="B295" s="504" t="str">
        <f>+'11+'!B351:M351</f>
        <v>Расходы по коммунальным услугам</v>
      </c>
      <c r="C295" s="504"/>
      <c r="D295" s="504"/>
      <c r="E295" s="504"/>
      <c r="F295" s="505"/>
      <c r="G295" s="323" t="str">
        <f>+'11+'!Q351</f>
        <v>0760200019</v>
      </c>
      <c r="H295" s="323" t="str">
        <f>+'11+'!R351</f>
        <v>247</v>
      </c>
      <c r="I295" s="367">
        <f>+'11+'!O351</f>
        <v>7</v>
      </c>
      <c r="J295" s="367">
        <f>+'11+'!P351</f>
        <v>9</v>
      </c>
      <c r="K295" s="342"/>
      <c r="L295" s="343"/>
      <c r="M295" s="423">
        <f>+'11+'!U351</f>
        <v>107.00700000000001</v>
      </c>
      <c r="N295" s="423">
        <f>+'11+'!V351</f>
        <v>39.565710000000003</v>
      </c>
      <c r="O295" s="396">
        <f t="shared" si="4"/>
        <v>36.974880148027701</v>
      </c>
      <c r="P295" s="342"/>
      <c r="Q295" s="342"/>
      <c r="R295" s="342"/>
      <c r="S295" s="342"/>
      <c r="T295" s="343"/>
      <c r="U295" s="344"/>
      <c r="V295" s="345"/>
      <c r="W295" s="346"/>
    </row>
    <row r="296" spans="1:23" ht="1.5" customHeight="1" thickBot="1" x14ac:dyDescent="0.25">
      <c r="A296" s="341" t="s">
        <v>494</v>
      </c>
      <c r="B296" s="504" t="str">
        <f>+'11+'!B352:M352</f>
        <v>Иные бюджетные ассигнования</v>
      </c>
      <c r="C296" s="504"/>
      <c r="D296" s="504"/>
      <c r="E296" s="504"/>
      <c r="F296" s="505"/>
      <c r="G296" s="323" t="str">
        <f>+'11+'!Q352</f>
        <v>0760200019</v>
      </c>
      <c r="H296" s="323" t="str">
        <f>+'11+'!R352</f>
        <v>800</v>
      </c>
      <c r="I296" s="367">
        <f>+'11+'!O352</f>
        <v>7</v>
      </c>
      <c r="J296" s="367">
        <f>+'11+'!P352</f>
        <v>9</v>
      </c>
      <c r="K296" s="348"/>
      <c r="L296" s="347"/>
      <c r="M296" s="423">
        <f>+'11+'!U352</f>
        <v>50</v>
      </c>
      <c r="N296" s="423">
        <f>+'11+'!V352</f>
        <v>14.34441</v>
      </c>
      <c r="O296" s="396">
        <f t="shared" si="4"/>
        <v>28.68882</v>
      </c>
      <c r="P296" s="349"/>
      <c r="Q296" s="349"/>
      <c r="R296" s="349"/>
      <c r="S296" s="349"/>
      <c r="T296" s="350"/>
      <c r="U296" s="351"/>
      <c r="V296" s="352"/>
      <c r="W296" s="353"/>
    </row>
    <row r="297" spans="1:23" ht="25.5" customHeight="1" thickBot="1" x14ac:dyDescent="0.25">
      <c r="A297" s="346"/>
      <c r="B297" s="504" t="str">
        <f>+'11+'!B353:M353</f>
        <v>Уплата налогов, сборов и иных платежей</v>
      </c>
      <c r="C297" s="504"/>
      <c r="D297" s="504"/>
      <c r="E297" s="504"/>
      <c r="F297" s="505"/>
      <c r="G297" s="323" t="str">
        <f>+'11+'!Q353</f>
        <v>0760200019</v>
      </c>
      <c r="H297" s="323" t="str">
        <f>+'11+'!R353</f>
        <v>850</v>
      </c>
      <c r="I297" s="367">
        <f>+'11+'!O353</f>
        <v>7</v>
      </c>
      <c r="J297" s="367">
        <f>+'11+'!P353</f>
        <v>9</v>
      </c>
      <c r="K297" s="55"/>
      <c r="L297" s="55"/>
      <c r="M297" s="423">
        <f>+'11+'!U353</f>
        <v>50</v>
      </c>
      <c r="N297" s="423">
        <f>+'11+'!V353</f>
        <v>14.34441</v>
      </c>
      <c r="O297" s="396">
        <f t="shared" si="4"/>
        <v>28.68882</v>
      </c>
      <c r="P297" s="55"/>
      <c r="Q297" s="55"/>
      <c r="R297" s="55"/>
      <c r="S297" s="55"/>
      <c r="T297" s="55"/>
      <c r="U297" s="55"/>
      <c r="V297" s="55"/>
      <c r="W297" s="55"/>
    </row>
    <row r="298" spans="1:23" ht="13.5" thickBot="1" x14ac:dyDescent="0.25">
      <c r="B298" s="504" t="str">
        <f>+'11+'!B354:M354</f>
        <v>Уплата налога на имущество организаций и земельного налога</v>
      </c>
      <c r="C298" s="504"/>
      <c r="D298" s="504"/>
      <c r="E298" s="504"/>
      <c r="F298" s="505"/>
      <c r="G298" s="323" t="str">
        <f>+'11+'!Q354</f>
        <v>0760200019</v>
      </c>
      <c r="H298" s="323" t="str">
        <f>+'11+'!R354</f>
        <v>851</v>
      </c>
      <c r="I298" s="367">
        <f>+'11+'!O354</f>
        <v>7</v>
      </c>
      <c r="J298" s="367">
        <f>+'11+'!P354</f>
        <v>9</v>
      </c>
      <c r="M298" s="423">
        <f>+'11+'!U354</f>
        <v>37</v>
      </c>
      <c r="N298" s="423">
        <f>+'11+'!V354</f>
        <v>4.0019999999999998</v>
      </c>
      <c r="O298" s="396">
        <f t="shared" si="4"/>
        <v>10.816216216216215</v>
      </c>
    </row>
    <row r="299" spans="1:23" ht="13.5" thickBot="1" x14ac:dyDescent="0.25">
      <c r="B299" s="504" t="str">
        <f>+'11+'!B355:M355</f>
        <v>Уплата прочих налогов, сборов</v>
      </c>
      <c r="C299" s="504"/>
      <c r="D299" s="504"/>
      <c r="E299" s="504"/>
      <c r="F299" s="505"/>
      <c r="G299" s="323" t="str">
        <f>+'11+'!Q355</f>
        <v>0760200019</v>
      </c>
      <c r="H299" s="323" t="str">
        <f>+'11+'!R355</f>
        <v>852</v>
      </c>
      <c r="I299" s="367">
        <f>+'11+'!O355</f>
        <v>7</v>
      </c>
      <c r="J299" s="367">
        <f>+'11+'!P355</f>
        <v>9</v>
      </c>
      <c r="M299" s="423">
        <f>+'11+'!U355</f>
        <v>6</v>
      </c>
      <c r="N299" s="423">
        <f>+'11+'!V355</f>
        <v>6</v>
      </c>
      <c r="O299" s="396">
        <f t="shared" si="4"/>
        <v>100</v>
      </c>
    </row>
    <row r="300" spans="1:23" ht="13.5" thickBot="1" x14ac:dyDescent="0.25">
      <c r="B300" s="504" t="str">
        <f>+'11+'!B356:M356</f>
        <v>Уплата иных платежей</v>
      </c>
      <c r="C300" s="504"/>
      <c r="D300" s="504"/>
      <c r="E300" s="504"/>
      <c r="F300" s="505"/>
      <c r="G300" s="323" t="str">
        <f>+'11+'!Q356</f>
        <v>0760200019</v>
      </c>
      <c r="H300" s="323" t="str">
        <f>+'11+'!R356</f>
        <v>853</v>
      </c>
      <c r="I300" s="367">
        <f>+'11+'!O356</f>
        <v>7</v>
      </c>
      <c r="J300" s="367">
        <f>+'11+'!P356</f>
        <v>9</v>
      </c>
      <c r="M300" s="423">
        <f>+'11+'!U356</f>
        <v>7</v>
      </c>
      <c r="N300" s="423">
        <f>+'11+'!V356</f>
        <v>4.3424100000000001</v>
      </c>
      <c r="O300" s="396">
        <f t="shared" si="4"/>
        <v>62.03442857142857</v>
      </c>
    </row>
    <row r="301" spans="1:23" ht="13.5" thickBot="1" x14ac:dyDescent="0.25">
      <c r="B301" s="504" t="str">
        <f>+'11+'!B357:M357</f>
        <v>СОЦИАЛЬНАЯ ПОЛИТИКА</v>
      </c>
      <c r="C301" s="504"/>
      <c r="D301" s="504"/>
      <c r="E301" s="504"/>
      <c r="F301" s="505"/>
      <c r="G301" s="323">
        <f>+'11+'!Q357</f>
        <v>0</v>
      </c>
      <c r="H301" s="323">
        <f>+'11+'!R357</f>
        <v>0</v>
      </c>
      <c r="I301" s="367">
        <f>+'11+'!O357</f>
        <v>10</v>
      </c>
      <c r="J301" s="367">
        <f>+'11+'!P357</f>
        <v>0</v>
      </c>
      <c r="M301" s="423">
        <f>+'11+'!U357</f>
        <v>4548.6000000000004</v>
      </c>
      <c r="N301" s="423">
        <f>+'11+'!V357</f>
        <v>2121.1120000000001</v>
      </c>
      <c r="O301" s="396">
        <f t="shared" si="4"/>
        <v>46.632194521391199</v>
      </c>
    </row>
    <row r="302" spans="1:23" ht="13.5" thickBot="1" x14ac:dyDescent="0.25">
      <c r="B302" s="504" t="str">
        <f>+'11+'!B358:M358</f>
        <v>Социальное обеспечение населения</v>
      </c>
      <c r="C302" s="504"/>
      <c r="D302" s="504"/>
      <c r="E302" s="504"/>
      <c r="F302" s="505"/>
      <c r="G302" s="323">
        <f>+'11+'!Q358</f>
        <v>0</v>
      </c>
      <c r="H302" s="323">
        <f>+'11+'!R358</f>
        <v>0</v>
      </c>
      <c r="I302" s="367">
        <f>+'11+'!O358</f>
        <v>10</v>
      </c>
      <c r="J302" s="367">
        <f>+'11+'!P358</f>
        <v>3</v>
      </c>
      <c r="M302" s="423">
        <f>+'11+'!U358</f>
        <v>847.4</v>
      </c>
      <c r="N302" s="423">
        <f>+'11+'!V358</f>
        <v>0</v>
      </c>
      <c r="O302" s="396">
        <f t="shared" si="4"/>
        <v>0</v>
      </c>
    </row>
    <row r="303" spans="1:23" ht="13.5" thickBot="1" x14ac:dyDescent="0.25">
      <c r="B303" s="504" t="str">
        <f>+'11+'!B359:M359</f>
        <v xml:space="preserve">Муниципальная программа "Развитие образования Овюрского кожууна </v>
      </c>
      <c r="C303" s="504"/>
      <c r="D303" s="504"/>
      <c r="E303" s="504"/>
      <c r="F303" s="505"/>
      <c r="G303" s="323" t="str">
        <f>+'11+'!Q359</f>
        <v>0700000000</v>
      </c>
      <c r="H303" s="323">
        <f>+'11+'!R359</f>
        <v>0</v>
      </c>
      <c r="I303" s="367">
        <f>+'11+'!O359</f>
        <v>10</v>
      </c>
      <c r="J303" s="367">
        <f>+'11+'!P359</f>
        <v>3</v>
      </c>
      <c r="M303" s="423">
        <f>+'11+'!U359</f>
        <v>847.4</v>
      </c>
      <c r="N303" s="423">
        <f>+'11+'!V359</f>
        <v>0</v>
      </c>
      <c r="O303" s="396">
        <f t="shared" si="4"/>
        <v>0</v>
      </c>
    </row>
    <row r="304" spans="1:23" ht="13.5" thickBot="1" x14ac:dyDescent="0.25">
      <c r="B304" s="504" t="str">
        <f>+'11+'!B360:M360</f>
        <v>подпрограмма "Социальная поддержка по оплате коммунальных услуг педагогическим работникам работающим и проживающим в сельской местности"</v>
      </c>
      <c r="C304" s="504"/>
      <c r="D304" s="504"/>
      <c r="E304" s="504"/>
      <c r="F304" s="505"/>
      <c r="G304" s="323" t="str">
        <f>+'11+'!Q360</f>
        <v>0770000000</v>
      </c>
      <c r="H304" s="323">
        <f>+'11+'!R360</f>
        <v>0</v>
      </c>
      <c r="I304" s="367">
        <f>+'11+'!O360</f>
        <v>10</v>
      </c>
      <c r="J304" s="367">
        <f>+'11+'!P360</f>
        <v>3</v>
      </c>
      <c r="M304" s="423">
        <f>+'11+'!U360</f>
        <v>847.4</v>
      </c>
      <c r="N304" s="423">
        <f>+'11+'!V360</f>
        <v>0</v>
      </c>
      <c r="O304" s="396">
        <f t="shared" si="4"/>
        <v>0</v>
      </c>
    </row>
    <row r="305" spans="2:15" ht="13.5" thickBot="1" x14ac:dyDescent="0.25">
      <c r="B305" s="504" t="str">
        <f>+'11+'!B361:M361</f>
        <v>Предоставление субсидий государственным (муниципальным) бюджетным, автономным учреждениям и иным некоммерческим организациям</v>
      </c>
      <c r="C305" s="504"/>
      <c r="D305" s="504"/>
      <c r="E305" s="504"/>
      <c r="F305" s="505"/>
      <c r="G305" s="323" t="str">
        <f>+'11+'!Q361</f>
        <v>0770176140</v>
      </c>
      <c r="H305" s="323">
        <f>+'11+'!R361</f>
        <v>0</v>
      </c>
      <c r="I305" s="367">
        <f>+'11+'!O361</f>
        <v>10</v>
      </c>
      <c r="J305" s="367">
        <f>+'11+'!P361</f>
        <v>3</v>
      </c>
      <c r="M305" s="423">
        <f>+'11+'!U361</f>
        <v>847.4</v>
      </c>
      <c r="N305" s="423">
        <f>+'11+'!V361</f>
        <v>0</v>
      </c>
      <c r="O305" s="396">
        <f t="shared" si="4"/>
        <v>0</v>
      </c>
    </row>
    <row r="306" spans="2:15" ht="13.5" thickBot="1" x14ac:dyDescent="0.25">
      <c r="B306" s="504" t="str">
        <f>+'11+'!B362:M362</f>
        <v>Предоставление субсидий бюджетным, автономным учреждениям и иным некоммерческим организациям</v>
      </c>
      <c r="C306" s="504"/>
      <c r="D306" s="504"/>
      <c r="E306" s="504"/>
      <c r="F306" s="505"/>
      <c r="G306" s="323" t="str">
        <f>+'11+'!Q362</f>
        <v>0770176140</v>
      </c>
      <c r="H306" s="323" t="str">
        <f>+'11+'!R362</f>
        <v>600</v>
      </c>
      <c r="I306" s="367">
        <f>+'11+'!O362</f>
        <v>10</v>
      </c>
      <c r="J306" s="367">
        <f>+'11+'!P362</f>
        <v>3</v>
      </c>
      <c r="M306" s="423">
        <f>+'11+'!U362</f>
        <v>847.4</v>
      </c>
      <c r="N306" s="423">
        <f>+'11+'!V362</f>
        <v>0</v>
      </c>
      <c r="O306" s="396">
        <f t="shared" si="4"/>
        <v>0</v>
      </c>
    </row>
    <row r="307" spans="2:15" ht="13.5" thickBot="1" x14ac:dyDescent="0.25">
      <c r="B307" s="504" t="str">
        <f>+'11+'!B363:M363</f>
        <v>Субсидии бюджетным учреждениям</v>
      </c>
      <c r="C307" s="504"/>
      <c r="D307" s="504"/>
      <c r="E307" s="504"/>
      <c r="F307" s="505"/>
      <c r="G307" s="323" t="str">
        <f>+'11+'!Q363</f>
        <v>0770176140</v>
      </c>
      <c r="H307" s="323" t="str">
        <f>+'11+'!R363</f>
        <v>610</v>
      </c>
      <c r="I307" s="367">
        <f>+'11+'!O363</f>
        <v>10</v>
      </c>
      <c r="J307" s="367">
        <f>+'11+'!P363</f>
        <v>3</v>
      </c>
      <c r="M307" s="423">
        <f>+'11+'!U363</f>
        <v>847.4</v>
      </c>
      <c r="N307" s="423">
        <f>+'11+'!V363</f>
        <v>0</v>
      </c>
      <c r="O307" s="396">
        <f t="shared" si="4"/>
        <v>0</v>
      </c>
    </row>
    <row r="308" spans="2:15" ht="13.5" thickBot="1" x14ac:dyDescent="0.25">
      <c r="B308" s="504" t="str">
        <f>+'11+'!B364:M364</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08" s="504"/>
      <c r="D308" s="504"/>
      <c r="E308" s="504"/>
      <c r="F308" s="505"/>
      <c r="G308" s="323" t="str">
        <f>+'11+'!Q364</f>
        <v>0770176140</v>
      </c>
      <c r="H308" s="323" t="str">
        <f>+'11+'!R364</f>
        <v>611</v>
      </c>
      <c r="I308" s="367">
        <f>+'11+'!O364</f>
        <v>10</v>
      </c>
      <c r="J308" s="367">
        <f>+'11+'!P364</f>
        <v>3</v>
      </c>
      <c r="M308" s="423">
        <f>+'11+'!U364</f>
        <v>847.4</v>
      </c>
      <c r="N308" s="423">
        <f>+'11+'!V364</f>
        <v>0</v>
      </c>
      <c r="O308" s="396">
        <f t="shared" si="4"/>
        <v>0</v>
      </c>
    </row>
    <row r="309" spans="2:15" ht="13.5" thickBot="1" x14ac:dyDescent="0.25">
      <c r="B309" s="504" t="str">
        <f>+'11+'!B365:M365</f>
        <v>Охрана семьи и детства</v>
      </c>
      <c r="C309" s="504"/>
      <c r="D309" s="504"/>
      <c r="E309" s="504"/>
      <c r="F309" s="505"/>
      <c r="G309" s="323">
        <f>+'11+'!Q365</f>
        <v>0</v>
      </c>
      <c r="H309" s="323">
        <f>+'11+'!R365</f>
        <v>0</v>
      </c>
      <c r="I309" s="367">
        <f>+'11+'!O365</f>
        <v>10</v>
      </c>
      <c r="J309" s="367">
        <f>+'11+'!P365</f>
        <v>4</v>
      </c>
      <c r="M309" s="423">
        <f>+'11+'!U365</f>
        <v>3701.2</v>
      </c>
      <c r="N309" s="423">
        <f>+'11+'!V365</f>
        <v>2121.1120000000001</v>
      </c>
      <c r="O309" s="396">
        <f t="shared" si="4"/>
        <v>57.308764724954074</v>
      </c>
    </row>
    <row r="310" spans="2:15" ht="13.5" thickBot="1" x14ac:dyDescent="0.25">
      <c r="B310" s="504" t="str">
        <f>+'11+'!B366:M366</f>
        <v xml:space="preserve">Муниципальная программа "Развитие образования Овюрского кожууна </v>
      </c>
      <c r="C310" s="504"/>
      <c r="D310" s="504"/>
      <c r="E310" s="504"/>
      <c r="F310" s="505"/>
      <c r="G310" s="323" t="str">
        <f>+'11+'!Q366</f>
        <v>0700000000</v>
      </c>
      <c r="H310" s="323">
        <f>+'11+'!R366</f>
        <v>0</v>
      </c>
      <c r="I310" s="367">
        <f>+'11+'!O366</f>
        <v>10</v>
      </c>
      <c r="J310" s="367">
        <f>+'11+'!P366</f>
        <v>4</v>
      </c>
      <c r="M310" s="423">
        <f>+'11+'!U366</f>
        <v>3701.2</v>
      </c>
      <c r="N310" s="423">
        <f>+'11+'!V366</f>
        <v>2121.1120000000001</v>
      </c>
      <c r="O310" s="396">
        <f t="shared" si="4"/>
        <v>57.308764724954074</v>
      </c>
    </row>
    <row r="311" spans="2:15" ht="13.5" thickBot="1" x14ac:dyDescent="0.25">
      <c r="B311" s="504" t="str">
        <f>+'11+'!B367:M367</f>
        <v>подпрограмма "Развитие дошкольного образования"</v>
      </c>
      <c r="C311" s="504"/>
      <c r="D311" s="504"/>
      <c r="E311" s="504"/>
      <c r="F311" s="505"/>
      <c r="G311" s="323" t="str">
        <f>+'11+'!Q367</f>
        <v>0710000000</v>
      </c>
      <c r="H311" s="323">
        <f>+'11+'!R367</f>
        <v>0</v>
      </c>
      <c r="I311" s="367">
        <f>+'11+'!O367</f>
        <v>10</v>
      </c>
      <c r="J311" s="367">
        <f>+'11+'!P367</f>
        <v>4</v>
      </c>
      <c r="M311" s="423">
        <f>+'11+'!U367</f>
        <v>3701.2</v>
      </c>
      <c r="N311" s="423">
        <f>+'11+'!V367</f>
        <v>2121.1120000000001</v>
      </c>
      <c r="O311" s="396">
        <f t="shared" si="4"/>
        <v>57.308764724954074</v>
      </c>
    </row>
    <row r="312" spans="2:15" ht="13.5" thickBot="1" x14ac:dyDescent="0.25">
      <c r="B312" s="504" t="str">
        <f>+'11+'!B368:M368</f>
        <v>Компенсация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v>
      </c>
      <c r="C312" s="504"/>
      <c r="D312" s="504"/>
      <c r="E312" s="504"/>
      <c r="F312" s="505"/>
      <c r="G312" s="323" t="str">
        <f>+'11+'!Q368</f>
        <v>0710376090</v>
      </c>
      <c r="H312" s="323">
        <f>+'11+'!R368</f>
        <v>0</v>
      </c>
      <c r="I312" s="367">
        <f>+'11+'!O368</f>
        <v>10</v>
      </c>
      <c r="J312" s="367">
        <f>+'11+'!P368</f>
        <v>4</v>
      </c>
      <c r="M312" s="423">
        <f>+'11+'!U368</f>
        <v>3701.2</v>
      </c>
      <c r="N312" s="423">
        <f>+'11+'!V368</f>
        <v>2121.1120000000001</v>
      </c>
      <c r="O312" s="396">
        <f t="shared" si="4"/>
        <v>57.308764724954074</v>
      </c>
    </row>
    <row r="313" spans="2:15" ht="13.5" thickBot="1" x14ac:dyDescent="0.25">
      <c r="B313" s="504" t="str">
        <f>+'11+'!B369:M369</f>
        <v>Социальное обеспечение и иные выплаты населению</v>
      </c>
      <c r="C313" s="504"/>
      <c r="D313" s="504"/>
      <c r="E313" s="504"/>
      <c r="F313" s="505"/>
      <c r="G313" s="323" t="str">
        <f>+'11+'!Q369</f>
        <v>0710376090</v>
      </c>
      <c r="H313" s="323" t="str">
        <f>+'11+'!R369</f>
        <v>300</v>
      </c>
      <c r="I313" s="367">
        <f>+'11+'!O369</f>
        <v>10</v>
      </c>
      <c r="J313" s="367">
        <f>+'11+'!P369</f>
        <v>4</v>
      </c>
      <c r="M313" s="423">
        <f>+'11+'!U369</f>
        <v>3701.2</v>
      </c>
      <c r="N313" s="423">
        <f>+'11+'!V369</f>
        <v>2121.1120000000001</v>
      </c>
      <c r="O313" s="396">
        <f t="shared" si="4"/>
        <v>57.308764724954074</v>
      </c>
    </row>
    <row r="314" spans="2:15" ht="13.5" thickBot="1" x14ac:dyDescent="0.25">
      <c r="B314" s="504" t="str">
        <f>+'11+'!B370:M370</f>
        <v>Публичные нормативные социальные выплаты гражданам</v>
      </c>
      <c r="C314" s="504"/>
      <c r="D314" s="504"/>
      <c r="E314" s="504"/>
      <c r="F314" s="505"/>
      <c r="G314" s="323" t="str">
        <f>+'11+'!Q370</f>
        <v>0710376090</v>
      </c>
      <c r="H314" s="323" t="str">
        <f>+'11+'!R370</f>
        <v>310</v>
      </c>
      <c r="I314" s="367">
        <f>+'11+'!O370</f>
        <v>10</v>
      </c>
      <c r="J314" s="367">
        <f>+'11+'!P370</f>
        <v>4</v>
      </c>
      <c r="M314" s="423">
        <f>+'11+'!U370</f>
        <v>3701.2</v>
      </c>
      <c r="N314" s="423">
        <f>+'11+'!V370</f>
        <v>2121.1120000000001</v>
      </c>
      <c r="O314" s="396">
        <f t="shared" si="4"/>
        <v>57.308764724954074</v>
      </c>
    </row>
    <row r="315" spans="2:15" ht="13.5" thickBot="1" x14ac:dyDescent="0.25">
      <c r="B315" s="504" t="str">
        <f>+'11+'!B371:M371</f>
        <v>Пособия, компенсации, меры социальной поддержки по публичным нормативным обязательствам</v>
      </c>
      <c r="C315" s="504"/>
      <c r="D315" s="504"/>
      <c r="E315" s="504"/>
      <c r="F315" s="505"/>
      <c r="G315" s="323" t="str">
        <f>+'11+'!Q371</f>
        <v>0710376090</v>
      </c>
      <c r="H315" s="323" t="str">
        <f>+'11+'!R371</f>
        <v>313</v>
      </c>
      <c r="I315" s="367">
        <f>+'11+'!O371</f>
        <v>10</v>
      </c>
      <c r="J315" s="367">
        <f>+'11+'!P371</f>
        <v>4</v>
      </c>
      <c r="M315" s="423">
        <f>+'11+'!U371</f>
        <v>3701.2</v>
      </c>
      <c r="N315" s="423">
        <f>+'11+'!V371</f>
        <v>2121.1120000000001</v>
      </c>
      <c r="O315" s="396">
        <f t="shared" si="4"/>
        <v>57.308764724954074</v>
      </c>
    </row>
    <row r="316" spans="2:15" s="385" customFormat="1" ht="13.5" thickBot="1" x14ac:dyDescent="0.25">
      <c r="B316" s="506" t="str">
        <f>+'11+'!B29:M29</f>
        <v>Муниципальная программа "Развитие культуры Овюрского кожууна</v>
      </c>
      <c r="C316" s="506"/>
      <c r="D316" s="506"/>
      <c r="E316" s="506"/>
      <c r="F316" s="507"/>
      <c r="G316" s="398" t="str">
        <f>+'11+'!Q29</f>
        <v>0800000000</v>
      </c>
      <c r="H316" s="398">
        <f>+'11+'!R29</f>
        <v>0</v>
      </c>
      <c r="I316" s="399">
        <f>+'11+'!O29</f>
        <v>8</v>
      </c>
      <c r="J316" s="399">
        <f>+'11+'!P29</f>
        <v>1</v>
      </c>
      <c r="M316" s="424">
        <f>+M317+M322+M328+M334+M340+M346</f>
        <v>60251.895810000002</v>
      </c>
      <c r="N316" s="424">
        <f>+N317+N322+N328+N334+N340+N346</f>
        <v>29496.993129999995</v>
      </c>
      <c r="O316" s="290">
        <f t="shared" si="4"/>
        <v>48.956124506051445</v>
      </c>
    </row>
    <row r="317" spans="2:15" ht="13.5" thickBot="1" x14ac:dyDescent="0.25">
      <c r="B317" s="504" t="str">
        <f>+'11+'!B30:M30</f>
        <v>подпрограмма "Библиотечное обслуживание населения"</v>
      </c>
      <c r="C317" s="504"/>
      <c r="D317" s="504"/>
      <c r="E317" s="504"/>
      <c r="F317" s="505"/>
      <c r="G317" s="323" t="str">
        <f>+'11+'!Q30</f>
        <v>0810000000</v>
      </c>
      <c r="H317" s="323">
        <f>+'11+'!R30</f>
        <v>0</v>
      </c>
      <c r="I317" s="367">
        <f>+'11+'!O30</f>
        <v>8</v>
      </c>
      <c r="J317" s="367">
        <f>+'11+'!P30</f>
        <v>1</v>
      </c>
      <c r="M317" s="425">
        <f>+'11+'!U30</f>
        <v>12106.37</v>
      </c>
      <c r="N317" s="425">
        <f>+'11+'!V30</f>
        <v>6042.7284399999999</v>
      </c>
      <c r="O317" s="396">
        <f t="shared" si="4"/>
        <v>49.913627619178989</v>
      </c>
    </row>
    <row r="318" spans="2:15" ht="13.5" thickBot="1" x14ac:dyDescent="0.25">
      <c r="B318" s="504" t="str">
        <f>+'11+'!B31:M31</f>
        <v>Обеспечение деятельности муниципальных учреждений (оказание услуг) - средства местного бджета</v>
      </c>
      <c r="C318" s="504"/>
      <c r="D318" s="504"/>
      <c r="E318" s="504"/>
      <c r="F318" s="505"/>
      <c r="G318" s="323" t="str">
        <f>+'11+'!Q31</f>
        <v>0810100059</v>
      </c>
      <c r="H318" s="323">
        <f>+'11+'!R31</f>
        <v>0</v>
      </c>
      <c r="I318" s="367">
        <f>+'11+'!O31</f>
        <v>8</v>
      </c>
      <c r="J318" s="367">
        <f>+'11+'!P31</f>
        <v>1</v>
      </c>
      <c r="M318" s="425">
        <f>+'11+'!U31</f>
        <v>12106.37</v>
      </c>
      <c r="N318" s="425">
        <f>+'11+'!V31</f>
        <v>6042.7284399999999</v>
      </c>
      <c r="O318" s="396">
        <f t="shared" si="4"/>
        <v>49.913627619178989</v>
      </c>
    </row>
    <row r="319" spans="2:15" ht="13.5" thickBot="1" x14ac:dyDescent="0.25">
      <c r="B319" s="504" t="str">
        <f>+'11+'!B32:M32</f>
        <v>Предоставление субсидий бюджетным, автономным учреждениям и иным некоммерческим организациям</v>
      </c>
      <c r="C319" s="504"/>
      <c r="D319" s="504"/>
      <c r="E319" s="504"/>
      <c r="F319" s="505"/>
      <c r="G319" s="323" t="str">
        <f>+'11+'!Q32</f>
        <v>0810100059</v>
      </c>
      <c r="H319" s="323" t="str">
        <f>+'11+'!R32</f>
        <v>600</v>
      </c>
      <c r="I319" s="367">
        <f>+'11+'!O32</f>
        <v>8</v>
      </c>
      <c r="J319" s="367">
        <f>+'11+'!P32</f>
        <v>1</v>
      </c>
      <c r="M319" s="425">
        <f>+'11+'!U32</f>
        <v>12106.37</v>
      </c>
      <c r="N319" s="425">
        <f>+'11+'!V32</f>
        <v>6042.7284399999999</v>
      </c>
      <c r="O319" s="396">
        <f t="shared" si="4"/>
        <v>49.913627619178989</v>
      </c>
    </row>
    <row r="320" spans="2:15" ht="13.5" thickBot="1" x14ac:dyDescent="0.25">
      <c r="B320" s="504" t="str">
        <f>+'11+'!B33:M33</f>
        <v>Субсидии бюджетным учреждениям</v>
      </c>
      <c r="C320" s="504"/>
      <c r="D320" s="504"/>
      <c r="E320" s="504"/>
      <c r="F320" s="505"/>
      <c r="G320" s="323" t="str">
        <f>+'11+'!Q33</f>
        <v>0810100059</v>
      </c>
      <c r="H320" s="323" t="str">
        <f>+'11+'!R33</f>
        <v>610</v>
      </c>
      <c r="I320" s="367">
        <f>+'11+'!O33</f>
        <v>8</v>
      </c>
      <c r="J320" s="367">
        <f>+'11+'!P33</f>
        <v>1</v>
      </c>
      <c r="M320" s="425">
        <f>+'11+'!U33</f>
        <v>12106.37</v>
      </c>
      <c r="N320" s="425">
        <f>+'11+'!V33</f>
        <v>6042.7284399999999</v>
      </c>
      <c r="O320" s="396">
        <f t="shared" si="4"/>
        <v>49.913627619178989</v>
      </c>
    </row>
    <row r="321" spans="2:15" ht="13.5" thickBot="1" x14ac:dyDescent="0.25">
      <c r="B321" s="504" t="str">
        <f>+'11+'!B34:M34</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21" s="504"/>
      <c r="D321" s="504"/>
      <c r="E321" s="504"/>
      <c r="F321" s="505"/>
      <c r="G321" s="323" t="str">
        <f>+'11+'!Q34</f>
        <v>0810100059</v>
      </c>
      <c r="H321" s="323" t="str">
        <f>+'11+'!R34</f>
        <v>611</v>
      </c>
      <c r="I321" s="367">
        <f>+'11+'!O34</f>
        <v>8</v>
      </c>
      <c r="J321" s="367">
        <f>+'11+'!P34</f>
        <v>1</v>
      </c>
      <c r="M321" s="425">
        <f>+'11+'!U34</f>
        <v>12106.37</v>
      </c>
      <c r="N321" s="425">
        <f>+'11+'!V34</f>
        <v>6042.7284399999999</v>
      </c>
      <c r="O321" s="396">
        <f t="shared" si="4"/>
        <v>49.913627619178989</v>
      </c>
    </row>
    <row r="322" spans="2:15" ht="13.5" thickBot="1" x14ac:dyDescent="0.25">
      <c r="B322" s="504" t="str">
        <f>+'11+'!B35:M35</f>
        <v>Муниципальная программа "Развитие культуры Овюрского кожууна</v>
      </c>
      <c r="C322" s="504"/>
      <c r="D322" s="504"/>
      <c r="E322" s="504"/>
      <c r="F322" s="505"/>
      <c r="G322" s="323" t="str">
        <f>+'11+'!Q35</f>
        <v>0800000000</v>
      </c>
      <c r="H322" s="323">
        <f>+'11+'!R35</f>
        <v>0</v>
      </c>
      <c r="I322" s="367">
        <f>+'11+'!O35</f>
        <v>8</v>
      </c>
      <c r="J322" s="367">
        <f>+'11+'!P35</f>
        <v>1</v>
      </c>
      <c r="M322" s="425">
        <f>+'11+'!U35</f>
        <v>17246.423999999999</v>
      </c>
      <c r="N322" s="425">
        <f>+'11+'!V35</f>
        <v>6623.7815499999997</v>
      </c>
      <c r="O322" s="396">
        <f t="shared" si="4"/>
        <v>38.406695498150803</v>
      </c>
    </row>
    <row r="323" spans="2:15" ht="13.5" thickBot="1" x14ac:dyDescent="0.25">
      <c r="B323" s="504" t="str">
        <f>+'11+'!B36:M36</f>
        <v>подпрограмма "Организация досуга и предоставление услуг организаций культуры"</v>
      </c>
      <c r="C323" s="504"/>
      <c r="D323" s="504"/>
      <c r="E323" s="504"/>
      <c r="F323" s="505"/>
      <c r="G323" s="323" t="str">
        <f>+'11+'!Q36</f>
        <v>0820000000</v>
      </c>
      <c r="H323" s="323">
        <f>+'11+'!R36</f>
        <v>0</v>
      </c>
      <c r="I323" s="367">
        <f>+'11+'!O36</f>
        <v>8</v>
      </c>
      <c r="J323" s="367">
        <f>+'11+'!P36</f>
        <v>1</v>
      </c>
      <c r="M323" s="425">
        <f>+'11+'!U36</f>
        <v>17246.423999999999</v>
      </c>
      <c r="N323" s="425">
        <f>+'11+'!V36</f>
        <v>6623.7815499999997</v>
      </c>
      <c r="O323" s="396">
        <f t="shared" si="4"/>
        <v>38.406695498150803</v>
      </c>
    </row>
    <row r="324" spans="2:15" ht="13.5" thickBot="1" x14ac:dyDescent="0.25">
      <c r="B324" s="504" t="str">
        <f>+'11+'!B37:M37</f>
        <v>Обеспечение деятельности муниципальных учреждений (оказание услуг)</v>
      </c>
      <c r="C324" s="504"/>
      <c r="D324" s="504"/>
      <c r="E324" s="504"/>
      <c r="F324" s="505"/>
      <c r="G324" s="323" t="str">
        <f>+'11+'!Q37</f>
        <v>0820100059</v>
      </c>
      <c r="H324" s="323">
        <f>+'11+'!R37</f>
        <v>0</v>
      </c>
      <c r="I324" s="367">
        <f>+'11+'!O37</f>
        <v>8</v>
      </c>
      <c r="J324" s="367">
        <f>+'11+'!P37</f>
        <v>1</v>
      </c>
      <c r="M324" s="425">
        <f>+'11+'!U37</f>
        <v>17246.423999999999</v>
      </c>
      <c r="N324" s="425">
        <f>+'11+'!V37</f>
        <v>6623.7815499999997</v>
      </c>
      <c r="O324" s="396">
        <f t="shared" si="4"/>
        <v>38.406695498150803</v>
      </c>
    </row>
    <row r="325" spans="2:15" ht="13.5" thickBot="1" x14ac:dyDescent="0.25">
      <c r="B325" s="504" t="str">
        <f>+'11+'!B38:M38</f>
        <v>Предоставление субсидий бюджетным, автономным учреждениям и иным некоммерческим организациям</v>
      </c>
      <c r="C325" s="504"/>
      <c r="D325" s="504"/>
      <c r="E325" s="504"/>
      <c r="F325" s="505"/>
      <c r="G325" s="323" t="str">
        <f>+'11+'!Q38</f>
        <v>0820100059</v>
      </c>
      <c r="H325" s="323" t="str">
        <f>+'11+'!R38</f>
        <v>600</v>
      </c>
      <c r="I325" s="367">
        <f>+'11+'!O38</f>
        <v>8</v>
      </c>
      <c r="J325" s="367">
        <f>+'11+'!P38</f>
        <v>1</v>
      </c>
      <c r="M325" s="425">
        <f>+'11+'!U38</f>
        <v>17246.423999999999</v>
      </c>
      <c r="N325" s="425">
        <f>+'11+'!V38</f>
        <v>6623.7815499999997</v>
      </c>
      <c r="O325" s="396">
        <f t="shared" si="4"/>
        <v>38.406695498150803</v>
      </c>
    </row>
    <row r="326" spans="2:15" ht="13.5" thickBot="1" x14ac:dyDescent="0.25">
      <c r="B326" s="504" t="str">
        <f>+'11+'!B39:M39</f>
        <v>Субсидии бюджетным учреждениям</v>
      </c>
      <c r="C326" s="504"/>
      <c r="D326" s="504"/>
      <c r="E326" s="504"/>
      <c r="F326" s="505"/>
      <c r="G326" s="323" t="str">
        <f>+'11+'!Q39</f>
        <v>0820100059</v>
      </c>
      <c r="H326" s="323" t="str">
        <f>+'11+'!R39</f>
        <v>610</v>
      </c>
      <c r="I326" s="367">
        <f>+'11+'!O39</f>
        <v>8</v>
      </c>
      <c r="J326" s="367">
        <f>+'11+'!P39</f>
        <v>1</v>
      </c>
      <c r="M326" s="425">
        <f>+'11+'!U39</f>
        <v>17246.423999999999</v>
      </c>
      <c r="N326" s="425">
        <f>+'11+'!V39</f>
        <v>6623.7815499999997</v>
      </c>
      <c r="O326" s="396">
        <f t="shared" si="4"/>
        <v>38.406695498150803</v>
      </c>
    </row>
    <row r="327" spans="2:15" ht="13.5" thickBot="1" x14ac:dyDescent="0.25">
      <c r="B327" s="504" t="str">
        <f>+'11+'!B40:M40</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27" s="504"/>
      <c r="D327" s="504"/>
      <c r="E327" s="504"/>
      <c r="F327" s="505"/>
      <c r="G327" s="323" t="str">
        <f>+'11+'!Q40</f>
        <v>0820100059</v>
      </c>
      <c r="H327" s="323" t="str">
        <f>+'11+'!R40</f>
        <v>611</v>
      </c>
      <c r="I327" s="367">
        <f>+'11+'!O40</f>
        <v>8</v>
      </c>
      <c r="J327" s="367">
        <f>+'11+'!P40</f>
        <v>1</v>
      </c>
      <c r="M327" s="425">
        <f>+'11+'!U40</f>
        <v>17246.423999999999</v>
      </c>
      <c r="N327" s="425">
        <f>+'11+'!V40</f>
        <v>6623.7815499999997</v>
      </c>
      <c r="O327" s="396">
        <f t="shared" si="4"/>
        <v>38.406695498150803</v>
      </c>
    </row>
    <row r="328" spans="2:15" ht="13.5" thickBot="1" x14ac:dyDescent="0.25">
      <c r="B328" s="504" t="str">
        <f>+'11+'!B41:M41</f>
        <v>Муниципальная программа "Развитие культуры Овюрского кожууна</v>
      </c>
      <c r="C328" s="504"/>
      <c r="D328" s="504"/>
      <c r="E328" s="504"/>
      <c r="F328" s="505"/>
      <c r="G328" s="323" t="str">
        <f>+'11+'!Q41</f>
        <v>0800000000</v>
      </c>
      <c r="H328" s="323">
        <f>+'11+'!R41</f>
        <v>0</v>
      </c>
      <c r="I328" s="367">
        <f>+'11+'!O41</f>
        <v>8</v>
      </c>
      <c r="J328" s="367">
        <f>+'11+'!P41</f>
        <v>1</v>
      </c>
      <c r="M328" s="425">
        <f>+'11+'!U41</f>
        <v>3588.15</v>
      </c>
      <c r="N328" s="425">
        <f>+'11+'!V41</f>
        <v>1928</v>
      </c>
      <c r="O328" s="396">
        <f t="shared" si="4"/>
        <v>53.732424787146584</v>
      </c>
    </row>
    <row r="329" spans="2:15" ht="13.5" thickBot="1" x14ac:dyDescent="0.25">
      <c r="B329" s="504" t="str">
        <f>+'11+'!B42:M42</f>
        <v>подпрограмма "Организация досуга и предоставление услуг организаций культуры"</v>
      </c>
      <c r="C329" s="504"/>
      <c r="D329" s="504"/>
      <c r="E329" s="504"/>
      <c r="F329" s="505"/>
      <c r="G329" s="323" t="str">
        <f>+'11+'!Q42</f>
        <v>0820000000</v>
      </c>
      <c r="H329" s="323">
        <f>+'11+'!R42</f>
        <v>0</v>
      </c>
      <c r="I329" s="367">
        <f>+'11+'!O42</f>
        <v>8</v>
      </c>
      <c r="J329" s="367">
        <f>+'11+'!P42</f>
        <v>1</v>
      </c>
      <c r="M329" s="425">
        <f>+'11+'!U42</f>
        <v>3588.15</v>
      </c>
      <c r="N329" s="425">
        <f>+'11+'!V42</f>
        <v>1928</v>
      </c>
      <c r="O329" s="396">
        <f t="shared" si="4"/>
        <v>53.732424787146584</v>
      </c>
    </row>
    <row r="330" spans="2:15" ht="13.5" thickBot="1" x14ac:dyDescent="0.25">
      <c r="B330" s="504" t="str">
        <f>+'11+'!B43:M43</f>
        <v>Субсидии на реализацию губернаторского проекта "Сорунза" (Притяжение)</v>
      </c>
      <c r="C330" s="504"/>
      <c r="D330" s="504"/>
      <c r="E330" s="504"/>
      <c r="F330" s="505"/>
      <c r="G330" s="323" t="str">
        <f>+'11+'!Q43</f>
        <v>0820173450</v>
      </c>
      <c r="H330" s="323">
        <f>+'11+'!R43</f>
        <v>0</v>
      </c>
      <c r="I330" s="367">
        <f>+'11+'!O43</f>
        <v>8</v>
      </c>
      <c r="J330" s="367">
        <f>+'11+'!P43</f>
        <v>1</v>
      </c>
      <c r="M330" s="425">
        <f>+'11+'!U43</f>
        <v>3588.15</v>
      </c>
      <c r="N330" s="425">
        <f>+'11+'!V43</f>
        <v>1928</v>
      </c>
      <c r="O330" s="396">
        <f t="shared" si="4"/>
        <v>53.732424787146584</v>
      </c>
    </row>
    <row r="331" spans="2:15" ht="13.5" thickBot="1" x14ac:dyDescent="0.25">
      <c r="B331" s="504" t="str">
        <f>+'11+'!B44:M44</f>
        <v>Предоставление субсидий бюджетным, автономным учреждениям и иным некоммерческим организациям</v>
      </c>
      <c r="C331" s="504"/>
      <c r="D331" s="504"/>
      <c r="E331" s="504"/>
      <c r="F331" s="505"/>
      <c r="G331" s="323" t="str">
        <f>+'11+'!Q44</f>
        <v>0820173450</v>
      </c>
      <c r="H331" s="323" t="str">
        <f>+'11+'!R44</f>
        <v>600</v>
      </c>
      <c r="I331" s="367">
        <f>+'11+'!O44</f>
        <v>8</v>
      </c>
      <c r="J331" s="367">
        <f>+'11+'!P44</f>
        <v>1</v>
      </c>
      <c r="M331" s="425">
        <f>+'11+'!U44</f>
        <v>3588.15</v>
      </c>
      <c r="N331" s="425">
        <f>+'11+'!V44</f>
        <v>1928</v>
      </c>
      <c r="O331" s="396">
        <f t="shared" si="4"/>
        <v>53.732424787146584</v>
      </c>
    </row>
    <row r="332" spans="2:15" ht="13.5" thickBot="1" x14ac:dyDescent="0.25">
      <c r="B332" s="504" t="str">
        <f>+'11+'!B45:M45</f>
        <v>Субсидии бюджетным учреждениям</v>
      </c>
      <c r="C332" s="504"/>
      <c r="D332" s="504"/>
      <c r="E332" s="504"/>
      <c r="F332" s="505"/>
      <c r="G332" s="323" t="str">
        <f>+'11+'!Q45</f>
        <v>0820173450</v>
      </c>
      <c r="H332" s="323" t="str">
        <f>+'11+'!R45</f>
        <v>610</v>
      </c>
      <c r="I332" s="367">
        <f>+'11+'!O45</f>
        <v>8</v>
      </c>
      <c r="J332" s="367">
        <f>+'11+'!P45</f>
        <v>1</v>
      </c>
      <c r="M332" s="425">
        <f>+'11+'!U45</f>
        <v>3588.15</v>
      </c>
      <c r="N332" s="425">
        <f>+'11+'!V45</f>
        <v>1928</v>
      </c>
      <c r="O332" s="396">
        <f t="shared" si="4"/>
        <v>53.732424787146584</v>
      </c>
    </row>
    <row r="333" spans="2:15" ht="13.5" thickBot="1" x14ac:dyDescent="0.25">
      <c r="B333" s="504" t="str">
        <f>+'11+'!B46:M46</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33" s="504"/>
      <c r="D333" s="504"/>
      <c r="E333" s="504"/>
      <c r="F333" s="505"/>
      <c r="G333" s="323">
        <f>+'11+'!Q46</f>
        <v>820173450</v>
      </c>
      <c r="H333" s="323" t="str">
        <f>+'11+'!R46</f>
        <v>611</v>
      </c>
      <c r="I333" s="367">
        <f>+'11+'!O46</f>
        <v>8</v>
      </c>
      <c r="J333" s="367">
        <f>+'11+'!P46</f>
        <v>1</v>
      </c>
      <c r="M333" s="425">
        <f>+'11+'!U46</f>
        <v>3588.15</v>
      </c>
      <c r="N333" s="425">
        <f>+'11+'!V46</f>
        <v>1928</v>
      </c>
      <c r="O333" s="396">
        <f t="shared" si="4"/>
        <v>53.732424787146584</v>
      </c>
    </row>
    <row r="334" spans="2:15" ht="13.5" thickBot="1" x14ac:dyDescent="0.25">
      <c r="B334" s="504" t="str">
        <f>+'11+'!B47:M47</f>
        <v>Муниципальная программа "Развитие культуры Овюрского кожууна</v>
      </c>
      <c r="C334" s="504"/>
      <c r="D334" s="504"/>
      <c r="E334" s="504"/>
      <c r="F334" s="505"/>
      <c r="G334" s="323" t="str">
        <f>+'11+'!Q47</f>
        <v>0800000000</v>
      </c>
      <c r="H334" s="323">
        <f>+'11+'!R47</f>
        <v>0</v>
      </c>
      <c r="I334" s="367">
        <f>+'11+'!O47</f>
        <v>8</v>
      </c>
      <c r="J334" s="367">
        <f>+'11+'!P47</f>
        <v>1</v>
      </c>
      <c r="M334" s="425">
        <f>+'11+'!U47</f>
        <v>500</v>
      </c>
      <c r="N334" s="425">
        <f>+'11+'!V47</f>
        <v>500</v>
      </c>
      <c r="O334" s="396">
        <f t="shared" si="4"/>
        <v>100</v>
      </c>
    </row>
    <row r="335" spans="2:15" ht="13.5" thickBot="1" x14ac:dyDescent="0.25">
      <c r="B335" s="504" t="str">
        <f>+'11+'!B48:M48</f>
        <v>подпрограмма "Организация досуга и предоставление услуг организаций культуры"</v>
      </c>
      <c r="C335" s="504"/>
      <c r="D335" s="504"/>
      <c r="E335" s="504"/>
      <c r="F335" s="505"/>
      <c r="G335" s="323" t="str">
        <f>+'11+'!Q48</f>
        <v>0820000000</v>
      </c>
      <c r="H335" s="323">
        <f>+'11+'!R48</f>
        <v>0</v>
      </c>
      <c r="I335" s="367">
        <f>+'11+'!O48</f>
        <v>8</v>
      </c>
      <c r="J335" s="367">
        <f>+'11+'!P48</f>
        <v>1</v>
      </c>
      <c r="M335" s="425">
        <f>+'11+'!U48</f>
        <v>500</v>
      </c>
      <c r="N335" s="425">
        <f>+'11+'!V48</f>
        <v>500</v>
      </c>
      <c r="O335" s="396">
        <f t="shared" si="4"/>
        <v>100</v>
      </c>
    </row>
    <row r="336" spans="2:15" ht="13.5" thickBot="1" x14ac:dyDescent="0.25">
      <c r="B336" s="504" t="str">
        <f>+'11+'!B49:M49</f>
        <v>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v>
      </c>
      <c r="C336" s="504"/>
      <c r="D336" s="504"/>
      <c r="E336" s="504"/>
      <c r="F336" s="505"/>
      <c r="G336" s="323" t="str">
        <f>+'11+'!Q49</f>
        <v>08201L4660</v>
      </c>
      <c r="H336" s="323">
        <f>+'11+'!R49</f>
        <v>0</v>
      </c>
      <c r="I336" s="367">
        <f>+'11+'!O49</f>
        <v>8</v>
      </c>
      <c r="J336" s="367">
        <f>+'11+'!P49</f>
        <v>1</v>
      </c>
      <c r="M336" s="425">
        <f>+'11+'!U49</f>
        <v>500</v>
      </c>
      <c r="N336" s="425">
        <f>+'11+'!V49</f>
        <v>500</v>
      </c>
      <c r="O336" s="396">
        <f t="shared" si="4"/>
        <v>100</v>
      </c>
    </row>
    <row r="337" spans="2:15" ht="13.5" thickBot="1" x14ac:dyDescent="0.25">
      <c r="B337" s="504" t="str">
        <f>+'11+'!B50:M50</f>
        <v>Предоставление субсидий бюджетным, автономным учреждениям и иным некоммерческим организациям</v>
      </c>
      <c r="C337" s="504"/>
      <c r="D337" s="504"/>
      <c r="E337" s="504"/>
      <c r="F337" s="505"/>
      <c r="G337" s="323" t="str">
        <f>+'11+'!Q50</f>
        <v>08201L4660</v>
      </c>
      <c r="H337" s="323" t="str">
        <f>+'11+'!R50</f>
        <v>600</v>
      </c>
      <c r="I337" s="367">
        <f>+'11+'!O50</f>
        <v>8</v>
      </c>
      <c r="J337" s="367">
        <f>+'11+'!P50</f>
        <v>1</v>
      </c>
      <c r="M337" s="425">
        <f>+'11+'!U50</f>
        <v>500</v>
      </c>
      <c r="N337" s="425">
        <f>+'11+'!V50</f>
        <v>500</v>
      </c>
      <c r="O337" s="396">
        <f t="shared" si="4"/>
        <v>100</v>
      </c>
    </row>
    <row r="338" spans="2:15" ht="13.5" thickBot="1" x14ac:dyDescent="0.25">
      <c r="B338" s="504" t="str">
        <f>+'11+'!B51:M51</f>
        <v>Субсидии бюджетным учреждениям</v>
      </c>
      <c r="C338" s="504"/>
      <c r="D338" s="504"/>
      <c r="E338" s="504"/>
      <c r="F338" s="505"/>
      <c r="G338" s="323" t="str">
        <f>+'11+'!Q51</f>
        <v>08201L4660</v>
      </c>
      <c r="H338" s="323" t="str">
        <f>+'11+'!R51</f>
        <v>610</v>
      </c>
      <c r="I338" s="367">
        <f>+'11+'!O51</f>
        <v>8</v>
      </c>
      <c r="J338" s="367">
        <f>+'11+'!P51</f>
        <v>1</v>
      </c>
      <c r="M338" s="425">
        <f>+'11+'!U51</f>
        <v>500</v>
      </c>
      <c r="N338" s="425">
        <f>+'11+'!V51</f>
        <v>500</v>
      </c>
      <c r="O338" s="396">
        <f t="shared" si="4"/>
        <v>100</v>
      </c>
    </row>
    <row r="339" spans="2:15" ht="13.5" thickBot="1" x14ac:dyDescent="0.25">
      <c r="B339" s="504" t="str">
        <f>+'11+'!B52:M52</f>
        <v>Субсидии бюджетным учреждениям на иные цели</v>
      </c>
      <c r="C339" s="504"/>
      <c r="D339" s="504"/>
      <c r="E339" s="504"/>
      <c r="F339" s="505"/>
      <c r="G339" s="323" t="str">
        <f>+'11+'!Q52</f>
        <v>08201L4660</v>
      </c>
      <c r="H339" s="323" t="str">
        <f>+'11+'!R52</f>
        <v>612</v>
      </c>
      <c r="I339" s="367">
        <f>+'11+'!O52</f>
        <v>8</v>
      </c>
      <c r="J339" s="367">
        <f>+'11+'!P52</f>
        <v>1</v>
      </c>
      <c r="M339" s="425">
        <f>+'11+'!U52</f>
        <v>500</v>
      </c>
      <c r="N339" s="425">
        <f>+'11+'!V52</f>
        <v>500</v>
      </c>
      <c r="O339" s="396">
        <f t="shared" si="4"/>
        <v>100</v>
      </c>
    </row>
    <row r="340" spans="2:15" ht="13.5" thickBot="1" x14ac:dyDescent="0.25">
      <c r="B340" s="504" t="str">
        <f>+'11+'!B53:M53</f>
        <v>Муниципальная программа "Развитие культуры Овюрского кожууна</v>
      </c>
      <c r="C340" s="504"/>
      <c r="D340" s="504"/>
      <c r="E340" s="504"/>
      <c r="F340" s="505"/>
      <c r="G340" s="323" t="str">
        <f>+'11+'!Q53</f>
        <v>0800000000</v>
      </c>
      <c r="H340" s="323">
        <f>+'11+'!R53</f>
        <v>0</v>
      </c>
      <c r="I340" s="367">
        <f>+'11+'!O53</f>
        <v>8</v>
      </c>
      <c r="J340" s="367">
        <f>+'11+'!P53</f>
        <v>1</v>
      </c>
      <c r="M340" s="425">
        <f>+'11+'!U53</f>
        <v>1700.499</v>
      </c>
      <c r="N340" s="425">
        <f>+'11+'!V53</f>
        <v>783.49571000000003</v>
      </c>
      <c r="O340" s="396">
        <f t="shared" si="4"/>
        <v>46.074458732407372</v>
      </c>
    </row>
    <row r="341" spans="2:15" ht="13.5" thickBot="1" x14ac:dyDescent="0.25">
      <c r="B341" s="504" t="str">
        <f>+'11+'!B54:M54</f>
        <v>подпрограмма "Народный театр" Овюрского кожууна</v>
      </c>
      <c r="C341" s="504"/>
      <c r="D341" s="504"/>
      <c r="E341" s="504"/>
      <c r="F341" s="505"/>
      <c r="G341" s="323" t="str">
        <f>+'11+'!Q54</f>
        <v>0850000000</v>
      </c>
      <c r="H341" s="323">
        <f>+'11+'!R54</f>
        <v>0</v>
      </c>
      <c r="I341" s="367">
        <f>+'11+'!O54</f>
        <v>8</v>
      </c>
      <c r="J341" s="367">
        <f>+'11+'!P54</f>
        <v>1</v>
      </c>
      <c r="M341" s="425">
        <f>+'11+'!U54</f>
        <v>1700.499</v>
      </c>
      <c r="N341" s="425">
        <f>+'11+'!V54</f>
        <v>783.49571000000003</v>
      </c>
      <c r="O341" s="396">
        <f t="shared" si="4"/>
        <v>46.074458732407372</v>
      </c>
    </row>
    <row r="342" spans="2:15" ht="13.5" thickBot="1" x14ac:dyDescent="0.25">
      <c r="B342" s="504" t="str">
        <f>+'11+'!B55:M55</f>
        <v>Обеспечение деятельности муниципальных учреждений (оказание услуг) - средства местного бджета</v>
      </c>
      <c r="C342" s="504"/>
      <c r="D342" s="504"/>
      <c r="E342" s="504"/>
      <c r="F342" s="505"/>
      <c r="G342" s="323" t="str">
        <f>+'11+'!Q55</f>
        <v>0850000110</v>
      </c>
      <c r="H342" s="323">
        <f>+'11+'!R55</f>
        <v>0</v>
      </c>
      <c r="I342" s="367">
        <f>+'11+'!O55</f>
        <v>8</v>
      </c>
      <c r="J342" s="367">
        <f>+'11+'!P55</f>
        <v>1</v>
      </c>
      <c r="M342" s="425">
        <f>+'11+'!U55</f>
        <v>1700.499</v>
      </c>
      <c r="N342" s="425">
        <f>+'11+'!V55</f>
        <v>783.49571000000003</v>
      </c>
      <c r="O342" s="396">
        <f t="shared" si="4"/>
        <v>46.074458732407372</v>
      </c>
    </row>
    <row r="343" spans="2:15" ht="13.5" thickBot="1" x14ac:dyDescent="0.25">
      <c r="B343" s="504" t="str">
        <f>+'11+'!B56:M56</f>
        <v>Предоставление субсидий бюджетным, автономным учреждениям и иным некоммерческим организациям</v>
      </c>
      <c r="C343" s="504"/>
      <c r="D343" s="504"/>
      <c r="E343" s="504"/>
      <c r="F343" s="505"/>
      <c r="G343" s="323" t="str">
        <f>+'11+'!Q56</f>
        <v>0850000110</v>
      </c>
      <c r="H343" s="323" t="str">
        <f>+'11+'!R56</f>
        <v>600</v>
      </c>
      <c r="I343" s="367">
        <f>+'11+'!O56</f>
        <v>8</v>
      </c>
      <c r="J343" s="367">
        <f>+'11+'!P56</f>
        <v>1</v>
      </c>
      <c r="M343" s="425">
        <f>+'11+'!U56</f>
        <v>1700.499</v>
      </c>
      <c r="N343" s="425">
        <f>+'11+'!V56</f>
        <v>783.49571000000003</v>
      </c>
      <c r="O343" s="396">
        <f t="shared" si="4"/>
        <v>46.074458732407372</v>
      </c>
    </row>
    <row r="344" spans="2:15" ht="13.5" thickBot="1" x14ac:dyDescent="0.25">
      <c r="B344" s="504" t="str">
        <f>+'11+'!B57:M57</f>
        <v>Субсидии бюджетным учреждениям</v>
      </c>
      <c r="C344" s="504"/>
      <c r="D344" s="504"/>
      <c r="E344" s="504"/>
      <c r="F344" s="505"/>
      <c r="G344" s="323" t="str">
        <f>+'11+'!Q57</f>
        <v>0850000110</v>
      </c>
      <c r="H344" s="323" t="str">
        <f>+'11+'!R57</f>
        <v>610</v>
      </c>
      <c r="I344" s="367">
        <f>+'11+'!O57</f>
        <v>8</v>
      </c>
      <c r="J344" s="367">
        <f>+'11+'!P57</f>
        <v>1</v>
      </c>
      <c r="M344" s="425">
        <f>+'11+'!U57</f>
        <v>1700.499</v>
      </c>
      <c r="N344" s="425">
        <f>+'11+'!V57</f>
        <v>783.49571000000003</v>
      </c>
      <c r="O344" s="396">
        <f t="shared" si="4"/>
        <v>46.074458732407372</v>
      </c>
    </row>
    <row r="345" spans="2:15" ht="13.5" thickBot="1" x14ac:dyDescent="0.25">
      <c r="B345" s="504" t="str">
        <f>+'11+'!B58:M58</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45" s="504"/>
      <c r="D345" s="504"/>
      <c r="E345" s="504"/>
      <c r="F345" s="505"/>
      <c r="G345" s="323" t="str">
        <f>+'11+'!Q58</f>
        <v>0850000110</v>
      </c>
      <c r="H345" s="323" t="str">
        <f>+'11+'!R58</f>
        <v>611</v>
      </c>
      <c r="I345" s="367">
        <f>+'11+'!O58</f>
        <v>8</v>
      </c>
      <c r="J345" s="367">
        <f>+'11+'!P58</f>
        <v>1</v>
      </c>
      <c r="M345" s="425">
        <f>+'11+'!U58</f>
        <v>1700.499</v>
      </c>
      <c r="N345" s="425">
        <f>+'11+'!V58</f>
        <v>783.49571000000003</v>
      </c>
      <c r="O345" s="396">
        <f t="shared" si="4"/>
        <v>46.074458732407372</v>
      </c>
    </row>
    <row r="346" spans="2:15" ht="13.5" thickBot="1" x14ac:dyDescent="0.25">
      <c r="B346" s="504" t="str">
        <f>+'11+'!B59:M59</f>
        <v>Другие вопросы в области культуры, кинематографии</v>
      </c>
      <c r="C346" s="504"/>
      <c r="D346" s="504"/>
      <c r="E346" s="504"/>
      <c r="F346" s="505"/>
      <c r="G346" s="323">
        <f>+'11+'!Q59</f>
        <v>0</v>
      </c>
      <c r="H346" s="323">
        <f>+'11+'!R59</f>
        <v>0</v>
      </c>
      <c r="I346" s="367">
        <f>+'11+'!O59</f>
        <v>8</v>
      </c>
      <c r="J346" s="367">
        <f>+'11+'!P59</f>
        <v>4</v>
      </c>
      <c r="M346" s="425">
        <f>+'11+'!U59</f>
        <v>25110.452809999999</v>
      </c>
      <c r="N346" s="425">
        <f>+'11+'!V59</f>
        <v>13618.987429999999</v>
      </c>
      <c r="O346" s="396">
        <f t="shared" si="4"/>
        <v>54.236327528814485</v>
      </c>
    </row>
    <row r="347" spans="2:15" ht="13.5" thickBot="1" x14ac:dyDescent="0.25">
      <c r="B347" s="504" t="str">
        <f>+'11+'!B60:M60</f>
        <v>Муниципальная программа "Развитие культуры Овюрского кожууна</v>
      </c>
      <c r="C347" s="504"/>
      <c r="D347" s="504"/>
      <c r="E347" s="504"/>
      <c r="F347" s="505"/>
      <c r="G347" s="323" t="str">
        <f>+'11+'!Q60</f>
        <v>0800000000</v>
      </c>
      <c r="H347" s="323">
        <f>+'11+'!R60</f>
        <v>0</v>
      </c>
      <c r="I347" s="367">
        <f>+'11+'!O60</f>
        <v>8</v>
      </c>
      <c r="J347" s="367">
        <f>+'11+'!P60</f>
        <v>4</v>
      </c>
      <c r="M347" s="425">
        <f>+'11+'!U60</f>
        <v>22142.232</v>
      </c>
      <c r="N347" s="425">
        <f>+'11+'!V60</f>
        <v>12186.508309999999</v>
      </c>
      <c r="O347" s="396">
        <f t="shared" si="4"/>
        <v>55.03739781066335</v>
      </c>
    </row>
    <row r="348" spans="2:15" ht="13.5" thickBot="1" x14ac:dyDescent="0.25">
      <c r="B348" s="504" t="str">
        <f>+'11+'!B61:M61</f>
        <v>подпрограмма "Организация досуга и предоставление услуг организаций культуры"</v>
      </c>
      <c r="C348" s="504"/>
      <c r="D348" s="504"/>
      <c r="E348" s="504"/>
      <c r="F348" s="505"/>
      <c r="G348" s="323" t="str">
        <f>+'11+'!Q61</f>
        <v>0820000000</v>
      </c>
      <c r="H348" s="323">
        <f>+'11+'!R61</f>
        <v>0</v>
      </c>
      <c r="I348" s="367">
        <f>+'11+'!O61</f>
        <v>8</v>
      </c>
      <c r="J348" s="367">
        <f>+'11+'!P61</f>
        <v>4</v>
      </c>
      <c r="M348" s="425">
        <f>+'11+'!U61</f>
        <v>22142.232</v>
      </c>
      <c r="N348" s="425">
        <f>+'11+'!V61</f>
        <v>12186.508309999999</v>
      </c>
      <c r="O348" s="396">
        <f t="shared" si="4"/>
        <v>55.03739781066335</v>
      </c>
    </row>
    <row r="349" spans="2:15" ht="13.5" thickBot="1" x14ac:dyDescent="0.25">
      <c r="B349" s="504" t="str">
        <f>+'11+'!B62:M62</f>
        <v>Обеспечение деятельности подведомственных учреждений</v>
      </c>
      <c r="C349" s="504"/>
      <c r="D349" s="504"/>
      <c r="E349" s="504"/>
      <c r="F349" s="505"/>
      <c r="G349" s="323" t="str">
        <f>+'11+'!Q62</f>
        <v>0820299190</v>
      </c>
      <c r="H349" s="323">
        <f>+'11+'!R62</f>
        <v>0</v>
      </c>
      <c r="I349" s="367">
        <f>+'11+'!O62</f>
        <v>8</v>
      </c>
      <c r="J349" s="367">
        <f>+'11+'!P62</f>
        <v>4</v>
      </c>
      <c r="M349" s="425">
        <f>+'11+'!U62</f>
        <v>22142.232</v>
      </c>
      <c r="N349" s="425">
        <f>+'11+'!V62</f>
        <v>12186.508309999999</v>
      </c>
      <c r="O349" s="396">
        <f t="shared" si="4"/>
        <v>55.03739781066335</v>
      </c>
    </row>
    <row r="350" spans="2:15" ht="13.5" thickBot="1" x14ac:dyDescent="0.25">
      <c r="B350" s="504" t="str">
        <f>+'11+'!B63:M63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350" s="504"/>
      <c r="D350" s="504"/>
      <c r="E350" s="504"/>
      <c r="F350" s="505"/>
      <c r="G350" s="323" t="str">
        <f>+'11+'!Q63</f>
        <v>0820299190</v>
      </c>
      <c r="H350" s="323" t="str">
        <f>+'11+'!R63</f>
        <v>100</v>
      </c>
      <c r="I350" s="367">
        <f>+'11+'!O63</f>
        <v>8</v>
      </c>
      <c r="J350" s="367">
        <f>+'11+'!P63</f>
        <v>4</v>
      </c>
      <c r="M350" s="425">
        <f>+'11+'!U63</f>
        <v>21842.732</v>
      </c>
      <c r="N350" s="425">
        <f>+'11+'!V63</f>
        <v>12051.763859999999</v>
      </c>
      <c r="O350" s="396">
        <f t="shared" ref="O350:O413" si="5">N350/M350*100</f>
        <v>55.175167007497038</v>
      </c>
    </row>
    <row r="351" spans="2:15" ht="13.5" thickBot="1" x14ac:dyDescent="0.25">
      <c r="B351" s="504" t="str">
        <f>+'11+'!B64:M64</f>
        <v>Расходы на выплаты персоналу казенных учреждений</v>
      </c>
      <c r="C351" s="504"/>
      <c r="D351" s="504"/>
      <c r="E351" s="504"/>
      <c r="F351" s="505"/>
      <c r="G351" s="323" t="str">
        <f>+'11+'!Q64</f>
        <v>0820299190</v>
      </c>
      <c r="H351" s="323" t="str">
        <f>+'11+'!R64</f>
        <v>110</v>
      </c>
      <c r="I351" s="367">
        <f>+'11+'!O64</f>
        <v>8</v>
      </c>
      <c r="J351" s="367">
        <f>+'11+'!P64</f>
        <v>4</v>
      </c>
      <c r="M351" s="425">
        <f>+'11+'!U64</f>
        <v>21842.732</v>
      </c>
      <c r="N351" s="425">
        <f>+'11+'!V64</f>
        <v>12051.763859999999</v>
      </c>
      <c r="O351" s="396">
        <f t="shared" si="5"/>
        <v>55.175167007497038</v>
      </c>
    </row>
    <row r="352" spans="2:15" ht="13.5" thickBot="1" x14ac:dyDescent="0.25">
      <c r="B352" s="504" t="str">
        <f>+'11+'!B65:M65</f>
        <v>Фонд оплаты труда учреждений</v>
      </c>
      <c r="C352" s="504"/>
      <c r="D352" s="504"/>
      <c r="E352" s="504"/>
      <c r="F352" s="505"/>
      <c r="G352" s="323" t="str">
        <f>+'11+'!Q65</f>
        <v>0820299190</v>
      </c>
      <c r="H352" s="323" t="str">
        <f>+'11+'!R65</f>
        <v>111</v>
      </c>
      <c r="I352" s="367">
        <f>+'11+'!O65</f>
        <v>8</v>
      </c>
      <c r="J352" s="367">
        <f>+'11+'!P65</f>
        <v>4</v>
      </c>
      <c r="M352" s="425">
        <f>+'11+'!U65</f>
        <v>16776.292000000001</v>
      </c>
      <c r="N352" s="425">
        <f>+'11+'!V65</f>
        <v>9528.3019999999997</v>
      </c>
      <c r="O352" s="396">
        <f t="shared" si="5"/>
        <v>56.796233637325813</v>
      </c>
    </row>
    <row r="353" spans="2:15" ht="13.5" thickBot="1" x14ac:dyDescent="0.25">
      <c r="B353" s="504" t="str">
        <f>+'11+'!B66:M66</f>
        <v>Взносы по обязательному социальному страхованию на выплаты по оплате труда работников и иные выплаты работникам учреждений</v>
      </c>
      <c r="C353" s="504"/>
      <c r="D353" s="504"/>
      <c r="E353" s="504"/>
      <c r="F353" s="505"/>
      <c r="G353" s="323" t="str">
        <f>+'11+'!Q66</f>
        <v>0820299190</v>
      </c>
      <c r="H353" s="323" t="str">
        <f>+'11+'!R66</f>
        <v>119</v>
      </c>
      <c r="I353" s="367">
        <f>+'11+'!O66</f>
        <v>8</v>
      </c>
      <c r="J353" s="367">
        <f>+'11+'!P66</f>
        <v>4</v>
      </c>
      <c r="M353" s="425">
        <f>+'11+'!U66</f>
        <v>5066.4399999999996</v>
      </c>
      <c r="N353" s="425">
        <f>+'11+'!V66</f>
        <v>2523.4618599999999</v>
      </c>
      <c r="O353" s="396">
        <f t="shared" si="5"/>
        <v>49.807396515107257</v>
      </c>
    </row>
    <row r="354" spans="2:15" ht="13.5" thickBot="1" x14ac:dyDescent="0.25">
      <c r="B354" s="504" t="str">
        <f>+'11+'!B67:M67</f>
        <v>Закупка товаров, работ и услуг для обеспечения государственных (муниципальных) нужд</v>
      </c>
      <c r="C354" s="504"/>
      <c r="D354" s="504"/>
      <c r="E354" s="504"/>
      <c r="F354" s="505"/>
      <c r="G354" s="323" t="str">
        <f>+'11+'!Q67</f>
        <v>0820299190</v>
      </c>
      <c r="H354" s="323" t="str">
        <f>+'11+'!R67</f>
        <v>200</v>
      </c>
      <c r="I354" s="367">
        <f>+'11+'!O67</f>
        <v>8</v>
      </c>
      <c r="J354" s="367">
        <f>+'11+'!P67</f>
        <v>4</v>
      </c>
      <c r="M354" s="425">
        <f>+'11+'!U67</f>
        <v>293.5</v>
      </c>
      <c r="N354" s="425">
        <f>+'11+'!V67</f>
        <v>128.74445</v>
      </c>
      <c r="O354" s="396">
        <f t="shared" si="5"/>
        <v>43.865229982964223</v>
      </c>
    </row>
    <row r="355" spans="2:15" ht="13.5" thickBot="1" x14ac:dyDescent="0.25">
      <c r="B355" s="504" t="str">
        <f>+'11+'!B68:M68</f>
        <v>Иные закупки товаров, работ и услуг для обеспечения государственных (муниципальных) нужд</v>
      </c>
      <c r="C355" s="504"/>
      <c r="D355" s="504"/>
      <c r="E355" s="504"/>
      <c r="F355" s="505"/>
      <c r="G355" s="323" t="str">
        <f>+'11+'!Q68</f>
        <v>0820299190</v>
      </c>
      <c r="H355" s="323" t="str">
        <f>+'11+'!R68</f>
        <v>240</v>
      </c>
      <c r="I355" s="367">
        <f>+'11+'!O68</f>
        <v>8</v>
      </c>
      <c r="J355" s="367">
        <f>+'11+'!P68</f>
        <v>4</v>
      </c>
      <c r="M355" s="425">
        <f>+'11+'!U68</f>
        <v>293.5</v>
      </c>
      <c r="N355" s="425">
        <f>+'11+'!V68</f>
        <v>128.74445</v>
      </c>
      <c r="O355" s="396">
        <f t="shared" si="5"/>
        <v>43.865229982964223</v>
      </c>
    </row>
    <row r="356" spans="2:15" ht="13.5" thickBot="1" x14ac:dyDescent="0.25">
      <c r="B356" s="504" t="str">
        <f>+'11+'!B69:M69</f>
        <v>Закупка товаров, работ, услуг в сфере информационно-коммуникационных технологий</v>
      </c>
      <c r="C356" s="504"/>
      <c r="D356" s="504"/>
      <c r="E356" s="504"/>
      <c r="F356" s="505"/>
      <c r="G356" s="323" t="str">
        <f>+'11+'!Q69</f>
        <v>0820299190</v>
      </c>
      <c r="H356" s="323" t="str">
        <f>+'11+'!R69</f>
        <v>242</v>
      </c>
      <c r="I356" s="367">
        <f>+'11+'!O69</f>
        <v>8</v>
      </c>
      <c r="J356" s="367">
        <f>+'11+'!P69</f>
        <v>4</v>
      </c>
      <c r="M356" s="425">
        <f>+'11+'!U69</f>
        <v>42.4</v>
      </c>
      <c r="N356" s="425">
        <f>+'11+'!V69</f>
        <v>8.7444500000000005</v>
      </c>
      <c r="O356" s="396">
        <f t="shared" si="5"/>
        <v>20.62370283018868</v>
      </c>
    </row>
    <row r="357" spans="2:15" ht="13.5" thickBot="1" x14ac:dyDescent="0.25">
      <c r="B357" s="504" t="str">
        <f>+'11+'!B70:M70</f>
        <v>Прочая закупка товаров, работ и услуг</v>
      </c>
      <c r="C357" s="504"/>
      <c r="D357" s="504"/>
      <c r="E357" s="504"/>
      <c r="F357" s="505"/>
      <c r="G357" s="323" t="str">
        <f>+'11+'!Q70</f>
        <v>0820299190</v>
      </c>
      <c r="H357" s="323" t="str">
        <f>+'11+'!R70</f>
        <v>244</v>
      </c>
      <c r="I357" s="367">
        <f>+'11+'!O70</f>
        <v>8</v>
      </c>
      <c r="J357" s="367">
        <f>+'11+'!P70</f>
        <v>4</v>
      </c>
      <c r="M357" s="425">
        <f>+'11+'!U70</f>
        <v>251.1</v>
      </c>
      <c r="N357" s="425">
        <f>+'11+'!V70</f>
        <v>120</v>
      </c>
      <c r="O357" s="396">
        <f t="shared" si="5"/>
        <v>47.789725209080046</v>
      </c>
    </row>
    <row r="358" spans="2:15" ht="13.5" thickBot="1" x14ac:dyDescent="0.25">
      <c r="B358" s="504" t="str">
        <f>+'11+'!B71:M71</f>
        <v>Иные бюджетные ассигнования</v>
      </c>
      <c r="C358" s="504"/>
      <c r="D358" s="504"/>
      <c r="E358" s="504"/>
      <c r="F358" s="505"/>
      <c r="G358" s="323" t="str">
        <f>+'11+'!Q71</f>
        <v>0820299190</v>
      </c>
      <c r="H358" s="323" t="str">
        <f>+'11+'!R71</f>
        <v>800</v>
      </c>
      <c r="I358" s="367">
        <f>+'11+'!O71</f>
        <v>8</v>
      </c>
      <c r="J358" s="367">
        <f>+'11+'!P71</f>
        <v>4</v>
      </c>
      <c r="M358" s="425">
        <f>+'11+'!U71</f>
        <v>6</v>
      </c>
      <c r="N358" s="425">
        <f>+'11+'!V71</f>
        <v>6</v>
      </c>
      <c r="O358" s="396">
        <f t="shared" si="5"/>
        <v>100</v>
      </c>
    </row>
    <row r="359" spans="2:15" ht="13.5" thickBot="1" x14ac:dyDescent="0.25">
      <c r="B359" s="504" t="str">
        <f>+'11+'!B72:M72</f>
        <v>Уплата налогов, сборов и иных платежей</v>
      </c>
      <c r="C359" s="504"/>
      <c r="D359" s="504"/>
      <c r="E359" s="504"/>
      <c r="F359" s="505"/>
      <c r="G359" s="323" t="str">
        <f>+'11+'!Q72</f>
        <v>0820299190</v>
      </c>
      <c r="H359" s="323" t="str">
        <f>+'11+'!R72</f>
        <v>850</v>
      </c>
      <c r="I359" s="367">
        <f>+'11+'!O72</f>
        <v>8</v>
      </c>
      <c r="J359" s="367">
        <f>+'11+'!P72</f>
        <v>4</v>
      </c>
      <c r="M359" s="425">
        <f>+'11+'!U72</f>
        <v>6</v>
      </c>
      <c r="N359" s="425">
        <f>+'11+'!V72</f>
        <v>6</v>
      </c>
      <c r="O359" s="396">
        <f t="shared" si="5"/>
        <v>100</v>
      </c>
    </row>
    <row r="360" spans="2:15" ht="13.5" thickBot="1" x14ac:dyDescent="0.25">
      <c r="B360" s="504" t="str">
        <f>+'11+'!B73:M73</f>
        <v>Уплата налога на имущество организаций и земельного налога</v>
      </c>
      <c r="C360" s="504"/>
      <c r="D360" s="504"/>
      <c r="E360" s="504"/>
      <c r="F360" s="505"/>
      <c r="G360" s="323" t="str">
        <f>+'11+'!Q73</f>
        <v>0820299190</v>
      </c>
      <c r="H360" s="323" t="str">
        <f>+'11+'!R73</f>
        <v>851</v>
      </c>
      <c r="I360" s="367">
        <f>+'11+'!O73</f>
        <v>8</v>
      </c>
      <c r="J360" s="367">
        <f>+'11+'!P73</f>
        <v>4</v>
      </c>
      <c r="M360" s="425">
        <f>+'11+'!U73</f>
        <v>6</v>
      </c>
      <c r="N360" s="425">
        <f>+'11+'!V73</f>
        <v>6</v>
      </c>
      <c r="O360" s="396">
        <f t="shared" si="5"/>
        <v>100</v>
      </c>
    </row>
    <row r="361" spans="2:15" ht="13.5" thickBot="1" x14ac:dyDescent="0.25">
      <c r="B361" s="504" t="str">
        <f>+'11+'!B74:M74</f>
        <v>Муниципальная программа "Развитие культуры Овюрского кожууна</v>
      </c>
      <c r="C361" s="504"/>
      <c r="D361" s="504"/>
      <c r="E361" s="504"/>
      <c r="F361" s="505"/>
      <c r="G361" s="323" t="str">
        <f>+'11+'!Q74</f>
        <v>0800000000</v>
      </c>
      <c r="H361" s="323">
        <f>+'11+'!R74</f>
        <v>0</v>
      </c>
      <c r="I361" s="367">
        <f>+'11+'!O74</f>
        <v>8</v>
      </c>
      <c r="J361" s="367">
        <f>+'11+'!P74</f>
        <v>4</v>
      </c>
      <c r="M361" s="425">
        <f>+'11+'!U74</f>
        <v>869.88180999999997</v>
      </c>
      <c r="N361" s="425">
        <f>+'11+'!V74</f>
        <v>524.45574999999997</v>
      </c>
      <c r="O361" s="396">
        <f t="shared" si="5"/>
        <v>60.29046060866591</v>
      </c>
    </row>
    <row r="362" spans="2:15" ht="13.5" thickBot="1" x14ac:dyDescent="0.25">
      <c r="B362" s="504" t="str">
        <f>+'11+'!B75:M75</f>
        <v>подпрограмма "Обеспечение реализации муниципальной программы и прочие мероприятия в сфере культуры"</v>
      </c>
      <c r="C362" s="504"/>
      <c r="D362" s="504"/>
      <c r="E362" s="504"/>
      <c r="F362" s="505"/>
      <c r="G362" s="323" t="str">
        <f>+'11+'!Q75</f>
        <v>0830000000</v>
      </c>
      <c r="H362" s="323">
        <f>+'11+'!R75</f>
        <v>0</v>
      </c>
      <c r="I362" s="367">
        <f>+'11+'!O75</f>
        <v>8</v>
      </c>
      <c r="J362" s="367">
        <f>+'11+'!P75</f>
        <v>4</v>
      </c>
      <c r="M362" s="425">
        <f>+'11+'!U75</f>
        <v>869.88180999999997</v>
      </c>
      <c r="N362" s="425">
        <f>+'11+'!V75</f>
        <v>524.45574999999997</v>
      </c>
      <c r="O362" s="396">
        <f t="shared" si="5"/>
        <v>60.29046060866591</v>
      </c>
    </row>
    <row r="363" spans="2:15" ht="13.5" thickBot="1" x14ac:dyDescent="0.25">
      <c r="B363" s="504" t="str">
        <f>+'11+'!B76:M76</f>
        <v>Разработка нормативно-правовых, методических и иных документов, направленных на эффективное решение задач</v>
      </c>
      <c r="C363" s="504"/>
      <c r="D363" s="504"/>
      <c r="E363" s="504"/>
      <c r="F363" s="505"/>
      <c r="G363" s="323" t="str">
        <f>+'11+'!Q76</f>
        <v>0830120419</v>
      </c>
      <c r="H363" s="323">
        <f>+'11+'!R76</f>
        <v>0</v>
      </c>
      <c r="I363" s="367">
        <f>+'11+'!O76</f>
        <v>8</v>
      </c>
      <c r="J363" s="367">
        <f>+'11+'!P76</f>
        <v>4</v>
      </c>
      <c r="M363" s="425">
        <f>+'11+'!U76</f>
        <v>869.88180999999997</v>
      </c>
      <c r="N363" s="425">
        <f>+'11+'!V76</f>
        <v>524.45574999999997</v>
      </c>
      <c r="O363" s="396">
        <f t="shared" si="5"/>
        <v>60.29046060866591</v>
      </c>
    </row>
    <row r="364" spans="2:15" ht="13.5" thickBot="1" x14ac:dyDescent="0.25">
      <c r="B364" s="504" t="str">
        <f>+'11+'!B77:M77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364" s="504"/>
      <c r="D364" s="504"/>
      <c r="E364" s="504"/>
      <c r="F364" s="505"/>
      <c r="G364" s="323" t="str">
        <f>+'11+'!Q77</f>
        <v>0830120419</v>
      </c>
      <c r="H364" s="323" t="str">
        <f>+'11+'!R77</f>
        <v>100</v>
      </c>
      <c r="I364" s="367">
        <f>+'11+'!O77</f>
        <v>8</v>
      </c>
      <c r="J364" s="367">
        <f>+'11+'!P77</f>
        <v>4</v>
      </c>
      <c r="M364" s="425">
        <f>+'11+'!U77</f>
        <v>869.88180999999997</v>
      </c>
      <c r="N364" s="425">
        <f>+'11+'!V77</f>
        <v>524.45574999999997</v>
      </c>
      <c r="O364" s="396">
        <f t="shared" si="5"/>
        <v>60.29046060866591</v>
      </c>
    </row>
    <row r="365" spans="2:15" ht="13.5" thickBot="1" x14ac:dyDescent="0.25">
      <c r="B365" s="504" t="str">
        <f>+'11+'!B78:M78</f>
        <v>Расходы на выплаты персоналу государственных (муниципальных) органов</v>
      </c>
      <c r="C365" s="504"/>
      <c r="D365" s="504"/>
      <c r="E365" s="504"/>
      <c r="F365" s="505"/>
      <c r="G365" s="323" t="str">
        <f>+'11+'!Q78</f>
        <v>0830120419</v>
      </c>
      <c r="H365" s="323" t="str">
        <f>+'11+'!R78</f>
        <v>120</v>
      </c>
      <c r="I365" s="367">
        <f>+'11+'!O78</f>
        <v>8</v>
      </c>
      <c r="J365" s="367">
        <f>+'11+'!P78</f>
        <v>4</v>
      </c>
      <c r="M365" s="425">
        <f>+'11+'!U78</f>
        <v>869.88180999999997</v>
      </c>
      <c r="N365" s="425">
        <f>+'11+'!V78</f>
        <v>524.45574999999997</v>
      </c>
      <c r="O365" s="396">
        <f t="shared" si="5"/>
        <v>60.29046060866591</v>
      </c>
    </row>
    <row r="366" spans="2:15" ht="13.5" thickBot="1" x14ac:dyDescent="0.25">
      <c r="B366" s="504" t="str">
        <f>+'11+'!B79:M79</f>
        <v>Фонд оплаты труда государственных (муниципальных) органов</v>
      </c>
      <c r="C366" s="504"/>
      <c r="D366" s="504"/>
      <c r="E366" s="504"/>
      <c r="F366" s="505"/>
      <c r="G366" s="323" t="str">
        <f>+'11+'!Q79</f>
        <v>0830120419</v>
      </c>
      <c r="H366" s="323" t="str">
        <f>+'11+'!R79</f>
        <v>121</v>
      </c>
      <c r="I366" s="367">
        <f>+'11+'!O79</f>
        <v>8</v>
      </c>
      <c r="J366" s="367">
        <f>+'11+'!P79</f>
        <v>4</v>
      </c>
      <c r="M366" s="425">
        <f>+'11+'!U79</f>
        <v>668.11198999999999</v>
      </c>
      <c r="N366" s="425">
        <f>+'11+'!V79</f>
        <v>407.37108999999998</v>
      </c>
      <c r="O366" s="396">
        <f t="shared" si="5"/>
        <v>60.973473923136744</v>
      </c>
    </row>
    <row r="367" spans="2:15" ht="13.5" thickBot="1" x14ac:dyDescent="0.25">
      <c r="B367" s="504" t="str">
        <f>+'11+'!B80:M80</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367" s="504"/>
      <c r="D367" s="504"/>
      <c r="E367" s="504"/>
      <c r="F367" s="505"/>
      <c r="G367" s="323" t="str">
        <f>+'11+'!Q80</f>
        <v>0830120419</v>
      </c>
      <c r="H367" s="323" t="str">
        <f>+'11+'!R80</f>
        <v>129</v>
      </c>
      <c r="I367" s="367">
        <f>+'11+'!O80</f>
        <v>8</v>
      </c>
      <c r="J367" s="367">
        <f>+'11+'!P80</f>
        <v>4</v>
      </c>
      <c r="M367" s="425">
        <f>+'11+'!U80</f>
        <v>201.76982000000001</v>
      </c>
      <c r="N367" s="425">
        <f>+'11+'!V80</f>
        <v>117.08466</v>
      </c>
      <c r="O367" s="396">
        <f t="shared" si="5"/>
        <v>58.0288271060558</v>
      </c>
    </row>
    <row r="368" spans="2:15" ht="13.5" thickBot="1" x14ac:dyDescent="0.25">
      <c r="B368" s="504" t="str">
        <f>+'11+'!B81:M81</f>
        <v>Муниципальная программа "Развитие культуры Овюрского кожууна</v>
      </c>
      <c r="C368" s="504"/>
      <c r="D368" s="504"/>
      <c r="E368" s="504"/>
      <c r="F368" s="505"/>
      <c r="G368" s="323" t="str">
        <f>+'11+'!Q81</f>
        <v>0800000000</v>
      </c>
      <c r="H368" s="323">
        <f>+'11+'!R81</f>
        <v>0</v>
      </c>
      <c r="I368" s="367">
        <f>+'11+'!O81</f>
        <v>8</v>
      </c>
      <c r="J368" s="367">
        <f>+'11+'!P81</f>
        <v>4</v>
      </c>
      <c r="M368" s="425">
        <f>+'11+'!U81</f>
        <v>1955.3389999999999</v>
      </c>
      <c r="N368" s="425">
        <f>+'11+'!V81</f>
        <v>908.02337</v>
      </c>
      <c r="O368" s="396">
        <f t="shared" si="5"/>
        <v>46.438155736677885</v>
      </c>
    </row>
    <row r="369" spans="2:15" ht="13.5" thickBot="1" x14ac:dyDescent="0.25">
      <c r="B369" s="504" t="str">
        <f>+'11+'!B82:M82</f>
        <v>подпрограмма "Обеспечение реализации муниципальной программы и прочие мероприятия в сфере культуры"</v>
      </c>
      <c r="C369" s="504"/>
      <c r="D369" s="504"/>
      <c r="E369" s="504"/>
      <c r="F369" s="505"/>
      <c r="G369" s="323" t="str">
        <f>+'11+'!Q82</f>
        <v>0830000000</v>
      </c>
      <c r="H369" s="323">
        <f>+'11+'!R82</f>
        <v>0</v>
      </c>
      <c r="I369" s="367">
        <f>+'11+'!O82</f>
        <v>8</v>
      </c>
      <c r="J369" s="367">
        <f>+'11+'!P82</f>
        <v>4</v>
      </c>
      <c r="M369" s="425">
        <f>+'11+'!U82</f>
        <v>1955.3389999999999</v>
      </c>
      <c r="N369" s="425">
        <f>+'11+'!V82</f>
        <v>908.02337</v>
      </c>
      <c r="O369" s="396">
        <f t="shared" si="5"/>
        <v>46.438155736677885</v>
      </c>
    </row>
    <row r="370" spans="2:15" ht="13.5" thickBot="1" x14ac:dyDescent="0.25">
      <c r="B370" s="504" t="str">
        <f>+'11+'!B83:M83</f>
        <v xml:space="preserve">Обеспечение организационных, информационных и методических условий </v>
      </c>
      <c r="C370" s="504"/>
      <c r="D370" s="504"/>
      <c r="E370" s="504"/>
      <c r="F370" s="505"/>
      <c r="G370" s="323" t="str">
        <f>+'11+'!Q83</f>
        <v>0830200019</v>
      </c>
      <c r="H370" s="323">
        <f>+'11+'!R83</f>
        <v>0</v>
      </c>
      <c r="I370" s="367">
        <f>+'11+'!O83</f>
        <v>8</v>
      </c>
      <c r="J370" s="367">
        <f>+'11+'!P83</f>
        <v>4</v>
      </c>
      <c r="M370" s="425">
        <f>+'11+'!U83</f>
        <v>1955.3389999999999</v>
      </c>
      <c r="N370" s="425">
        <f>+'11+'!V83</f>
        <v>908.02337</v>
      </c>
      <c r="O370" s="396">
        <f t="shared" si="5"/>
        <v>46.438155736677885</v>
      </c>
    </row>
    <row r="371" spans="2:15" ht="13.5" thickBot="1" x14ac:dyDescent="0.25">
      <c r="B371" s="504" t="str">
        <f>+'11+'!B84:M84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371" s="504"/>
      <c r="D371" s="504"/>
      <c r="E371" s="504"/>
      <c r="F371" s="505"/>
      <c r="G371" s="323" t="str">
        <f>+'11+'!Q84</f>
        <v>0830200019</v>
      </c>
      <c r="H371" s="323" t="str">
        <f>+'11+'!R84</f>
        <v>100</v>
      </c>
      <c r="I371" s="367">
        <f>+'11+'!O84</f>
        <v>8</v>
      </c>
      <c r="J371" s="367">
        <f>+'11+'!P84</f>
        <v>4</v>
      </c>
      <c r="M371" s="425">
        <f>+'11+'!U84</f>
        <v>1700.4390000000001</v>
      </c>
      <c r="N371" s="425">
        <f>+'11+'!V84</f>
        <v>814.61869000000002</v>
      </c>
      <c r="O371" s="396">
        <f t="shared" si="5"/>
        <v>47.906375353658667</v>
      </c>
    </row>
    <row r="372" spans="2:15" ht="13.5" thickBot="1" x14ac:dyDescent="0.25">
      <c r="B372" s="504" t="str">
        <f>+'11+'!B85:M85</f>
        <v>Расходы на выплаты персоналу казенных учреждений</v>
      </c>
      <c r="C372" s="504"/>
      <c r="D372" s="504"/>
      <c r="E372" s="504"/>
      <c r="F372" s="505"/>
      <c r="G372" s="323" t="str">
        <f>+'11+'!Q85</f>
        <v>0830200019</v>
      </c>
      <c r="H372" s="323" t="str">
        <f>+'11+'!R85</f>
        <v>110</v>
      </c>
      <c r="I372" s="367">
        <f>+'11+'!O85</f>
        <v>8</v>
      </c>
      <c r="J372" s="367">
        <f>+'11+'!P85</f>
        <v>4</v>
      </c>
      <c r="M372" s="425">
        <f>+'11+'!U85</f>
        <v>1700.4390000000001</v>
      </c>
      <c r="N372" s="425">
        <f>+'11+'!V85</f>
        <v>814.61869000000002</v>
      </c>
      <c r="O372" s="396">
        <f t="shared" si="5"/>
        <v>47.906375353658667</v>
      </c>
    </row>
    <row r="373" spans="2:15" ht="13.5" thickBot="1" x14ac:dyDescent="0.25">
      <c r="B373" s="504" t="str">
        <f>+'11+'!B86:M86</f>
        <v>Фонд оплаты труда учреждений</v>
      </c>
      <c r="C373" s="504"/>
      <c r="D373" s="504"/>
      <c r="E373" s="504"/>
      <c r="F373" s="505"/>
      <c r="G373" s="323" t="str">
        <f>+'11+'!Q86</f>
        <v>0830200019</v>
      </c>
      <c r="H373" s="323" t="str">
        <f>+'11+'!R86</f>
        <v>111</v>
      </c>
      <c r="I373" s="367">
        <f>+'11+'!O86</f>
        <v>8</v>
      </c>
      <c r="J373" s="367">
        <f>+'11+'!P86</f>
        <v>4</v>
      </c>
      <c r="M373" s="425">
        <f>+'11+'!U86</f>
        <v>1306.021</v>
      </c>
      <c r="N373" s="425">
        <f>+'11+'!V86</f>
        <v>661.32500000000005</v>
      </c>
      <c r="O373" s="396">
        <f t="shared" si="5"/>
        <v>50.636628354367964</v>
      </c>
    </row>
    <row r="374" spans="2:15" ht="13.5" thickBot="1" x14ac:dyDescent="0.25">
      <c r="B374" s="504" t="str">
        <f>+'11+'!B87:M87</f>
        <v>Взносы по обязательному социальному страхованию на выплаты по оплате труда работников и иные выплаты работникам учреждений</v>
      </c>
      <c r="C374" s="504"/>
      <c r="D374" s="504"/>
      <c r="E374" s="504"/>
      <c r="F374" s="505"/>
      <c r="G374" s="323" t="str">
        <f>+'11+'!Q87</f>
        <v>0830200019</v>
      </c>
      <c r="H374" s="323" t="str">
        <f>+'11+'!R87</f>
        <v>119</v>
      </c>
      <c r="I374" s="367">
        <f>+'11+'!O87</f>
        <v>8</v>
      </c>
      <c r="J374" s="367">
        <f>+'11+'!P87</f>
        <v>4</v>
      </c>
      <c r="M374" s="425">
        <f>+'11+'!U87</f>
        <v>394.41800000000001</v>
      </c>
      <c r="N374" s="425">
        <f>+'11+'!V87</f>
        <v>153.29369</v>
      </c>
      <c r="O374" s="396">
        <f t="shared" si="5"/>
        <v>38.865794664543706</v>
      </c>
    </row>
    <row r="375" spans="2:15" ht="13.5" thickBot="1" x14ac:dyDescent="0.25">
      <c r="B375" s="504" t="str">
        <f>+'11+'!B88:M88</f>
        <v>Закупка товаров, работ и услуг для обеспечения государственных (муниципальных) нужд</v>
      </c>
      <c r="C375" s="504"/>
      <c r="D375" s="504"/>
      <c r="E375" s="504"/>
      <c r="F375" s="505"/>
      <c r="G375" s="323" t="str">
        <f>+'11+'!Q88</f>
        <v>0830200019</v>
      </c>
      <c r="H375" s="323" t="str">
        <f>+'11+'!R88</f>
        <v>200</v>
      </c>
      <c r="I375" s="367">
        <f>+'11+'!O88</f>
        <v>8</v>
      </c>
      <c r="J375" s="367">
        <f>+'11+'!P88</f>
        <v>4</v>
      </c>
      <c r="M375" s="425">
        <f>+'11+'!U88</f>
        <v>254.9</v>
      </c>
      <c r="N375" s="425">
        <f>+'11+'!V88</f>
        <v>93.404679999999999</v>
      </c>
      <c r="O375" s="396">
        <f t="shared" si="5"/>
        <v>36.643656335817965</v>
      </c>
    </row>
    <row r="376" spans="2:15" ht="13.5" thickBot="1" x14ac:dyDescent="0.25">
      <c r="B376" s="504" t="str">
        <f>+'11+'!B89:M89</f>
        <v>Иные закупки товаров, работ и услуг для обеспечения государственных (муниципальных) нужд</v>
      </c>
      <c r="C376" s="504"/>
      <c r="D376" s="504"/>
      <c r="E376" s="504"/>
      <c r="F376" s="505"/>
      <c r="G376" s="323" t="str">
        <f>+'11+'!Q89</f>
        <v>0830200019</v>
      </c>
      <c r="H376" s="323" t="str">
        <f>+'11+'!R89</f>
        <v>240</v>
      </c>
      <c r="I376" s="367">
        <f>+'11+'!O89</f>
        <v>8</v>
      </c>
      <c r="J376" s="367">
        <f>+'11+'!P89</f>
        <v>4</v>
      </c>
      <c r="M376" s="425">
        <f>+'11+'!U89</f>
        <v>254.9</v>
      </c>
      <c r="N376" s="425">
        <f>+'11+'!V89</f>
        <v>93.404679999999999</v>
      </c>
      <c r="O376" s="396">
        <f t="shared" si="5"/>
        <v>36.643656335817965</v>
      </c>
    </row>
    <row r="377" spans="2:15" ht="13.5" thickBot="1" x14ac:dyDescent="0.25">
      <c r="B377" s="504" t="str">
        <f>+'11+'!B90:M90</f>
        <v>Закупка товаров, работ, услуг в сфере информационно-коммуникационных технологий</v>
      </c>
      <c r="C377" s="504"/>
      <c r="D377" s="504"/>
      <c r="E377" s="504"/>
      <c r="F377" s="505"/>
      <c r="G377" s="323" t="str">
        <f>+'11+'!Q90</f>
        <v>0830200019</v>
      </c>
      <c r="H377" s="323" t="str">
        <f>+'11+'!R90</f>
        <v>242</v>
      </c>
      <c r="I377" s="367">
        <f>+'11+'!O90</f>
        <v>8</v>
      </c>
      <c r="J377" s="367">
        <f>+'11+'!P90</f>
        <v>4</v>
      </c>
      <c r="M377" s="425">
        <f>+'11+'!U90</f>
        <v>122.3</v>
      </c>
      <c r="N377" s="425">
        <f>+'11+'!V90</f>
        <v>85.404679999999999</v>
      </c>
      <c r="O377" s="396">
        <f t="shared" si="5"/>
        <v>69.832117743254301</v>
      </c>
    </row>
    <row r="378" spans="2:15" ht="13.5" thickBot="1" x14ac:dyDescent="0.25">
      <c r="B378" s="504" t="str">
        <f>+'11+'!B91:M91</f>
        <v>Прочая закупка товаров, работ и услуг</v>
      </c>
      <c r="C378" s="504"/>
      <c r="D378" s="504"/>
      <c r="E378" s="504"/>
      <c r="F378" s="505"/>
      <c r="G378" s="323" t="str">
        <f>+'11+'!Q91</f>
        <v>0830200019</v>
      </c>
      <c r="H378" s="323" t="str">
        <f>+'11+'!R91</f>
        <v>244</v>
      </c>
      <c r="I378" s="367">
        <f>+'11+'!O91</f>
        <v>8</v>
      </c>
      <c r="J378" s="367">
        <f>+'11+'!P91</f>
        <v>4</v>
      </c>
      <c r="M378" s="425">
        <f>+'11+'!U91</f>
        <v>132.6</v>
      </c>
      <c r="N378" s="425">
        <f>+'11+'!V91</f>
        <v>8</v>
      </c>
      <c r="O378" s="396">
        <f t="shared" si="5"/>
        <v>6.0331825037707389</v>
      </c>
    </row>
    <row r="379" spans="2:15" ht="13.5" thickBot="1" x14ac:dyDescent="0.25">
      <c r="B379" s="504" t="str">
        <f>+'11+'!B92:M92</f>
        <v>Муниципальная программа "Развитие культуры Овюрского кожууна</v>
      </c>
      <c r="C379" s="504"/>
      <c r="D379" s="504"/>
      <c r="E379" s="504"/>
      <c r="F379" s="505"/>
      <c r="G379" s="323" t="str">
        <f>+'11+'!Q92</f>
        <v>0800000000</v>
      </c>
      <c r="H379" s="323">
        <f>+'11+'!R92</f>
        <v>0</v>
      </c>
      <c r="I379" s="367">
        <f>+'11+'!O92</f>
        <v>8</v>
      </c>
      <c r="J379" s="367">
        <f>+'11+'!P92</f>
        <v>4</v>
      </c>
      <c r="M379" s="425">
        <f>+'11+'!U92</f>
        <v>143</v>
      </c>
      <c r="N379" s="425">
        <f>+'11+'!V92</f>
        <v>0</v>
      </c>
      <c r="O379" s="396">
        <f t="shared" si="5"/>
        <v>0</v>
      </c>
    </row>
    <row r="380" spans="2:15" ht="13.5" thickBot="1" x14ac:dyDescent="0.25">
      <c r="B380" s="504" t="str">
        <f>+'11+'!B93:M93</f>
        <v>Подпрограмма "Развитие туризма на территории Овюрского кожууна"</v>
      </c>
      <c r="C380" s="504"/>
      <c r="D380" s="504"/>
      <c r="E380" s="504"/>
      <c r="F380" s="505"/>
      <c r="G380" s="323" t="str">
        <f>+'11+'!Q93</f>
        <v>0840000000</v>
      </c>
      <c r="H380" s="323">
        <f>+'11+'!R93</f>
        <v>0</v>
      </c>
      <c r="I380" s="367">
        <f>+'11+'!O93</f>
        <v>8</v>
      </c>
      <c r="J380" s="367">
        <f>+'11+'!P93</f>
        <v>4</v>
      </c>
      <c r="M380" s="425">
        <f>+'11+'!U93</f>
        <v>143</v>
      </c>
      <c r="N380" s="425">
        <f>+'11+'!V93</f>
        <v>0</v>
      </c>
      <c r="O380" s="396">
        <f t="shared" si="5"/>
        <v>0</v>
      </c>
    </row>
    <row r="381" spans="2:15" ht="13.5" thickBot="1" x14ac:dyDescent="0.25">
      <c r="B381" s="504" t="str">
        <f>+'11+'!B94:M94</f>
        <v>Реализация мер по развитию турризма на ерритории Овюрского кожууна РТ</v>
      </c>
      <c r="C381" s="504"/>
      <c r="D381" s="504"/>
      <c r="E381" s="504"/>
      <c r="F381" s="505"/>
      <c r="G381" s="323" t="str">
        <f>+'11+'!Q94</f>
        <v>0840047000</v>
      </c>
      <c r="H381" s="323">
        <f>+'11+'!R94</f>
        <v>0</v>
      </c>
      <c r="I381" s="367">
        <f>+'11+'!O94</f>
        <v>8</v>
      </c>
      <c r="J381" s="367">
        <f>+'11+'!P94</f>
        <v>4</v>
      </c>
      <c r="M381" s="425">
        <f>+'11+'!U94</f>
        <v>143</v>
      </c>
      <c r="N381" s="425">
        <f>+'11+'!V94</f>
        <v>0</v>
      </c>
      <c r="O381" s="396">
        <f t="shared" si="5"/>
        <v>0</v>
      </c>
    </row>
    <row r="382" spans="2:15" ht="13.5" thickBot="1" x14ac:dyDescent="0.25">
      <c r="B382" s="504" t="str">
        <f>+'11+'!B95:M95</f>
        <v>Закупка товаров, работ и услуг для обеспечения государственных (муниципальных) нужд</v>
      </c>
      <c r="C382" s="504"/>
      <c r="D382" s="504"/>
      <c r="E382" s="504"/>
      <c r="F382" s="505"/>
      <c r="G382" s="323" t="str">
        <f>+'11+'!Q95</f>
        <v>0840047000</v>
      </c>
      <c r="H382" s="323" t="str">
        <f>+'11+'!R95</f>
        <v>200</v>
      </c>
      <c r="I382" s="367">
        <f>+'11+'!O95</f>
        <v>8</v>
      </c>
      <c r="J382" s="367">
        <f>+'11+'!P95</f>
        <v>4</v>
      </c>
      <c r="M382" s="425">
        <f>+'11+'!U95</f>
        <v>143</v>
      </c>
      <c r="N382" s="425">
        <f>+'11+'!V95</f>
        <v>0</v>
      </c>
      <c r="O382" s="396">
        <f t="shared" si="5"/>
        <v>0</v>
      </c>
    </row>
    <row r="383" spans="2:15" ht="13.5" thickBot="1" x14ac:dyDescent="0.25">
      <c r="B383" s="504" t="str">
        <f>+'11+'!B96:M96</f>
        <v>Иные закупки товаров, работ и услуг для обеспечения государственных (муниципальных) нужд</v>
      </c>
      <c r="C383" s="504"/>
      <c r="D383" s="504"/>
      <c r="E383" s="504"/>
      <c r="F383" s="505"/>
      <c r="G383" s="323" t="str">
        <f>+'11+'!Q96</f>
        <v>0840047000</v>
      </c>
      <c r="H383" s="323" t="str">
        <f>+'11+'!R96</f>
        <v>240</v>
      </c>
      <c r="I383" s="367">
        <f>+'11+'!O96</f>
        <v>8</v>
      </c>
      <c r="J383" s="367">
        <f>+'11+'!P96</f>
        <v>4</v>
      </c>
      <c r="M383" s="425">
        <f>+'11+'!U96</f>
        <v>143</v>
      </c>
      <c r="N383" s="425">
        <f>+'11+'!V96</f>
        <v>0</v>
      </c>
      <c r="O383" s="396">
        <f t="shared" si="5"/>
        <v>0</v>
      </c>
    </row>
    <row r="384" spans="2:15" ht="13.5" thickBot="1" x14ac:dyDescent="0.25">
      <c r="B384" s="504" t="str">
        <f>+'11+'!B97:M97</f>
        <v>Прочая закупка товаров, работ и услуг</v>
      </c>
      <c r="C384" s="504"/>
      <c r="D384" s="504"/>
      <c r="E384" s="504"/>
      <c r="F384" s="505"/>
      <c r="G384" s="323" t="str">
        <f>+'11+'!Q97</f>
        <v>0840047000</v>
      </c>
      <c r="H384" s="323" t="str">
        <f>+'11+'!R97</f>
        <v>244</v>
      </c>
      <c r="I384" s="367">
        <f>+'11+'!O97</f>
        <v>8</v>
      </c>
      <c r="J384" s="367">
        <f>+'11+'!P97</f>
        <v>4</v>
      </c>
      <c r="M384" s="425">
        <f>+'11+'!U97</f>
        <v>143</v>
      </c>
      <c r="N384" s="425">
        <f>+'11+'!V97</f>
        <v>0</v>
      </c>
      <c r="O384" s="396">
        <f t="shared" si="5"/>
        <v>0</v>
      </c>
    </row>
    <row r="385" spans="2:15" s="385" customFormat="1" ht="13.5" thickBot="1" x14ac:dyDescent="0.25">
      <c r="B385" s="506" t="str">
        <f>+'11+'!B480:M480</f>
        <v xml:space="preserve">Программа "Создание благоприятных условий для ведения бизнеса" </v>
      </c>
      <c r="C385" s="506"/>
      <c r="D385" s="506"/>
      <c r="E385" s="506"/>
      <c r="F385" s="507"/>
      <c r="G385" s="398" t="str">
        <f>+'11+'!Q480</f>
        <v>0900000000</v>
      </c>
      <c r="H385" s="398">
        <f>+'11+'!R480</f>
        <v>0</v>
      </c>
      <c r="I385" s="399">
        <f>+'11+'!O480</f>
        <v>1</v>
      </c>
      <c r="J385" s="399">
        <f>+'11+'!P480</f>
        <v>13</v>
      </c>
      <c r="M385" s="424">
        <f>+'11+'!U480</f>
        <v>320</v>
      </c>
      <c r="N385" s="424">
        <f>+'11+'!V480</f>
        <v>40</v>
      </c>
      <c r="O385" s="396">
        <f t="shared" si="5"/>
        <v>12.5</v>
      </c>
    </row>
    <row r="386" spans="2:15" ht="13.5" thickBot="1" x14ac:dyDescent="0.25">
      <c r="B386" s="504" t="str">
        <f>+'11+'!B481:M481</f>
        <v>Реализация мероприятий направленных на создание условий для развития предпринимательства</v>
      </c>
      <c r="C386" s="504"/>
      <c r="D386" s="504"/>
      <c r="E386" s="504"/>
      <c r="F386" s="505"/>
      <c r="G386" s="323" t="str">
        <f>+'11+'!Q481</f>
        <v>0910000000</v>
      </c>
      <c r="H386" s="323">
        <f>+'11+'!R481</f>
        <v>0</v>
      </c>
      <c r="I386" s="367">
        <f>+'11+'!O481</f>
        <v>1</v>
      </c>
      <c r="J386" s="367">
        <f>+'11+'!P481</f>
        <v>13</v>
      </c>
      <c r="M386" s="425">
        <f>+'11+'!U481</f>
        <v>320</v>
      </c>
      <c r="N386" s="425">
        <f>+'11+'!V481</f>
        <v>40</v>
      </c>
      <c r="O386" s="396">
        <f t="shared" si="5"/>
        <v>12.5</v>
      </c>
    </row>
    <row r="387" spans="2:15" ht="13.5" thickBot="1" x14ac:dyDescent="0.25">
      <c r="B387" s="504" t="str">
        <f>+'11+'!B482:M482</f>
        <v>Реализация мероприятий направленных на создание условий для развития предпринимательства</v>
      </c>
      <c r="C387" s="504"/>
      <c r="D387" s="504"/>
      <c r="E387" s="504"/>
      <c r="F387" s="505"/>
      <c r="G387" s="323" t="str">
        <f>+'11+'!Q482</f>
        <v>0910104014</v>
      </c>
      <c r="H387" s="323">
        <f>+'11+'!R482</f>
        <v>0</v>
      </c>
      <c r="I387" s="367">
        <f>+'11+'!O482</f>
        <v>1</v>
      </c>
      <c r="J387" s="367">
        <f>+'11+'!P482</f>
        <v>13</v>
      </c>
      <c r="M387" s="425">
        <f>+'11+'!U482</f>
        <v>320</v>
      </c>
      <c r="N387" s="425">
        <f>+'11+'!V482</f>
        <v>40</v>
      </c>
      <c r="O387" s="396">
        <f t="shared" si="5"/>
        <v>12.5</v>
      </c>
    </row>
    <row r="388" spans="2:15" ht="13.5" thickBot="1" x14ac:dyDescent="0.25">
      <c r="B388" s="504" t="str">
        <f>+'11+'!B483:M483</f>
        <v>Закупка товаров, работ и услуг для обеспечения государственных (муниципальных) нужд</v>
      </c>
      <c r="C388" s="504"/>
      <c r="D388" s="504"/>
      <c r="E388" s="504"/>
      <c r="F388" s="505"/>
      <c r="G388" s="323" t="str">
        <f>+'11+'!Q483</f>
        <v>0910104014</v>
      </c>
      <c r="H388" s="323" t="str">
        <f>+'11+'!R483</f>
        <v>200</v>
      </c>
      <c r="I388" s="367">
        <f>+'11+'!O483</f>
        <v>1</v>
      </c>
      <c r="J388" s="367">
        <f>+'11+'!P483</f>
        <v>13</v>
      </c>
      <c r="M388" s="425">
        <f>+'11+'!U483</f>
        <v>320</v>
      </c>
      <c r="N388" s="425">
        <f>+'11+'!V483</f>
        <v>40</v>
      </c>
      <c r="O388" s="396">
        <f t="shared" si="5"/>
        <v>12.5</v>
      </c>
    </row>
    <row r="389" spans="2:15" ht="13.5" thickBot="1" x14ac:dyDescent="0.25">
      <c r="B389" s="504" t="str">
        <f>+'11+'!B484:M484</f>
        <v>Иные закупки товаров, работ и услуг для обеспечения государственных (муниципальных) нужд</v>
      </c>
      <c r="C389" s="504"/>
      <c r="D389" s="504"/>
      <c r="E389" s="504"/>
      <c r="F389" s="505"/>
      <c r="G389" s="323" t="str">
        <f>+'11+'!Q484</f>
        <v>0910104014</v>
      </c>
      <c r="H389" s="323" t="str">
        <f>+'11+'!R484</f>
        <v>240</v>
      </c>
      <c r="I389" s="367">
        <f>+'11+'!O484</f>
        <v>1</v>
      </c>
      <c r="J389" s="367">
        <f>+'11+'!P484</f>
        <v>13</v>
      </c>
      <c r="M389" s="425">
        <f>+'11+'!U484</f>
        <v>320</v>
      </c>
      <c r="N389" s="425">
        <f>+'11+'!V484</f>
        <v>40</v>
      </c>
      <c r="O389" s="396">
        <f t="shared" si="5"/>
        <v>12.5</v>
      </c>
    </row>
    <row r="390" spans="2:15" ht="13.5" thickBot="1" x14ac:dyDescent="0.25">
      <c r="B390" s="504" t="str">
        <f>+'11+'!B485:M485</f>
        <v>Прочая закупка товаров, работ и услуг</v>
      </c>
      <c r="C390" s="504"/>
      <c r="D390" s="504"/>
      <c r="E390" s="504"/>
      <c r="F390" s="505"/>
      <c r="G390" s="323" t="str">
        <f>+'11+'!Q485</f>
        <v>0910104014</v>
      </c>
      <c r="H390" s="323" t="str">
        <f>+'11+'!R485</f>
        <v>244</v>
      </c>
      <c r="I390" s="367">
        <f>+'11+'!O485</f>
        <v>1</v>
      </c>
      <c r="J390" s="367">
        <f>+'11+'!P485</f>
        <v>13</v>
      </c>
      <c r="M390" s="425">
        <f>+'11+'!U485</f>
        <v>320</v>
      </c>
      <c r="N390" s="425">
        <f>+'11+'!V485</f>
        <v>40</v>
      </c>
      <c r="O390" s="396">
        <f t="shared" si="5"/>
        <v>12.5</v>
      </c>
    </row>
    <row r="391" spans="2:15" s="385" customFormat="1" ht="13.5" thickBot="1" x14ac:dyDescent="0.25">
      <c r="B391" s="506" t="str">
        <f>+'11+'!B565:M565</f>
        <v>Программа "Развитие земельно-имущественных отношений и градостроительства на территории Овюрского кожууна Республики Тыва на 2016 - 2018 годы"</v>
      </c>
      <c r="C391" s="506"/>
      <c r="D391" s="506"/>
      <c r="E391" s="506"/>
      <c r="F391" s="507"/>
      <c r="G391" s="398" t="str">
        <f>+'11+'!Q565</f>
        <v>1000000000</v>
      </c>
      <c r="H391" s="398">
        <f>+'11+'!R565</f>
        <v>0</v>
      </c>
      <c r="I391" s="399">
        <f>+'11+'!O565</f>
        <v>4</v>
      </c>
      <c r="J391" s="399">
        <f>+'11+'!P565</f>
        <v>12</v>
      </c>
      <c r="M391" s="424">
        <f>+M392+M397</f>
        <v>1976.06</v>
      </c>
      <c r="N391" s="424">
        <f>+N392+N397</f>
        <v>15</v>
      </c>
      <c r="O391" s="396">
        <f t="shared" si="5"/>
        <v>0.7590862625628777</v>
      </c>
    </row>
    <row r="392" spans="2:15" ht="13.5" thickBot="1" x14ac:dyDescent="0.25">
      <c r="B392" s="504" t="str">
        <f>+'11+'!B566:M566</f>
        <v>Подпрограмма "Развитие землеустройства и градостроительства</v>
      </c>
      <c r="C392" s="504"/>
      <c r="D392" s="504"/>
      <c r="E392" s="504"/>
      <c r="F392" s="505"/>
      <c r="G392" s="323" t="str">
        <f>+'11+'!Q566</f>
        <v>1010000000</v>
      </c>
      <c r="H392" s="323">
        <f>+'11+'!R566</f>
        <v>0</v>
      </c>
      <c r="I392" s="367">
        <f>+'11+'!O566</f>
        <v>4</v>
      </c>
      <c r="J392" s="367">
        <f>+'11+'!P566</f>
        <v>12</v>
      </c>
      <c r="M392" s="425">
        <f>+'11+'!U566</f>
        <v>200</v>
      </c>
      <c r="N392" s="425">
        <f>+'11+'!V566</f>
        <v>15</v>
      </c>
      <c r="O392" s="396">
        <f t="shared" si="5"/>
        <v>7.5</v>
      </c>
    </row>
    <row r="393" spans="2:15" ht="13.5" thickBot="1" x14ac:dyDescent="0.25">
      <c r="B393" s="504" t="str">
        <f>+'11+'!B567:M567</f>
        <v>Мероприятия по подготовке документов территориального планирования</v>
      </c>
      <c r="C393" s="504"/>
      <c r="D393" s="504"/>
      <c r="E393" s="504"/>
      <c r="F393" s="505"/>
      <c r="G393" s="323" t="str">
        <f>+'11+'!Q567</f>
        <v>1010175030</v>
      </c>
      <c r="H393" s="323">
        <f>+'11+'!R567</f>
        <v>0</v>
      </c>
      <c r="I393" s="367">
        <f>+'11+'!O567</f>
        <v>4</v>
      </c>
      <c r="J393" s="367">
        <f>+'11+'!P567</f>
        <v>12</v>
      </c>
      <c r="M393" s="425">
        <f>+'11+'!U567</f>
        <v>200</v>
      </c>
      <c r="N393" s="425">
        <f>+'11+'!V567</f>
        <v>15</v>
      </c>
      <c r="O393" s="396">
        <f t="shared" si="5"/>
        <v>7.5</v>
      </c>
    </row>
    <row r="394" spans="2:15" ht="13.5" thickBot="1" x14ac:dyDescent="0.25">
      <c r="B394" s="504" t="str">
        <f>+'11+'!B568:M568</f>
        <v>Закупка товаров, работ и услуг для обеспечения государственных (муниципальных) нужд</v>
      </c>
      <c r="C394" s="504"/>
      <c r="D394" s="504"/>
      <c r="E394" s="504"/>
      <c r="F394" s="505"/>
      <c r="G394" s="323" t="str">
        <f>+'11+'!Q568</f>
        <v>1010175030</v>
      </c>
      <c r="H394" s="323" t="str">
        <f>+'11+'!R568</f>
        <v>200</v>
      </c>
      <c r="I394" s="367">
        <f>+'11+'!O568</f>
        <v>4</v>
      </c>
      <c r="J394" s="367">
        <f>+'11+'!P568</f>
        <v>12</v>
      </c>
      <c r="M394" s="425">
        <f>+'11+'!U568</f>
        <v>200</v>
      </c>
      <c r="N394" s="425">
        <f>+'11+'!V568</f>
        <v>15</v>
      </c>
      <c r="O394" s="396">
        <f t="shared" si="5"/>
        <v>7.5</v>
      </c>
    </row>
    <row r="395" spans="2:15" ht="13.5" thickBot="1" x14ac:dyDescent="0.25">
      <c r="B395" s="504" t="str">
        <f>+'11+'!B569:M569</f>
        <v>Иные закупки товаров, работ и услуг для обеспечения государственных (муниципальных) нужд</v>
      </c>
      <c r="C395" s="504"/>
      <c r="D395" s="504"/>
      <c r="E395" s="504"/>
      <c r="F395" s="505"/>
      <c r="G395" s="323" t="str">
        <f>+'11+'!Q569</f>
        <v>1010175030</v>
      </c>
      <c r="H395" s="323" t="str">
        <f>+'11+'!R569</f>
        <v>240</v>
      </c>
      <c r="I395" s="367">
        <f>+'11+'!O569</f>
        <v>4</v>
      </c>
      <c r="J395" s="367">
        <f>+'11+'!P569</f>
        <v>12</v>
      </c>
      <c r="M395" s="425">
        <f>+'11+'!U569</f>
        <v>200</v>
      </c>
      <c r="N395" s="425">
        <f>+'11+'!V569</f>
        <v>15</v>
      </c>
      <c r="O395" s="396">
        <f t="shared" si="5"/>
        <v>7.5</v>
      </c>
    </row>
    <row r="396" spans="2:15" ht="13.5" thickBot="1" x14ac:dyDescent="0.25">
      <c r="B396" s="504" t="str">
        <f>+'11+'!B570:M570</f>
        <v>Прочая закупка товаров, работ и услуг</v>
      </c>
      <c r="C396" s="504"/>
      <c r="D396" s="504"/>
      <c r="E396" s="504"/>
      <c r="F396" s="505"/>
      <c r="G396" s="323" t="str">
        <f>+'11+'!Q570</f>
        <v>1010175030</v>
      </c>
      <c r="H396" s="323" t="str">
        <f>+'11+'!R570</f>
        <v>244</v>
      </c>
      <c r="I396" s="367">
        <f>+'11+'!O570</f>
        <v>4</v>
      </c>
      <c r="J396" s="367">
        <f>+'11+'!P570</f>
        <v>12</v>
      </c>
      <c r="M396" s="425">
        <f>+'11+'!U570</f>
        <v>200</v>
      </c>
      <c r="N396" s="425">
        <f>+'11+'!V570</f>
        <v>15</v>
      </c>
      <c r="O396" s="396">
        <f t="shared" si="5"/>
        <v>7.5</v>
      </c>
    </row>
    <row r="397" spans="2:15" ht="13.5" thickBot="1" x14ac:dyDescent="0.25">
      <c r="B397" s="504" t="str">
        <f>+'11+'!B571:M571</f>
        <v>Программа "Развитие земельно-имущественных отношений и градостроительства на территории Овюрского кожууна Республики Тыва на 2016 - 2018 годы"</v>
      </c>
      <c r="C397" s="504"/>
      <c r="D397" s="504"/>
      <c r="E397" s="504"/>
      <c r="F397" s="505"/>
      <c r="G397" s="323" t="str">
        <f>+'11+'!Q571</f>
        <v>1000000000</v>
      </c>
      <c r="H397" s="323">
        <f>+'11+'!R571</f>
        <v>0</v>
      </c>
      <c r="I397" s="367">
        <f>+'11+'!O571</f>
        <v>4</v>
      </c>
      <c r="J397" s="367">
        <f>+'11+'!P571</f>
        <v>12</v>
      </c>
      <c r="M397" s="425">
        <f>+'11+'!U571</f>
        <v>1776.06</v>
      </c>
      <c r="N397" s="425">
        <f>+'11+'!V571</f>
        <v>0</v>
      </c>
      <c r="O397" s="396">
        <f t="shared" si="5"/>
        <v>0</v>
      </c>
    </row>
    <row r="398" spans="2:15" ht="13.5" thickBot="1" x14ac:dyDescent="0.25">
      <c r="B398" s="504" t="str">
        <f>+'11+'!B572:M572</f>
        <v>Подпрограмма "Развитие землеустройства и градостроительства</v>
      </c>
      <c r="C398" s="504"/>
      <c r="D398" s="504"/>
      <c r="E398" s="504"/>
      <c r="F398" s="505"/>
      <c r="G398" s="323" t="str">
        <f>+'11+'!Q572</f>
        <v>1010000000</v>
      </c>
      <c r="H398" s="323">
        <f>+'11+'!R572</f>
        <v>0</v>
      </c>
      <c r="I398" s="367">
        <f>+'11+'!O572</f>
        <v>4</v>
      </c>
      <c r="J398" s="367">
        <f>+'11+'!P572</f>
        <v>12</v>
      </c>
      <c r="M398" s="425">
        <f>+'11+'!U572</f>
        <v>1776.06</v>
      </c>
      <c r="N398" s="425">
        <f>+'11+'!V572</f>
        <v>0</v>
      </c>
      <c r="O398" s="396">
        <f t="shared" si="5"/>
        <v>0</v>
      </c>
    </row>
    <row r="399" spans="2:15" ht="13.5" thickBot="1" x14ac:dyDescent="0.25">
      <c r="B399" s="504" t="str">
        <f>+'11+'!B573:M573</f>
        <v>Проведение комплексных кадастровых работ</v>
      </c>
      <c r="C399" s="504"/>
      <c r="D399" s="504"/>
      <c r="E399" s="504"/>
      <c r="F399" s="505"/>
      <c r="G399" s="323" t="str">
        <f>+'11+'!Q573</f>
        <v>10101L5110</v>
      </c>
      <c r="H399" s="323">
        <f>+'11+'!R573</f>
        <v>0</v>
      </c>
      <c r="I399" s="367">
        <f>+'11+'!O573</f>
        <v>4</v>
      </c>
      <c r="J399" s="367">
        <f>+'11+'!P573</f>
        <v>12</v>
      </c>
      <c r="M399" s="425">
        <f>+'11+'!U573</f>
        <v>1776.06</v>
      </c>
      <c r="N399" s="425">
        <f>+'11+'!V573</f>
        <v>0</v>
      </c>
      <c r="O399" s="396">
        <f t="shared" si="5"/>
        <v>0</v>
      </c>
    </row>
    <row r="400" spans="2:15" ht="13.5" thickBot="1" x14ac:dyDescent="0.25">
      <c r="B400" s="504" t="str">
        <f>+'11+'!B574:M574</f>
        <v>Закупка товаров, работ и услуг для обеспечения государственных (муниципальных) нужд</v>
      </c>
      <c r="C400" s="504"/>
      <c r="D400" s="504"/>
      <c r="E400" s="504"/>
      <c r="F400" s="505"/>
      <c r="G400" s="323" t="str">
        <f>+'11+'!Q574</f>
        <v>10101L5110</v>
      </c>
      <c r="H400" s="323" t="str">
        <f>+'11+'!R574</f>
        <v>200</v>
      </c>
      <c r="I400" s="367">
        <f>+'11+'!O574</f>
        <v>4</v>
      </c>
      <c r="J400" s="367">
        <f>+'11+'!P574</f>
        <v>12</v>
      </c>
      <c r="M400" s="425">
        <f>+'11+'!U574</f>
        <v>1776.06</v>
      </c>
      <c r="N400" s="425">
        <f>+'11+'!V574</f>
        <v>0</v>
      </c>
      <c r="O400" s="396">
        <f t="shared" si="5"/>
        <v>0</v>
      </c>
    </row>
    <row r="401" spans="2:15" ht="13.5" thickBot="1" x14ac:dyDescent="0.25">
      <c r="B401" s="504" t="str">
        <f>+'11+'!B575:M575</f>
        <v>Иные закупки товаров, работ и услуг для обеспечения государственных (муниципальных) нужд</v>
      </c>
      <c r="C401" s="504"/>
      <c r="D401" s="504"/>
      <c r="E401" s="504"/>
      <c r="F401" s="505"/>
      <c r="G401" s="323" t="str">
        <f>+'11+'!Q575</f>
        <v>10101L5110</v>
      </c>
      <c r="H401" s="323" t="str">
        <f>+'11+'!R575</f>
        <v>240</v>
      </c>
      <c r="I401" s="367">
        <f>+'11+'!O575</f>
        <v>4</v>
      </c>
      <c r="J401" s="367">
        <f>+'11+'!P575</f>
        <v>12</v>
      </c>
      <c r="M401" s="425">
        <f>+'11+'!U575</f>
        <v>1776.06</v>
      </c>
      <c r="N401" s="425">
        <f>+'11+'!V575</f>
        <v>0</v>
      </c>
      <c r="O401" s="396">
        <f t="shared" si="5"/>
        <v>0</v>
      </c>
    </row>
    <row r="402" spans="2:15" ht="13.5" thickBot="1" x14ac:dyDescent="0.25">
      <c r="B402" s="504" t="str">
        <f>+'11+'!B576:M576</f>
        <v>Прочая закупка товаров, работ и услуг</v>
      </c>
      <c r="C402" s="504"/>
      <c r="D402" s="504"/>
      <c r="E402" s="504"/>
      <c r="F402" s="505"/>
      <c r="G402" s="323" t="str">
        <f>+'11+'!Q576</f>
        <v>10101L5110</v>
      </c>
      <c r="H402" s="323" t="str">
        <f>+'11+'!R576</f>
        <v>244</v>
      </c>
      <c r="I402" s="367">
        <f>+'11+'!O576</f>
        <v>4</v>
      </c>
      <c r="J402" s="367">
        <f>+'11+'!P576</f>
        <v>12</v>
      </c>
      <c r="M402" s="425">
        <f>+'11+'!U576</f>
        <v>1776.06</v>
      </c>
      <c r="N402" s="425">
        <f>+'11+'!V576</f>
        <v>0</v>
      </c>
      <c r="O402" s="396">
        <f t="shared" si="5"/>
        <v>0</v>
      </c>
    </row>
    <row r="403" spans="2:15" s="385" customFormat="1" ht="13.5" thickBot="1" x14ac:dyDescent="0.25">
      <c r="B403" s="506" t="str">
        <f>+'11+'!B436:M436</f>
        <v>Программа "Развитие муниципальной службы муниципального района "Овюрский кожуун"Республики Тыва на 2018-2020 гг"</v>
      </c>
      <c r="C403" s="506"/>
      <c r="D403" s="506"/>
      <c r="E403" s="506"/>
      <c r="F403" s="507"/>
      <c r="G403" s="398" t="str">
        <f>+'11+'!Q436</f>
        <v>1100000000</v>
      </c>
      <c r="H403" s="398">
        <f>+'11+'!R436</f>
        <v>0</v>
      </c>
      <c r="I403" s="399">
        <f>+'11+'!O436</f>
        <v>1</v>
      </c>
      <c r="J403" s="399">
        <f>+'11+'!P436</f>
        <v>4</v>
      </c>
      <c r="K403" s="399" t="str">
        <f>+'11+'!Q436</f>
        <v>1100000000</v>
      </c>
      <c r="L403" s="399">
        <f>+'11+'!R436</f>
        <v>0</v>
      </c>
      <c r="M403" s="424">
        <f>+'11+'!U436</f>
        <v>50</v>
      </c>
      <c r="N403" s="424">
        <f>+'11+'!V436</f>
        <v>24.5</v>
      </c>
      <c r="O403" s="396">
        <f t="shared" si="5"/>
        <v>49</v>
      </c>
    </row>
    <row r="404" spans="2:15" ht="13.5" thickBot="1" x14ac:dyDescent="0.25">
      <c r="B404" s="504" t="str">
        <f>+'11+'!B437:M437</f>
        <v>Иные закупки товаров, работ и услуг для государственных (муниципальных) нужд</v>
      </c>
      <c r="C404" s="504"/>
      <c r="D404" s="504"/>
      <c r="E404" s="504"/>
      <c r="F404" s="505"/>
      <c r="G404" s="323" t="str">
        <f>+'11+'!Q437</f>
        <v>1100200020</v>
      </c>
      <c r="H404" s="323">
        <f>+'11+'!R437</f>
        <v>0</v>
      </c>
      <c r="I404" s="367">
        <f>+'11+'!O437</f>
        <v>1</v>
      </c>
      <c r="J404" s="367">
        <f>+'11+'!P437</f>
        <v>4</v>
      </c>
      <c r="M404" s="425">
        <f>+'11+'!U437</f>
        <v>50</v>
      </c>
      <c r="N404" s="425">
        <f>+'11+'!V437</f>
        <v>24.5</v>
      </c>
      <c r="O404" s="396">
        <f t="shared" si="5"/>
        <v>49</v>
      </c>
    </row>
    <row r="405" spans="2:15" ht="13.5" thickBot="1" x14ac:dyDescent="0.25">
      <c r="B405" s="504" t="str">
        <f>+'11+'!B438:M438</f>
        <v>Закупка товаров, работ и услуг для обеспечения государственных (муниципальных) нужд</v>
      </c>
      <c r="C405" s="504"/>
      <c r="D405" s="504"/>
      <c r="E405" s="504"/>
      <c r="F405" s="505"/>
      <c r="G405" s="323" t="str">
        <f>+'11+'!Q438</f>
        <v>1100200020</v>
      </c>
      <c r="H405" s="323" t="str">
        <f>+'11+'!R438</f>
        <v>200</v>
      </c>
      <c r="I405" s="367">
        <f>+'11+'!O438</f>
        <v>1</v>
      </c>
      <c r="J405" s="367">
        <f>+'11+'!P438</f>
        <v>4</v>
      </c>
      <c r="M405" s="425">
        <f>+'11+'!U438</f>
        <v>50</v>
      </c>
      <c r="N405" s="425">
        <f>+'11+'!V438</f>
        <v>24.5</v>
      </c>
      <c r="O405" s="396">
        <f t="shared" si="5"/>
        <v>49</v>
      </c>
    </row>
    <row r="406" spans="2:15" ht="13.5" thickBot="1" x14ac:dyDescent="0.25">
      <c r="B406" s="504" t="str">
        <f>+'11+'!B439:M439</f>
        <v>Иные закупки товаров, работ и услуг для обеспечения государственных (муниципальных) нужд</v>
      </c>
      <c r="C406" s="504"/>
      <c r="D406" s="504"/>
      <c r="E406" s="504"/>
      <c r="F406" s="505"/>
      <c r="G406" s="323" t="str">
        <f>+'11+'!Q439</f>
        <v>1100200020</v>
      </c>
      <c r="H406" s="323" t="str">
        <f>+'11+'!R439</f>
        <v>240</v>
      </c>
      <c r="I406" s="367">
        <f>+'11+'!O439</f>
        <v>1</v>
      </c>
      <c r="J406" s="367">
        <f>+'11+'!P439</f>
        <v>4</v>
      </c>
      <c r="M406" s="425">
        <f>+'11+'!U439</f>
        <v>50</v>
      </c>
      <c r="N406" s="425">
        <f>+'11+'!V439</f>
        <v>24.5</v>
      </c>
      <c r="O406" s="396">
        <f t="shared" si="5"/>
        <v>49</v>
      </c>
    </row>
    <row r="407" spans="2:15" ht="13.5" thickBot="1" x14ac:dyDescent="0.25">
      <c r="B407" s="504" t="str">
        <f>+'11+'!B440:M440</f>
        <v>Прочая закупка товаров, работ и услуг</v>
      </c>
      <c r="C407" s="504"/>
      <c r="D407" s="504"/>
      <c r="E407" s="504"/>
      <c r="F407" s="505"/>
      <c r="G407" s="323" t="str">
        <f>+'11+'!Q440</f>
        <v>1100200020</v>
      </c>
      <c r="H407" s="323" t="str">
        <f>+'11+'!R440</f>
        <v>244</v>
      </c>
      <c r="I407" s="367">
        <f>+'11+'!O440</f>
        <v>1</v>
      </c>
      <c r="J407" s="367">
        <f>+'11+'!P440</f>
        <v>4</v>
      </c>
      <c r="M407" s="425">
        <f>+'11+'!U440</f>
        <v>50</v>
      </c>
      <c r="N407" s="425">
        <f>+'11+'!V440</f>
        <v>24.5</v>
      </c>
      <c r="O407" s="396">
        <f t="shared" si="5"/>
        <v>49</v>
      </c>
    </row>
    <row r="408" spans="2:15" s="385" customFormat="1" ht="13.5" thickBot="1" x14ac:dyDescent="0.25">
      <c r="B408" s="506" t="str">
        <f>+'11+'!B486:M486</f>
        <v>Муниципальная программа "Профилактика терроризма и экстремизма, улучшение общественной безопасности последствий проявления терроризма на территории муниципального района "Овюрский кожуун" РТ на 2020-2022 годы"</v>
      </c>
      <c r="C408" s="506"/>
      <c r="D408" s="506"/>
      <c r="E408" s="506"/>
      <c r="F408" s="507"/>
      <c r="G408" s="398" t="str">
        <f>+'11+'!Q486</f>
        <v>1200000000</v>
      </c>
      <c r="H408" s="398">
        <f>+'11+'!R486</f>
        <v>0</v>
      </c>
      <c r="I408" s="399">
        <f>+'11+'!O486</f>
        <v>1</v>
      </c>
      <c r="J408" s="399">
        <f>+'11+'!P486</f>
        <v>13</v>
      </c>
      <c r="M408" s="424">
        <f>+'11+'!U486</f>
        <v>25</v>
      </c>
      <c r="N408" s="424">
        <f>+'11+'!V486</f>
        <v>0</v>
      </c>
      <c r="O408" s="396">
        <f t="shared" si="5"/>
        <v>0</v>
      </c>
    </row>
    <row r="409" spans="2:15" ht="13.5" thickBot="1" x14ac:dyDescent="0.25">
      <c r="B409" s="504" t="str">
        <f>+'11+'!B487:M487</f>
        <v>Профилактика терроризма и экстремизма, улучшение общественной безопасности последствий проявления терроризма на территории муниципального района "Овюрский кожуун" РТ</v>
      </c>
      <c r="C409" s="504"/>
      <c r="D409" s="504"/>
      <c r="E409" s="504"/>
      <c r="F409" s="505"/>
      <c r="G409" s="323" t="str">
        <f>+'11+'!Q487</f>
        <v>1200003150</v>
      </c>
      <c r="H409" s="323">
        <f>+'11+'!R487</f>
        <v>0</v>
      </c>
      <c r="I409" s="367">
        <f>+'11+'!O487</f>
        <v>1</v>
      </c>
      <c r="J409" s="367">
        <f>+'11+'!P487</f>
        <v>13</v>
      </c>
      <c r="M409" s="425">
        <f>+'11+'!U487</f>
        <v>25</v>
      </c>
      <c r="N409" s="425">
        <f>+'11+'!V487</f>
        <v>0</v>
      </c>
      <c r="O409" s="396">
        <f t="shared" si="5"/>
        <v>0</v>
      </c>
    </row>
    <row r="410" spans="2:15" ht="13.5" thickBot="1" x14ac:dyDescent="0.25">
      <c r="B410" s="504" t="str">
        <f>+'11+'!B488:M488</f>
        <v>Закупка товаров, работ и услуг для обеспечения государственных (муниципальных) нужд</v>
      </c>
      <c r="C410" s="504"/>
      <c r="D410" s="504"/>
      <c r="E410" s="504"/>
      <c r="F410" s="505"/>
      <c r="G410" s="323" t="str">
        <f>+'11+'!Q488</f>
        <v>1200003150</v>
      </c>
      <c r="H410" s="323" t="str">
        <f>+'11+'!R488</f>
        <v>200</v>
      </c>
      <c r="I410" s="367">
        <f>+'11+'!O488</f>
        <v>1</v>
      </c>
      <c r="J410" s="367">
        <f>+'11+'!P488</f>
        <v>13</v>
      </c>
      <c r="M410" s="425">
        <f>+'11+'!U488</f>
        <v>25</v>
      </c>
      <c r="N410" s="425">
        <f>+'11+'!V488</f>
        <v>0</v>
      </c>
      <c r="O410" s="396">
        <f t="shared" si="5"/>
        <v>0</v>
      </c>
    </row>
    <row r="411" spans="2:15" ht="13.5" thickBot="1" x14ac:dyDescent="0.25">
      <c r="B411" s="504" t="str">
        <f>+'11+'!B489:M489</f>
        <v>Иные закупки товаров, работ и услуг для обеспечения государственных (муниципальных) нужд</v>
      </c>
      <c r="C411" s="504"/>
      <c r="D411" s="504"/>
      <c r="E411" s="504"/>
      <c r="F411" s="505"/>
      <c r="G411" s="323" t="str">
        <f>+'11+'!Q489</f>
        <v>1200003150</v>
      </c>
      <c r="H411" s="323" t="str">
        <f>+'11+'!R489</f>
        <v>240</v>
      </c>
      <c r="I411" s="367">
        <f>+'11+'!O489</f>
        <v>1</v>
      </c>
      <c r="J411" s="367">
        <f>+'11+'!P489</f>
        <v>13</v>
      </c>
      <c r="M411" s="425">
        <f>+'11+'!U489</f>
        <v>25</v>
      </c>
      <c r="N411" s="425">
        <f>+'11+'!V489</f>
        <v>0</v>
      </c>
      <c r="O411" s="396">
        <f t="shared" si="5"/>
        <v>0</v>
      </c>
    </row>
    <row r="412" spans="2:15" ht="13.5" thickBot="1" x14ac:dyDescent="0.25">
      <c r="B412" s="504" t="str">
        <f>+'11+'!B490:M490</f>
        <v>Прочая закупка товаров, работ и услуг</v>
      </c>
      <c r="C412" s="504"/>
      <c r="D412" s="504"/>
      <c r="E412" s="504"/>
      <c r="F412" s="505"/>
      <c r="G412" s="323" t="str">
        <f>+'11+'!Q490</f>
        <v>1200003150</v>
      </c>
      <c r="H412" s="323" t="str">
        <f>+'11+'!R490</f>
        <v>244</v>
      </c>
      <c r="I412" s="367">
        <f>+'11+'!O490</f>
        <v>1</v>
      </c>
      <c r="J412" s="367">
        <f>+'11+'!P490</f>
        <v>13</v>
      </c>
      <c r="M412" s="425">
        <f>+'11+'!U490</f>
        <v>25</v>
      </c>
      <c r="N412" s="425">
        <f>+'11+'!V490</f>
        <v>0</v>
      </c>
      <c r="O412" s="396">
        <f t="shared" si="5"/>
        <v>0</v>
      </c>
    </row>
    <row r="413" spans="2:15" s="385" customFormat="1" ht="13.5" thickBot="1" x14ac:dyDescent="0.25">
      <c r="B413" s="506" t="str">
        <f>+'11+'!B491:M491</f>
        <v>Муниципальная программа " 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района "Овюрский кожуун" РТ на 2020-2022 г"</v>
      </c>
      <c r="C413" s="506"/>
      <c r="D413" s="506"/>
      <c r="E413" s="506"/>
      <c r="F413" s="507"/>
      <c r="G413" s="398" t="str">
        <f>+'11+'!Q491</f>
        <v>1400000000</v>
      </c>
      <c r="H413" s="398">
        <f>+'11+'!R491</f>
        <v>0</v>
      </c>
      <c r="I413" s="399">
        <f>+'11+'!O491</f>
        <v>1</v>
      </c>
      <c r="J413" s="399">
        <f>+'11+'!P491</f>
        <v>13</v>
      </c>
      <c r="M413" s="424">
        <f>+'11+'!U491</f>
        <v>105</v>
      </c>
      <c r="N413" s="424">
        <f>+'11+'!V491</f>
        <v>0</v>
      </c>
      <c r="O413" s="396">
        <f t="shared" si="5"/>
        <v>0</v>
      </c>
    </row>
    <row r="414" spans="2:15" ht="13.5" thickBot="1" x14ac:dyDescent="0.25">
      <c r="B414" s="504" t="str">
        <f>+'11+'!B492:M492</f>
        <v>Основное направление "Обеспечение безопасности населения и территорий муниципального района "Овюрский кожуун"РТ"</v>
      </c>
      <c r="C414" s="504"/>
      <c r="D414" s="504"/>
      <c r="E414" s="504"/>
      <c r="F414" s="505"/>
      <c r="G414" s="323" t="str">
        <f>+'11+'!Q492</f>
        <v>1400004000</v>
      </c>
      <c r="H414" s="323">
        <f>+'11+'!R492</f>
        <v>0</v>
      </c>
      <c r="I414" s="367">
        <f>+'11+'!O492</f>
        <v>1</v>
      </c>
      <c r="J414" s="367">
        <f>+'11+'!P492</f>
        <v>13</v>
      </c>
      <c r="M414" s="425">
        <f>+'11+'!U492</f>
        <v>105</v>
      </c>
      <c r="N414" s="425">
        <f>+'11+'!V492</f>
        <v>0</v>
      </c>
      <c r="O414" s="396">
        <f t="shared" ref="O414:O427" si="6">N414/M414*100</f>
        <v>0</v>
      </c>
    </row>
    <row r="415" spans="2:15" ht="13.5" thickBot="1" x14ac:dyDescent="0.25">
      <c r="B415" s="504" t="str">
        <f>+'11+'!B493:M493</f>
        <v>Закупка товаров, работ и услуг для обеспечения государственных (муниципальных) нужд</v>
      </c>
      <c r="C415" s="504"/>
      <c r="D415" s="504"/>
      <c r="E415" s="504"/>
      <c r="F415" s="505"/>
      <c r="G415" s="323" t="str">
        <f>+'11+'!Q493</f>
        <v>1400004000</v>
      </c>
      <c r="H415" s="323" t="str">
        <f>+'11+'!R493</f>
        <v>200</v>
      </c>
      <c r="I415" s="367">
        <f>+'11+'!O493</f>
        <v>1</v>
      </c>
      <c r="J415" s="367">
        <f>+'11+'!P493</f>
        <v>13</v>
      </c>
      <c r="M415" s="425">
        <f>+'11+'!U493</f>
        <v>105</v>
      </c>
      <c r="N415" s="425">
        <f>+'11+'!V493</f>
        <v>0</v>
      </c>
      <c r="O415" s="396">
        <f t="shared" si="6"/>
        <v>0</v>
      </c>
    </row>
    <row r="416" spans="2:15" ht="13.5" thickBot="1" x14ac:dyDescent="0.25">
      <c r="B416" s="504" t="str">
        <f>+'11+'!B494:M494</f>
        <v>Иные закупки товаров, работ и услуг для обеспечения государственных (муниципальных) нужд</v>
      </c>
      <c r="C416" s="504"/>
      <c r="D416" s="504"/>
      <c r="E416" s="504"/>
      <c r="F416" s="505"/>
      <c r="G416" s="323" t="str">
        <f>+'11+'!Q494</f>
        <v>1400004000</v>
      </c>
      <c r="H416" s="323" t="str">
        <f>+'11+'!R494</f>
        <v>240</v>
      </c>
      <c r="I416" s="367">
        <f>+'11+'!O494</f>
        <v>1</v>
      </c>
      <c r="J416" s="367">
        <f>+'11+'!P494</f>
        <v>13</v>
      </c>
      <c r="M416" s="425">
        <f>+'11+'!U494</f>
        <v>105</v>
      </c>
      <c r="N416" s="425">
        <f>+'11+'!V494</f>
        <v>0</v>
      </c>
      <c r="O416" s="396">
        <f t="shared" si="6"/>
        <v>0</v>
      </c>
    </row>
    <row r="417" spans="2:15" ht="13.5" thickBot="1" x14ac:dyDescent="0.25">
      <c r="B417" s="504" t="str">
        <f>+'11+'!B495:M495</f>
        <v>Прочая закупка товаров, работ и услуг</v>
      </c>
      <c r="C417" s="504"/>
      <c r="D417" s="504"/>
      <c r="E417" s="504"/>
      <c r="F417" s="505"/>
      <c r="G417" s="323" t="str">
        <f>+'11+'!Q495</f>
        <v>1400004000</v>
      </c>
      <c r="H417" s="323" t="str">
        <f>+'11+'!R495</f>
        <v>244</v>
      </c>
      <c r="I417" s="367">
        <f>+'11+'!O495</f>
        <v>1</v>
      </c>
      <c r="J417" s="367">
        <f>+'11+'!P495</f>
        <v>13</v>
      </c>
      <c r="M417" s="425">
        <f>+'11+'!U495</f>
        <v>105</v>
      </c>
      <c r="N417" s="425">
        <f>+'11+'!V495</f>
        <v>0</v>
      </c>
      <c r="O417" s="396">
        <f t="shared" si="6"/>
        <v>0</v>
      </c>
    </row>
    <row r="418" spans="2:15" s="385" customFormat="1" ht="13.5" thickBot="1" x14ac:dyDescent="0.25">
      <c r="B418" s="506" t="str">
        <f>+'11+'!B611:M611</f>
        <v>Муниципальная программа "Профилактика безнадзорности и правонарушений несовершеннолетних в Овюрском кожууне на 2021-2023 годы"</v>
      </c>
      <c r="C418" s="506"/>
      <c r="D418" s="506"/>
      <c r="E418" s="506"/>
      <c r="F418" s="507"/>
      <c r="G418" s="398" t="str">
        <f>+'11+'!Q611</f>
        <v>1500000000</v>
      </c>
      <c r="H418" s="398">
        <f>+'11+'!R611</f>
        <v>0</v>
      </c>
      <c r="I418" s="399">
        <f>+'11+'!O611</f>
        <v>7</v>
      </c>
      <c r="J418" s="399">
        <f>+'11+'!P611</f>
        <v>9</v>
      </c>
      <c r="M418" s="424">
        <f>+'11+'!U611</f>
        <v>45</v>
      </c>
      <c r="N418" s="424">
        <f>+'11+'!V611</f>
        <v>20</v>
      </c>
      <c r="O418" s="396">
        <f t="shared" si="6"/>
        <v>44.444444444444443</v>
      </c>
    </row>
    <row r="419" spans="2:15" ht="13.5" thickBot="1" x14ac:dyDescent="0.25">
      <c r="B419" s="504" t="str">
        <f>+'11+'!B612:M612</f>
        <v>Принятие мер по совершенствованию нормативно- правового регулирования в сфере профилактики безнадзорности и правонарушений несовершеннолетних</v>
      </c>
      <c r="C419" s="504"/>
      <c r="D419" s="504"/>
      <c r="E419" s="504"/>
      <c r="F419" s="505"/>
      <c r="G419" s="323" t="str">
        <f>+'11+'!Q612</f>
        <v>1500103010</v>
      </c>
      <c r="H419" s="323">
        <f>+'11+'!R612</f>
        <v>0</v>
      </c>
      <c r="I419" s="367">
        <f>+'11+'!O612</f>
        <v>7</v>
      </c>
      <c r="J419" s="367">
        <f>+'11+'!P612</f>
        <v>9</v>
      </c>
      <c r="M419" s="425">
        <f>+'11+'!U612</f>
        <v>45</v>
      </c>
      <c r="N419" s="425">
        <f>+'11+'!V612</f>
        <v>20</v>
      </c>
      <c r="O419" s="396">
        <f t="shared" si="6"/>
        <v>44.444444444444443</v>
      </c>
    </row>
    <row r="420" spans="2:15" ht="13.5" thickBot="1" x14ac:dyDescent="0.25">
      <c r="B420" s="504" t="str">
        <f>+'11+'!B613:M613</f>
        <v>Закупка товаров, работ и услуг для обеспечения государственных (муниципальных) нужд</v>
      </c>
      <c r="C420" s="504"/>
      <c r="D420" s="504"/>
      <c r="E420" s="504"/>
      <c r="F420" s="505"/>
      <c r="G420" s="323" t="str">
        <f>+'11+'!Q613</f>
        <v>1500103010</v>
      </c>
      <c r="H420" s="323" t="str">
        <f>+'11+'!R613</f>
        <v>200</v>
      </c>
      <c r="I420" s="367">
        <f>+'11+'!O613</f>
        <v>7</v>
      </c>
      <c r="J420" s="367">
        <f>+'11+'!P613</f>
        <v>9</v>
      </c>
      <c r="M420" s="425">
        <f>+'11+'!U613</f>
        <v>45</v>
      </c>
      <c r="N420" s="425">
        <f>+'11+'!V613</f>
        <v>20</v>
      </c>
      <c r="O420" s="396">
        <f t="shared" si="6"/>
        <v>44.444444444444443</v>
      </c>
    </row>
    <row r="421" spans="2:15" ht="13.5" thickBot="1" x14ac:dyDescent="0.25">
      <c r="B421" s="504" t="str">
        <f>+'11+'!B614:M614</f>
        <v>Иные закупки товаров, работ и услуг для обеспечения государственных (муниципальных) нужд</v>
      </c>
      <c r="C421" s="504"/>
      <c r="D421" s="504"/>
      <c r="E421" s="504"/>
      <c r="F421" s="505"/>
      <c r="G421" s="323" t="str">
        <f>+'11+'!Q614</f>
        <v>1500103010</v>
      </c>
      <c r="H421" s="323" t="str">
        <f>+'11+'!R614</f>
        <v>240</v>
      </c>
      <c r="I421" s="367">
        <f>+'11+'!O614</f>
        <v>7</v>
      </c>
      <c r="J421" s="367">
        <f>+'11+'!P614</f>
        <v>9</v>
      </c>
      <c r="M421" s="425">
        <f>+'11+'!U614</f>
        <v>45</v>
      </c>
      <c r="N421" s="425">
        <f>+'11+'!V614</f>
        <v>20</v>
      </c>
      <c r="O421" s="396">
        <f t="shared" si="6"/>
        <v>44.444444444444443</v>
      </c>
    </row>
    <row r="422" spans="2:15" ht="13.5" thickBot="1" x14ac:dyDescent="0.25">
      <c r="B422" s="504" t="str">
        <f>+'11+'!B615:M615</f>
        <v>Прочая закупка товаров, работ и услуг</v>
      </c>
      <c r="C422" s="504"/>
      <c r="D422" s="504"/>
      <c r="E422" s="504"/>
      <c r="F422" s="505"/>
      <c r="G422" s="323" t="str">
        <f>+'11+'!Q615</f>
        <v>1500103010</v>
      </c>
      <c r="H422" s="323" t="str">
        <f>+'11+'!R615</f>
        <v>244</v>
      </c>
      <c r="I422" s="367">
        <f>+'11+'!O615</f>
        <v>7</v>
      </c>
      <c r="J422" s="367">
        <f>+'11+'!P615</f>
        <v>9</v>
      </c>
      <c r="M422" s="425">
        <f>+'11+'!U615</f>
        <v>45</v>
      </c>
      <c r="N422" s="425">
        <f>+'11+'!V615</f>
        <v>20</v>
      </c>
      <c r="O422" s="396">
        <f t="shared" si="6"/>
        <v>44.444444444444443</v>
      </c>
    </row>
    <row r="423" spans="2:15" s="385" customFormat="1" ht="13.5" thickBot="1" x14ac:dyDescent="0.25">
      <c r="B423" s="506" t="str">
        <f>+'11+'!B616:M616</f>
        <v>Муниципальная программа "Реализация государственной национальной политики РФ в Овюрском кожууте Республики Тыва  на 2021-2023 годы"</v>
      </c>
      <c r="C423" s="506"/>
      <c r="D423" s="506"/>
      <c r="E423" s="506"/>
      <c r="F423" s="507"/>
      <c r="G423" s="398" t="str">
        <f>+'11+'!Q616</f>
        <v>1600000000</v>
      </c>
      <c r="H423" s="398">
        <f>+'11+'!R616</f>
        <v>0</v>
      </c>
      <c r="I423" s="399">
        <f>+'11+'!O616</f>
        <v>7</v>
      </c>
      <c r="J423" s="399">
        <f>+'11+'!P616</f>
        <v>9</v>
      </c>
      <c r="M423" s="424">
        <f>+'11+'!U616</f>
        <v>50</v>
      </c>
      <c r="N423" s="424">
        <f>+'11+'!V616</f>
        <v>0</v>
      </c>
      <c r="O423" s="396">
        <f t="shared" si="6"/>
        <v>0</v>
      </c>
    </row>
    <row r="424" spans="2:15" ht="13.5" thickBot="1" x14ac:dyDescent="0.25">
      <c r="B424" s="504" t="str">
        <f>+'11+'!B617:M617</f>
        <v>Организация мероприятий в сфере государственной национальной политики</v>
      </c>
      <c r="C424" s="504"/>
      <c r="D424" s="504"/>
      <c r="E424" s="504"/>
      <c r="F424" s="505"/>
      <c r="G424" s="323" t="str">
        <f>+'11+'!Q617</f>
        <v>1600002000</v>
      </c>
      <c r="H424" s="323">
        <f>+'11+'!R617</f>
        <v>0</v>
      </c>
      <c r="I424" s="367">
        <f>+'11+'!O617</f>
        <v>7</v>
      </c>
      <c r="J424" s="367">
        <f>+'11+'!P617</f>
        <v>9</v>
      </c>
      <c r="M424" s="425">
        <f>+'11+'!U617</f>
        <v>50</v>
      </c>
      <c r="N424" s="425">
        <f>+'11+'!V617</f>
        <v>0</v>
      </c>
      <c r="O424" s="396">
        <f t="shared" si="6"/>
        <v>0</v>
      </c>
    </row>
    <row r="425" spans="2:15" ht="13.5" thickBot="1" x14ac:dyDescent="0.25">
      <c r="B425" s="504" t="str">
        <f>+'11+'!B618:M618</f>
        <v>Закупка товаров, работ и услуг для обеспечения государственных (муниципальных) нужд</v>
      </c>
      <c r="C425" s="504"/>
      <c r="D425" s="504"/>
      <c r="E425" s="504"/>
      <c r="F425" s="505"/>
      <c r="G425" s="323" t="str">
        <f>+'11+'!Q618</f>
        <v>1600002000</v>
      </c>
      <c r="H425" s="323" t="str">
        <f>+'11+'!R618</f>
        <v>200</v>
      </c>
      <c r="I425" s="367">
        <f>+'11+'!O618</f>
        <v>7</v>
      </c>
      <c r="J425" s="367">
        <f>+'11+'!P618</f>
        <v>9</v>
      </c>
      <c r="M425" s="425">
        <f>+'11+'!U618</f>
        <v>50</v>
      </c>
      <c r="N425" s="425">
        <f>+'11+'!V618</f>
        <v>0</v>
      </c>
      <c r="O425" s="396">
        <f t="shared" si="6"/>
        <v>0</v>
      </c>
    </row>
    <row r="426" spans="2:15" ht="13.5" thickBot="1" x14ac:dyDescent="0.25">
      <c r="B426" s="504" t="str">
        <f>+'11+'!B619:M619</f>
        <v>Иные закупки товаров, работ и услуг для обеспечения государственных (муниципальных) нужд</v>
      </c>
      <c r="C426" s="504"/>
      <c r="D426" s="504"/>
      <c r="E426" s="504"/>
      <c r="F426" s="505"/>
      <c r="G426" s="323" t="str">
        <f>+'11+'!Q619</f>
        <v>1600002000</v>
      </c>
      <c r="H426" s="323" t="str">
        <f>+'11+'!R619</f>
        <v>240</v>
      </c>
      <c r="I426" s="367">
        <f>+'11+'!O619</f>
        <v>7</v>
      </c>
      <c r="J426" s="367">
        <f>+'11+'!P619</f>
        <v>9</v>
      </c>
      <c r="M426" s="425">
        <f>+'11+'!U619</f>
        <v>50</v>
      </c>
      <c r="N426" s="425">
        <f>+'11+'!V619</f>
        <v>0</v>
      </c>
      <c r="O426" s="396">
        <f t="shared" si="6"/>
        <v>0</v>
      </c>
    </row>
    <row r="427" spans="2:15" ht="13.5" thickBot="1" x14ac:dyDescent="0.25">
      <c r="B427" s="504" t="str">
        <f>+'11+'!B620:M620</f>
        <v>Прочая закупка товаров, работ и услуг</v>
      </c>
      <c r="C427" s="504"/>
      <c r="D427" s="504"/>
      <c r="E427" s="504"/>
      <c r="F427" s="505"/>
      <c r="G427" s="323" t="str">
        <f>+'11+'!Q620</f>
        <v>1600002000</v>
      </c>
      <c r="H427" s="323" t="str">
        <f>+'11+'!R620</f>
        <v>244</v>
      </c>
      <c r="I427" s="367">
        <f>+'11+'!O620</f>
        <v>7</v>
      </c>
      <c r="J427" s="367">
        <f>+'11+'!P620</f>
        <v>9</v>
      </c>
      <c r="M427" s="425">
        <f>+'11+'!U620</f>
        <v>50</v>
      </c>
      <c r="N427" s="425">
        <f>+'11+'!V620</f>
        <v>0</v>
      </c>
      <c r="O427" s="396">
        <f t="shared" si="6"/>
        <v>0</v>
      </c>
    </row>
    <row r="428" spans="2:15" x14ac:dyDescent="0.2">
      <c r="B428" s="504"/>
      <c r="C428" s="504"/>
      <c r="D428" s="504"/>
      <c r="E428" s="504"/>
      <c r="F428" s="505"/>
      <c r="G428" s="323"/>
      <c r="H428" s="323"/>
      <c r="I428" s="367"/>
      <c r="J428" s="367"/>
    </row>
    <row r="429" spans="2:15" x14ac:dyDescent="0.2">
      <c r="B429" s="504"/>
      <c r="C429" s="504"/>
      <c r="D429" s="504"/>
      <c r="E429" s="504"/>
      <c r="F429" s="505"/>
      <c r="G429" s="323"/>
      <c r="H429" s="323"/>
      <c r="I429" s="367"/>
      <c r="J429" s="367"/>
    </row>
    <row r="430" spans="2:15" x14ac:dyDescent="0.2">
      <c r="B430" s="504"/>
      <c r="C430" s="504"/>
      <c r="D430" s="504"/>
      <c r="E430" s="504"/>
      <c r="F430" s="505"/>
      <c r="G430" s="323"/>
      <c r="H430" s="323"/>
      <c r="I430" s="367"/>
      <c r="J430" s="367"/>
    </row>
    <row r="431" spans="2:15" x14ac:dyDescent="0.2">
      <c r="B431" s="504"/>
      <c r="C431" s="504"/>
      <c r="D431" s="504"/>
      <c r="E431" s="504"/>
      <c r="F431" s="505"/>
      <c r="G431" s="323"/>
      <c r="H431" s="323"/>
      <c r="I431" s="367"/>
      <c r="J431" s="367"/>
    </row>
    <row r="432" spans="2:15" x14ac:dyDescent="0.2">
      <c r="B432" s="504"/>
      <c r="C432" s="504"/>
      <c r="D432" s="504"/>
      <c r="E432" s="504"/>
      <c r="F432" s="505"/>
      <c r="G432" s="323"/>
      <c r="H432" s="323"/>
      <c r="I432" s="367"/>
      <c r="J432" s="367"/>
    </row>
    <row r="433" spans="2:10" x14ac:dyDescent="0.2">
      <c r="B433" s="504"/>
      <c r="C433" s="504"/>
      <c r="D433" s="504"/>
      <c r="E433" s="504"/>
      <c r="F433" s="505"/>
      <c r="G433" s="323"/>
      <c r="H433" s="323"/>
      <c r="I433" s="367"/>
      <c r="J433" s="367"/>
    </row>
    <row r="434" spans="2:10" x14ac:dyDescent="0.2">
      <c r="B434" s="504"/>
      <c r="C434" s="504"/>
      <c r="D434" s="504"/>
      <c r="E434" s="504"/>
      <c r="F434" s="505"/>
      <c r="G434" s="323"/>
      <c r="H434" s="323"/>
      <c r="I434" s="367"/>
      <c r="J434" s="367"/>
    </row>
    <row r="435" spans="2:10" x14ac:dyDescent="0.2">
      <c r="B435" s="504"/>
      <c r="C435" s="504"/>
      <c r="D435" s="504"/>
      <c r="E435" s="504"/>
      <c r="F435" s="505"/>
      <c r="G435" s="323"/>
      <c r="H435" s="323"/>
      <c r="I435" s="367"/>
      <c r="J435" s="367"/>
    </row>
    <row r="436" spans="2:10" x14ac:dyDescent="0.2">
      <c r="B436" s="504"/>
      <c r="C436" s="504"/>
      <c r="D436" s="504"/>
      <c r="E436" s="504"/>
      <c r="F436" s="505"/>
    </row>
    <row r="437" spans="2:10" x14ac:dyDescent="0.2">
      <c r="B437" s="504"/>
      <c r="C437" s="504"/>
      <c r="D437" s="504"/>
      <c r="E437" s="504"/>
      <c r="F437" s="505"/>
    </row>
    <row r="438" spans="2:10" x14ac:dyDescent="0.2">
      <c r="B438" s="504"/>
      <c r="C438" s="504"/>
      <c r="D438" s="504"/>
      <c r="E438" s="504"/>
      <c r="F438" s="505"/>
    </row>
    <row r="439" spans="2:10" x14ac:dyDescent="0.2">
      <c r="B439" s="504"/>
      <c r="C439" s="504"/>
      <c r="D439" s="504"/>
      <c r="E439" s="504"/>
      <c r="F439" s="505"/>
    </row>
    <row r="440" spans="2:10" x14ac:dyDescent="0.2">
      <c r="B440" s="504"/>
      <c r="C440" s="504"/>
      <c r="D440" s="504"/>
      <c r="E440" s="504"/>
      <c r="F440" s="505"/>
    </row>
    <row r="441" spans="2:10" x14ac:dyDescent="0.2">
      <c r="B441" s="504"/>
      <c r="C441" s="504"/>
      <c r="D441" s="504"/>
      <c r="E441" s="504"/>
      <c r="F441" s="505"/>
    </row>
    <row r="442" spans="2:10" x14ac:dyDescent="0.2">
      <c r="B442" s="504"/>
      <c r="C442" s="504"/>
      <c r="D442" s="504"/>
      <c r="E442" s="504"/>
      <c r="F442" s="505"/>
    </row>
    <row r="443" spans="2:10" x14ac:dyDescent="0.2">
      <c r="B443" s="504"/>
      <c r="C443" s="504"/>
      <c r="D443" s="504"/>
      <c r="E443" s="504"/>
      <c r="F443" s="505"/>
    </row>
    <row r="444" spans="2:10" x14ac:dyDescent="0.2">
      <c r="B444" s="504"/>
      <c r="C444" s="504"/>
      <c r="D444" s="504"/>
      <c r="E444" s="504"/>
      <c r="F444" s="505"/>
    </row>
    <row r="445" spans="2:10" x14ac:dyDescent="0.2">
      <c r="B445" s="504"/>
      <c r="C445" s="504"/>
      <c r="D445" s="504"/>
      <c r="E445" s="504"/>
      <c r="F445" s="505"/>
    </row>
    <row r="446" spans="2:10" x14ac:dyDescent="0.2">
      <c r="B446" s="504"/>
      <c r="C446" s="504"/>
      <c r="D446" s="504"/>
      <c r="E446" s="504"/>
      <c r="F446" s="505"/>
    </row>
  </sheetData>
  <mergeCells count="953">
    <mergeCell ref="H1:O1"/>
    <mergeCell ref="G2:O2"/>
    <mergeCell ref="F3:O3"/>
    <mergeCell ref="F4:O4"/>
    <mergeCell ref="F5:O5"/>
    <mergeCell ref="B21:F21"/>
    <mergeCell ref="K21:L21"/>
    <mergeCell ref="B24:F24"/>
    <mergeCell ref="K24:L24"/>
    <mergeCell ref="P24:V24"/>
    <mergeCell ref="B25:F25"/>
    <mergeCell ref="K25:L25"/>
    <mergeCell ref="P25:V25"/>
    <mergeCell ref="P21:V21"/>
    <mergeCell ref="B22:F22"/>
    <mergeCell ref="K22:L22"/>
    <mergeCell ref="P22:V22"/>
    <mergeCell ref="B23:F23"/>
    <mergeCell ref="K23:L23"/>
    <mergeCell ref="P23:V23"/>
    <mergeCell ref="B28:F28"/>
    <mergeCell ref="K28:L28"/>
    <mergeCell ref="P28:V28"/>
    <mergeCell ref="B29:F29"/>
    <mergeCell ref="K29:L29"/>
    <mergeCell ref="P29:V29"/>
    <mergeCell ref="B26:F26"/>
    <mergeCell ref="K26:L26"/>
    <mergeCell ref="P26:V26"/>
    <mergeCell ref="B27:F27"/>
    <mergeCell ref="K27:L27"/>
    <mergeCell ref="P27:V27"/>
    <mergeCell ref="B32:F32"/>
    <mergeCell ref="K32:L32"/>
    <mergeCell ref="P32:V32"/>
    <mergeCell ref="B33:F33"/>
    <mergeCell ref="K33:L33"/>
    <mergeCell ref="P33:V33"/>
    <mergeCell ref="B30:F30"/>
    <mergeCell ref="K30:L30"/>
    <mergeCell ref="P30:V30"/>
    <mergeCell ref="B31:F31"/>
    <mergeCell ref="K31:L31"/>
    <mergeCell ref="P31:V31"/>
    <mergeCell ref="B36:F36"/>
    <mergeCell ref="K36:L36"/>
    <mergeCell ref="P36:V36"/>
    <mergeCell ref="B37:F37"/>
    <mergeCell ref="K37:L37"/>
    <mergeCell ref="P37:V37"/>
    <mergeCell ref="B34:F34"/>
    <mergeCell ref="K34:L34"/>
    <mergeCell ref="P34:V34"/>
    <mergeCell ref="B35:F35"/>
    <mergeCell ref="K35:L35"/>
    <mergeCell ref="P35:V35"/>
    <mergeCell ref="B40:F40"/>
    <mergeCell ref="K40:L40"/>
    <mergeCell ref="P40:V40"/>
    <mergeCell ref="B41:F41"/>
    <mergeCell ref="K41:L41"/>
    <mergeCell ref="P41:V41"/>
    <mergeCell ref="B38:F38"/>
    <mergeCell ref="K38:L38"/>
    <mergeCell ref="P38:V38"/>
    <mergeCell ref="B39:F39"/>
    <mergeCell ref="K39:L39"/>
    <mergeCell ref="P39:V39"/>
    <mergeCell ref="B44:F44"/>
    <mergeCell ref="K44:L44"/>
    <mergeCell ref="P44:V44"/>
    <mergeCell ref="B45:F45"/>
    <mergeCell ref="K45:L45"/>
    <mergeCell ref="P45:V45"/>
    <mergeCell ref="B42:F42"/>
    <mergeCell ref="K42:L42"/>
    <mergeCell ref="P42:V42"/>
    <mergeCell ref="B43:F43"/>
    <mergeCell ref="K43:L43"/>
    <mergeCell ref="P43:V43"/>
    <mergeCell ref="B48:F48"/>
    <mergeCell ref="K48:L48"/>
    <mergeCell ref="P48:V48"/>
    <mergeCell ref="B49:F49"/>
    <mergeCell ref="K49:L49"/>
    <mergeCell ref="P49:V49"/>
    <mergeCell ref="B46:F46"/>
    <mergeCell ref="K46:L46"/>
    <mergeCell ref="P46:V46"/>
    <mergeCell ref="B47:F47"/>
    <mergeCell ref="K47:L47"/>
    <mergeCell ref="P47:V47"/>
    <mergeCell ref="B52:F52"/>
    <mergeCell ref="K52:L52"/>
    <mergeCell ref="P52:V52"/>
    <mergeCell ref="B53:F53"/>
    <mergeCell ref="K53:L53"/>
    <mergeCell ref="P53:V53"/>
    <mergeCell ref="B50:F50"/>
    <mergeCell ref="K50:L50"/>
    <mergeCell ref="P50:V50"/>
    <mergeCell ref="B51:F51"/>
    <mergeCell ref="K51:L51"/>
    <mergeCell ref="P51:V51"/>
    <mergeCell ref="B56:F56"/>
    <mergeCell ref="K56:L56"/>
    <mergeCell ref="P56:V56"/>
    <mergeCell ref="B57:F57"/>
    <mergeCell ref="K57:L57"/>
    <mergeCell ref="P57:V57"/>
    <mergeCell ref="B54:F54"/>
    <mergeCell ref="K54:L54"/>
    <mergeCell ref="P54:V54"/>
    <mergeCell ref="B55:F55"/>
    <mergeCell ref="K55:L55"/>
    <mergeCell ref="P55:V55"/>
    <mergeCell ref="B60:F60"/>
    <mergeCell ref="K60:L60"/>
    <mergeCell ref="P60:V60"/>
    <mergeCell ref="B61:F61"/>
    <mergeCell ref="K61:L61"/>
    <mergeCell ref="P61:V61"/>
    <mergeCell ref="B58:F58"/>
    <mergeCell ref="K58:L58"/>
    <mergeCell ref="P58:V58"/>
    <mergeCell ref="B59:F59"/>
    <mergeCell ref="K59:L59"/>
    <mergeCell ref="P59:V59"/>
    <mergeCell ref="B64:F64"/>
    <mergeCell ref="K64:L64"/>
    <mergeCell ref="P64:V64"/>
    <mergeCell ref="B65:F65"/>
    <mergeCell ref="K65:L65"/>
    <mergeCell ref="P65:V65"/>
    <mergeCell ref="B62:F62"/>
    <mergeCell ref="K62:L62"/>
    <mergeCell ref="P62:V62"/>
    <mergeCell ref="B63:F63"/>
    <mergeCell ref="K63:L63"/>
    <mergeCell ref="P63:V63"/>
    <mergeCell ref="B68:F68"/>
    <mergeCell ref="K68:L68"/>
    <mergeCell ref="P68:V68"/>
    <mergeCell ref="B69:F69"/>
    <mergeCell ref="K69:L69"/>
    <mergeCell ref="P69:V69"/>
    <mergeCell ref="B66:F66"/>
    <mergeCell ref="K66:L66"/>
    <mergeCell ref="P66:V66"/>
    <mergeCell ref="B67:F67"/>
    <mergeCell ref="K67:L67"/>
    <mergeCell ref="P67:V67"/>
    <mergeCell ref="B72:F72"/>
    <mergeCell ref="K72:L72"/>
    <mergeCell ref="P72:V72"/>
    <mergeCell ref="B73:F73"/>
    <mergeCell ref="K73:L73"/>
    <mergeCell ref="P73:V73"/>
    <mergeCell ref="B70:F70"/>
    <mergeCell ref="K70:L70"/>
    <mergeCell ref="P70:V70"/>
    <mergeCell ref="B71:F71"/>
    <mergeCell ref="K71:L71"/>
    <mergeCell ref="P71:V71"/>
    <mergeCell ref="B76:F76"/>
    <mergeCell ref="K76:L76"/>
    <mergeCell ref="P76:V76"/>
    <mergeCell ref="B77:F77"/>
    <mergeCell ref="K77:L77"/>
    <mergeCell ref="P77:V77"/>
    <mergeCell ref="B74:F74"/>
    <mergeCell ref="K74:L74"/>
    <mergeCell ref="P74:V74"/>
    <mergeCell ref="B75:F75"/>
    <mergeCell ref="K75:L75"/>
    <mergeCell ref="P75:V75"/>
    <mergeCell ref="B80:F80"/>
    <mergeCell ref="K80:L80"/>
    <mergeCell ref="P80:V80"/>
    <mergeCell ref="B81:F81"/>
    <mergeCell ref="K81:L81"/>
    <mergeCell ref="P81:V81"/>
    <mergeCell ref="B78:F78"/>
    <mergeCell ref="K78:L78"/>
    <mergeCell ref="P78:V78"/>
    <mergeCell ref="B79:F79"/>
    <mergeCell ref="K79:L79"/>
    <mergeCell ref="P79:V79"/>
    <mergeCell ref="B84:F84"/>
    <mergeCell ref="K84:L84"/>
    <mergeCell ref="P84:V84"/>
    <mergeCell ref="B85:F85"/>
    <mergeCell ref="K85:L85"/>
    <mergeCell ref="P85:V85"/>
    <mergeCell ref="B82:F82"/>
    <mergeCell ref="K82:L82"/>
    <mergeCell ref="P82:V82"/>
    <mergeCell ref="B83:F83"/>
    <mergeCell ref="K83:L83"/>
    <mergeCell ref="P83:V83"/>
    <mergeCell ref="B88:F88"/>
    <mergeCell ref="K88:L88"/>
    <mergeCell ref="P88:V88"/>
    <mergeCell ref="B89:F89"/>
    <mergeCell ref="K89:L89"/>
    <mergeCell ref="P89:V89"/>
    <mergeCell ref="B86:F86"/>
    <mergeCell ref="K86:L86"/>
    <mergeCell ref="P86:V86"/>
    <mergeCell ref="B87:F87"/>
    <mergeCell ref="K87:L87"/>
    <mergeCell ref="P87:V87"/>
    <mergeCell ref="B92:F92"/>
    <mergeCell ref="K92:L92"/>
    <mergeCell ref="P92:V92"/>
    <mergeCell ref="B93:F93"/>
    <mergeCell ref="K93:L93"/>
    <mergeCell ref="P93:V93"/>
    <mergeCell ref="B90:F90"/>
    <mergeCell ref="K90:L90"/>
    <mergeCell ref="P90:V90"/>
    <mergeCell ref="B91:F91"/>
    <mergeCell ref="K91:L91"/>
    <mergeCell ref="P91:V91"/>
    <mergeCell ref="B96:F96"/>
    <mergeCell ref="K96:L96"/>
    <mergeCell ref="P96:V96"/>
    <mergeCell ref="B97:F97"/>
    <mergeCell ref="K97:L97"/>
    <mergeCell ref="P97:V97"/>
    <mergeCell ref="B94:F94"/>
    <mergeCell ref="K94:L94"/>
    <mergeCell ref="P94:V94"/>
    <mergeCell ref="B95:F95"/>
    <mergeCell ref="K95:L95"/>
    <mergeCell ref="P95:V95"/>
    <mergeCell ref="B100:F100"/>
    <mergeCell ref="K100:L100"/>
    <mergeCell ref="P100:V100"/>
    <mergeCell ref="B101:F101"/>
    <mergeCell ref="K101:L101"/>
    <mergeCell ref="P101:V101"/>
    <mergeCell ref="B98:F98"/>
    <mergeCell ref="K98:L98"/>
    <mergeCell ref="P98:V98"/>
    <mergeCell ref="B99:F99"/>
    <mergeCell ref="K99:L99"/>
    <mergeCell ref="P99:V99"/>
    <mergeCell ref="B104:F104"/>
    <mergeCell ref="K104:L104"/>
    <mergeCell ref="P104:V104"/>
    <mergeCell ref="B105:F105"/>
    <mergeCell ref="K105:L105"/>
    <mergeCell ref="P105:V105"/>
    <mergeCell ref="B102:F102"/>
    <mergeCell ref="K102:L102"/>
    <mergeCell ref="P102:V102"/>
    <mergeCell ref="B103:F103"/>
    <mergeCell ref="K103:L103"/>
    <mergeCell ref="P103:V103"/>
    <mergeCell ref="B108:F108"/>
    <mergeCell ref="K108:L108"/>
    <mergeCell ref="P108:V108"/>
    <mergeCell ref="B109:F109"/>
    <mergeCell ref="K109:L109"/>
    <mergeCell ref="P109:V109"/>
    <mergeCell ref="B106:F106"/>
    <mergeCell ref="K106:L106"/>
    <mergeCell ref="P106:V106"/>
    <mergeCell ref="B107:F107"/>
    <mergeCell ref="K107:L107"/>
    <mergeCell ref="P107:V107"/>
    <mergeCell ref="B112:F112"/>
    <mergeCell ref="K112:L112"/>
    <mergeCell ref="P112:V112"/>
    <mergeCell ref="B113:F113"/>
    <mergeCell ref="K113:L113"/>
    <mergeCell ref="P113:V113"/>
    <mergeCell ref="B110:F110"/>
    <mergeCell ref="K110:L110"/>
    <mergeCell ref="P110:V110"/>
    <mergeCell ref="B111:F111"/>
    <mergeCell ref="K111:L111"/>
    <mergeCell ref="P111:V111"/>
    <mergeCell ref="B116:F116"/>
    <mergeCell ref="K116:L116"/>
    <mergeCell ref="P116:V116"/>
    <mergeCell ref="B117:F117"/>
    <mergeCell ref="K117:L117"/>
    <mergeCell ref="P117:V117"/>
    <mergeCell ref="B114:F114"/>
    <mergeCell ref="K114:L114"/>
    <mergeCell ref="P114:V114"/>
    <mergeCell ref="B115:F115"/>
    <mergeCell ref="K115:L115"/>
    <mergeCell ref="P115:V115"/>
    <mergeCell ref="B120:F120"/>
    <mergeCell ref="K120:L120"/>
    <mergeCell ref="P120:V120"/>
    <mergeCell ref="B121:F121"/>
    <mergeCell ref="K121:L121"/>
    <mergeCell ref="P121:V121"/>
    <mergeCell ref="B118:F118"/>
    <mergeCell ref="K118:L118"/>
    <mergeCell ref="P118:V118"/>
    <mergeCell ref="B119:F119"/>
    <mergeCell ref="K119:L119"/>
    <mergeCell ref="P119:V119"/>
    <mergeCell ref="B124:F124"/>
    <mergeCell ref="K124:L124"/>
    <mergeCell ref="P124:V124"/>
    <mergeCell ref="B125:F125"/>
    <mergeCell ref="K125:L125"/>
    <mergeCell ref="P125:V125"/>
    <mergeCell ref="B122:F122"/>
    <mergeCell ref="K122:L122"/>
    <mergeCell ref="P122:V122"/>
    <mergeCell ref="B123:F123"/>
    <mergeCell ref="K123:L123"/>
    <mergeCell ref="P123:V123"/>
    <mergeCell ref="B128:F128"/>
    <mergeCell ref="K128:L128"/>
    <mergeCell ref="P128:V128"/>
    <mergeCell ref="B129:F129"/>
    <mergeCell ref="K129:L129"/>
    <mergeCell ref="P129:V129"/>
    <mergeCell ref="B126:F126"/>
    <mergeCell ref="K126:L126"/>
    <mergeCell ref="P126:V126"/>
    <mergeCell ref="B127:F127"/>
    <mergeCell ref="K127:L127"/>
    <mergeCell ref="P127:V127"/>
    <mergeCell ref="B132:F132"/>
    <mergeCell ref="K132:L132"/>
    <mergeCell ref="P132:V132"/>
    <mergeCell ref="B133:F133"/>
    <mergeCell ref="K133:L133"/>
    <mergeCell ref="P133:V133"/>
    <mergeCell ref="B130:F130"/>
    <mergeCell ref="K130:L130"/>
    <mergeCell ref="P130:V130"/>
    <mergeCell ref="B131:F131"/>
    <mergeCell ref="K131:L131"/>
    <mergeCell ref="P131:V131"/>
    <mergeCell ref="B136:F136"/>
    <mergeCell ref="K136:L136"/>
    <mergeCell ref="P136:V136"/>
    <mergeCell ref="B137:F137"/>
    <mergeCell ref="K137:L137"/>
    <mergeCell ref="P137:V137"/>
    <mergeCell ref="B134:F134"/>
    <mergeCell ref="K134:L134"/>
    <mergeCell ref="P134:V134"/>
    <mergeCell ref="B135:F135"/>
    <mergeCell ref="K135:L135"/>
    <mergeCell ref="P135:V135"/>
    <mergeCell ref="B140:F140"/>
    <mergeCell ref="K140:L140"/>
    <mergeCell ref="P140:V140"/>
    <mergeCell ref="B141:F141"/>
    <mergeCell ref="K141:L141"/>
    <mergeCell ref="P141:V141"/>
    <mergeCell ref="B138:F138"/>
    <mergeCell ref="K138:L138"/>
    <mergeCell ref="P138:V138"/>
    <mergeCell ref="B139:F139"/>
    <mergeCell ref="K139:L139"/>
    <mergeCell ref="P139:V139"/>
    <mergeCell ref="B144:F144"/>
    <mergeCell ref="K144:L144"/>
    <mergeCell ref="P144:V144"/>
    <mergeCell ref="B145:F145"/>
    <mergeCell ref="K145:L145"/>
    <mergeCell ref="P145:V145"/>
    <mergeCell ref="B142:F142"/>
    <mergeCell ref="K142:L142"/>
    <mergeCell ref="P142:V142"/>
    <mergeCell ref="B143:F143"/>
    <mergeCell ref="K143:L143"/>
    <mergeCell ref="P143:V143"/>
    <mergeCell ref="B148:F148"/>
    <mergeCell ref="K148:L148"/>
    <mergeCell ref="P148:V148"/>
    <mergeCell ref="B149:F149"/>
    <mergeCell ref="K149:L149"/>
    <mergeCell ref="P149:V149"/>
    <mergeCell ref="B146:F146"/>
    <mergeCell ref="K146:L146"/>
    <mergeCell ref="P146:V146"/>
    <mergeCell ref="B147:F147"/>
    <mergeCell ref="K147:L147"/>
    <mergeCell ref="P147:V147"/>
    <mergeCell ref="B152:F152"/>
    <mergeCell ref="K152:L152"/>
    <mergeCell ref="P152:V152"/>
    <mergeCell ref="B153:F153"/>
    <mergeCell ref="K153:L153"/>
    <mergeCell ref="P153:V153"/>
    <mergeCell ref="B150:F150"/>
    <mergeCell ref="K150:L150"/>
    <mergeCell ref="P150:V150"/>
    <mergeCell ref="B151:F151"/>
    <mergeCell ref="K151:L151"/>
    <mergeCell ref="P151:V151"/>
    <mergeCell ref="B156:F156"/>
    <mergeCell ref="K156:L156"/>
    <mergeCell ref="P156:V156"/>
    <mergeCell ref="B157:F157"/>
    <mergeCell ref="K157:L157"/>
    <mergeCell ref="P157:V157"/>
    <mergeCell ref="B154:F154"/>
    <mergeCell ref="K154:L154"/>
    <mergeCell ref="P154:V154"/>
    <mergeCell ref="B155:F155"/>
    <mergeCell ref="K155:L155"/>
    <mergeCell ref="P155:V155"/>
    <mergeCell ref="B160:F160"/>
    <mergeCell ref="K160:L160"/>
    <mergeCell ref="P160:V160"/>
    <mergeCell ref="B161:F161"/>
    <mergeCell ref="K161:L161"/>
    <mergeCell ref="P161:V161"/>
    <mergeCell ref="B158:F158"/>
    <mergeCell ref="K158:L158"/>
    <mergeCell ref="P158:V158"/>
    <mergeCell ref="B159:F159"/>
    <mergeCell ref="K159:L159"/>
    <mergeCell ref="P159:V159"/>
    <mergeCell ref="B164:F164"/>
    <mergeCell ref="K164:L164"/>
    <mergeCell ref="P164:V164"/>
    <mergeCell ref="B165:F165"/>
    <mergeCell ref="K165:L165"/>
    <mergeCell ref="P165:V165"/>
    <mergeCell ref="B162:F162"/>
    <mergeCell ref="K162:L162"/>
    <mergeCell ref="P162:V162"/>
    <mergeCell ref="B163:F163"/>
    <mergeCell ref="K163:L163"/>
    <mergeCell ref="P163:V163"/>
    <mergeCell ref="B168:F168"/>
    <mergeCell ref="K168:L168"/>
    <mergeCell ref="P168:V168"/>
    <mergeCell ref="B169:F169"/>
    <mergeCell ref="K169:L169"/>
    <mergeCell ref="P169:V169"/>
    <mergeCell ref="B166:F166"/>
    <mergeCell ref="K166:L166"/>
    <mergeCell ref="P166:V166"/>
    <mergeCell ref="B167:F167"/>
    <mergeCell ref="K167:L167"/>
    <mergeCell ref="P167:V167"/>
    <mergeCell ref="B172:F172"/>
    <mergeCell ref="K172:L172"/>
    <mergeCell ref="P172:V172"/>
    <mergeCell ref="B173:F173"/>
    <mergeCell ref="K173:L173"/>
    <mergeCell ref="P173:V173"/>
    <mergeCell ref="B170:F170"/>
    <mergeCell ref="K170:L170"/>
    <mergeCell ref="P170:V170"/>
    <mergeCell ref="B171:F171"/>
    <mergeCell ref="K171:L171"/>
    <mergeCell ref="P171:V171"/>
    <mergeCell ref="B189:F189"/>
    <mergeCell ref="K189:L189"/>
    <mergeCell ref="P189:V189"/>
    <mergeCell ref="B190:F190"/>
    <mergeCell ref="K190:L190"/>
    <mergeCell ref="P190:V190"/>
    <mergeCell ref="B174:F174"/>
    <mergeCell ref="K174:L174"/>
    <mergeCell ref="P174:V174"/>
    <mergeCell ref="B188:F188"/>
    <mergeCell ref="K188:L188"/>
    <mergeCell ref="P188:V188"/>
    <mergeCell ref="B183:F183"/>
    <mergeCell ref="B184:F184"/>
    <mergeCell ref="B185:F185"/>
    <mergeCell ref="B186:F186"/>
    <mergeCell ref="B187:F187"/>
    <mergeCell ref="B175:F175"/>
    <mergeCell ref="B176:F176"/>
    <mergeCell ref="B177:F177"/>
    <mergeCell ref="B178:F178"/>
    <mergeCell ref="B193:F193"/>
    <mergeCell ref="K193:L193"/>
    <mergeCell ref="P193:V193"/>
    <mergeCell ref="B194:F194"/>
    <mergeCell ref="K194:L194"/>
    <mergeCell ref="P194:V194"/>
    <mergeCell ref="B191:F191"/>
    <mergeCell ref="K191:L191"/>
    <mergeCell ref="P191:V191"/>
    <mergeCell ref="B192:F192"/>
    <mergeCell ref="K192:L192"/>
    <mergeCell ref="P192:V192"/>
    <mergeCell ref="B197:F197"/>
    <mergeCell ref="K197:L197"/>
    <mergeCell ref="P197:V197"/>
    <mergeCell ref="B198:F198"/>
    <mergeCell ref="K198:L198"/>
    <mergeCell ref="P198:V198"/>
    <mergeCell ref="B195:F195"/>
    <mergeCell ref="K195:L195"/>
    <mergeCell ref="P195:V195"/>
    <mergeCell ref="B196:F196"/>
    <mergeCell ref="K196:L196"/>
    <mergeCell ref="P196:V196"/>
    <mergeCell ref="B201:F201"/>
    <mergeCell ref="K201:L201"/>
    <mergeCell ref="P201:V201"/>
    <mergeCell ref="B202:F202"/>
    <mergeCell ref="K202:L202"/>
    <mergeCell ref="P202:V202"/>
    <mergeCell ref="B199:F199"/>
    <mergeCell ref="K199:L199"/>
    <mergeCell ref="P199:V199"/>
    <mergeCell ref="B200:F200"/>
    <mergeCell ref="K200:L200"/>
    <mergeCell ref="P200:V200"/>
    <mergeCell ref="B205:F205"/>
    <mergeCell ref="K205:L205"/>
    <mergeCell ref="P205:V205"/>
    <mergeCell ref="B206:F206"/>
    <mergeCell ref="K206:L206"/>
    <mergeCell ref="P206:V206"/>
    <mergeCell ref="B203:F203"/>
    <mergeCell ref="K203:L203"/>
    <mergeCell ref="P203:V203"/>
    <mergeCell ref="B204:F204"/>
    <mergeCell ref="K204:L204"/>
    <mergeCell ref="P204:V204"/>
    <mergeCell ref="B209:F209"/>
    <mergeCell ref="K209:L209"/>
    <mergeCell ref="P209:V209"/>
    <mergeCell ref="B210:F210"/>
    <mergeCell ref="K210:L210"/>
    <mergeCell ref="P210:V210"/>
    <mergeCell ref="B207:F207"/>
    <mergeCell ref="K207:L207"/>
    <mergeCell ref="P207:V207"/>
    <mergeCell ref="B208:F208"/>
    <mergeCell ref="K208:L208"/>
    <mergeCell ref="P208:V208"/>
    <mergeCell ref="B213:F213"/>
    <mergeCell ref="K213:L213"/>
    <mergeCell ref="P213:V213"/>
    <mergeCell ref="B214:F214"/>
    <mergeCell ref="K214:L214"/>
    <mergeCell ref="P214:V214"/>
    <mergeCell ref="B211:F211"/>
    <mergeCell ref="K211:L211"/>
    <mergeCell ref="P211:V211"/>
    <mergeCell ref="B212:F212"/>
    <mergeCell ref="K212:L212"/>
    <mergeCell ref="P212:V212"/>
    <mergeCell ref="B217:F217"/>
    <mergeCell ref="K217:L217"/>
    <mergeCell ref="P217:V217"/>
    <mergeCell ref="B218:F218"/>
    <mergeCell ref="K218:L218"/>
    <mergeCell ref="P218:V218"/>
    <mergeCell ref="B215:F215"/>
    <mergeCell ref="K215:L215"/>
    <mergeCell ref="P215:V215"/>
    <mergeCell ref="B216:F216"/>
    <mergeCell ref="K216:L216"/>
    <mergeCell ref="P216:V216"/>
    <mergeCell ref="B221:F221"/>
    <mergeCell ref="K221:L221"/>
    <mergeCell ref="P221:V221"/>
    <mergeCell ref="B222:F222"/>
    <mergeCell ref="K222:L222"/>
    <mergeCell ref="P222:V222"/>
    <mergeCell ref="B219:F219"/>
    <mergeCell ref="K219:L219"/>
    <mergeCell ref="P219:V219"/>
    <mergeCell ref="B220:F220"/>
    <mergeCell ref="K220:L220"/>
    <mergeCell ref="P220:V220"/>
    <mergeCell ref="B225:F225"/>
    <mergeCell ref="K225:L225"/>
    <mergeCell ref="P225:V225"/>
    <mergeCell ref="B226:F226"/>
    <mergeCell ref="K226:L226"/>
    <mergeCell ref="P226:V226"/>
    <mergeCell ref="B223:F223"/>
    <mergeCell ref="K223:L223"/>
    <mergeCell ref="P223:V223"/>
    <mergeCell ref="B224:F224"/>
    <mergeCell ref="K224:L224"/>
    <mergeCell ref="P224:V224"/>
    <mergeCell ref="B229:F229"/>
    <mergeCell ref="K229:L229"/>
    <mergeCell ref="P229:V229"/>
    <mergeCell ref="B230:F230"/>
    <mergeCell ref="K230:L230"/>
    <mergeCell ref="P230:V230"/>
    <mergeCell ref="B227:F227"/>
    <mergeCell ref="K227:L227"/>
    <mergeCell ref="P227:V227"/>
    <mergeCell ref="B228:F228"/>
    <mergeCell ref="K228:L228"/>
    <mergeCell ref="P228:V228"/>
    <mergeCell ref="B233:F233"/>
    <mergeCell ref="K233:L233"/>
    <mergeCell ref="P233:V233"/>
    <mergeCell ref="B234:F234"/>
    <mergeCell ref="K234:L234"/>
    <mergeCell ref="P234:V234"/>
    <mergeCell ref="B231:F231"/>
    <mergeCell ref="K231:L231"/>
    <mergeCell ref="P231:V231"/>
    <mergeCell ref="B232:F232"/>
    <mergeCell ref="K232:L232"/>
    <mergeCell ref="P232:V232"/>
    <mergeCell ref="B237:F237"/>
    <mergeCell ref="K237:L237"/>
    <mergeCell ref="P237:V237"/>
    <mergeCell ref="B238:F238"/>
    <mergeCell ref="K238:L238"/>
    <mergeCell ref="P238:V238"/>
    <mergeCell ref="B235:F235"/>
    <mergeCell ref="K235:L235"/>
    <mergeCell ref="P235:V235"/>
    <mergeCell ref="B236:F236"/>
    <mergeCell ref="K236:L236"/>
    <mergeCell ref="P236:V236"/>
    <mergeCell ref="B241:F241"/>
    <mergeCell ref="K241:L241"/>
    <mergeCell ref="P241:V241"/>
    <mergeCell ref="B242:F242"/>
    <mergeCell ref="K242:L242"/>
    <mergeCell ref="P242:V242"/>
    <mergeCell ref="B239:F239"/>
    <mergeCell ref="K239:L239"/>
    <mergeCell ref="P239:V239"/>
    <mergeCell ref="B240:F240"/>
    <mergeCell ref="K240:L240"/>
    <mergeCell ref="P240:V240"/>
    <mergeCell ref="B245:F245"/>
    <mergeCell ref="K245:L245"/>
    <mergeCell ref="P245:V245"/>
    <mergeCell ref="B246:F246"/>
    <mergeCell ref="K246:L246"/>
    <mergeCell ref="P246:V246"/>
    <mergeCell ref="B243:F243"/>
    <mergeCell ref="K243:L243"/>
    <mergeCell ref="P243:V243"/>
    <mergeCell ref="B244:F244"/>
    <mergeCell ref="K244:L244"/>
    <mergeCell ref="P244:V244"/>
    <mergeCell ref="B249:F249"/>
    <mergeCell ref="K249:L249"/>
    <mergeCell ref="P249:V249"/>
    <mergeCell ref="B250:F250"/>
    <mergeCell ref="K250:L250"/>
    <mergeCell ref="P250:V250"/>
    <mergeCell ref="B247:F247"/>
    <mergeCell ref="K247:L247"/>
    <mergeCell ref="P247:V247"/>
    <mergeCell ref="B248:F248"/>
    <mergeCell ref="K248:L248"/>
    <mergeCell ref="P248:V248"/>
    <mergeCell ref="B253:F253"/>
    <mergeCell ref="K253:L253"/>
    <mergeCell ref="P253:V253"/>
    <mergeCell ref="B254:F254"/>
    <mergeCell ref="K254:L254"/>
    <mergeCell ref="P254:V254"/>
    <mergeCell ref="B251:F251"/>
    <mergeCell ref="K251:L251"/>
    <mergeCell ref="P251:V251"/>
    <mergeCell ref="B252:F252"/>
    <mergeCell ref="K252:L252"/>
    <mergeCell ref="P252:V252"/>
    <mergeCell ref="B257:F257"/>
    <mergeCell ref="K257:L257"/>
    <mergeCell ref="P257:V257"/>
    <mergeCell ref="B258:F258"/>
    <mergeCell ref="K258:L258"/>
    <mergeCell ref="P258:V258"/>
    <mergeCell ref="B255:F255"/>
    <mergeCell ref="K255:L255"/>
    <mergeCell ref="P255:V255"/>
    <mergeCell ref="B256:F256"/>
    <mergeCell ref="K256:L256"/>
    <mergeCell ref="P256:V256"/>
    <mergeCell ref="B261:F261"/>
    <mergeCell ref="K261:L261"/>
    <mergeCell ref="P261:V261"/>
    <mergeCell ref="B262:F262"/>
    <mergeCell ref="K262:L262"/>
    <mergeCell ref="P262:V262"/>
    <mergeCell ref="B259:F259"/>
    <mergeCell ref="K259:L259"/>
    <mergeCell ref="P259:V259"/>
    <mergeCell ref="B260:F260"/>
    <mergeCell ref="K260:L260"/>
    <mergeCell ref="P260:V260"/>
    <mergeCell ref="B265:F265"/>
    <mergeCell ref="K265:L265"/>
    <mergeCell ref="P265:V265"/>
    <mergeCell ref="B266:F266"/>
    <mergeCell ref="K266:L266"/>
    <mergeCell ref="P266:V266"/>
    <mergeCell ref="B263:F263"/>
    <mergeCell ref="K263:L263"/>
    <mergeCell ref="P263:V263"/>
    <mergeCell ref="B264:F264"/>
    <mergeCell ref="K264:L264"/>
    <mergeCell ref="P264:V264"/>
    <mergeCell ref="B269:F269"/>
    <mergeCell ref="K269:L269"/>
    <mergeCell ref="P269:V269"/>
    <mergeCell ref="B270:F270"/>
    <mergeCell ref="K270:L270"/>
    <mergeCell ref="P270:V270"/>
    <mergeCell ref="B267:F267"/>
    <mergeCell ref="K267:L267"/>
    <mergeCell ref="P267:V267"/>
    <mergeCell ref="B268:F268"/>
    <mergeCell ref="K268:L268"/>
    <mergeCell ref="P268:V268"/>
    <mergeCell ref="B273:F273"/>
    <mergeCell ref="K273:L273"/>
    <mergeCell ref="P273:V273"/>
    <mergeCell ref="B274:F274"/>
    <mergeCell ref="K274:L274"/>
    <mergeCell ref="P274:V274"/>
    <mergeCell ref="B271:F271"/>
    <mergeCell ref="K271:L271"/>
    <mergeCell ref="P271:V271"/>
    <mergeCell ref="B272:F272"/>
    <mergeCell ref="K272:L272"/>
    <mergeCell ref="P272:V272"/>
    <mergeCell ref="B277:F277"/>
    <mergeCell ref="K277:L277"/>
    <mergeCell ref="P277:V277"/>
    <mergeCell ref="B278:F278"/>
    <mergeCell ref="K278:L278"/>
    <mergeCell ref="P278:V278"/>
    <mergeCell ref="B275:F275"/>
    <mergeCell ref="K275:L275"/>
    <mergeCell ref="P275:V275"/>
    <mergeCell ref="B276:F276"/>
    <mergeCell ref="K276:L276"/>
    <mergeCell ref="P276:V276"/>
    <mergeCell ref="B281:F281"/>
    <mergeCell ref="K281:L281"/>
    <mergeCell ref="P281:V281"/>
    <mergeCell ref="B282:F282"/>
    <mergeCell ref="K282:L282"/>
    <mergeCell ref="P282:V282"/>
    <mergeCell ref="B279:F279"/>
    <mergeCell ref="K279:L279"/>
    <mergeCell ref="P279:V279"/>
    <mergeCell ref="B280:F280"/>
    <mergeCell ref="K280:L280"/>
    <mergeCell ref="P280:V280"/>
    <mergeCell ref="B285:F285"/>
    <mergeCell ref="K285:L285"/>
    <mergeCell ref="P285:V285"/>
    <mergeCell ref="B286:F286"/>
    <mergeCell ref="K286:L286"/>
    <mergeCell ref="P286:V286"/>
    <mergeCell ref="B283:F283"/>
    <mergeCell ref="K283:L283"/>
    <mergeCell ref="P283:V283"/>
    <mergeCell ref="B284:F284"/>
    <mergeCell ref="K284:L284"/>
    <mergeCell ref="P284:V284"/>
    <mergeCell ref="B289:F289"/>
    <mergeCell ref="K289:L289"/>
    <mergeCell ref="P289:V289"/>
    <mergeCell ref="B290:F290"/>
    <mergeCell ref="K290:L290"/>
    <mergeCell ref="P290:V290"/>
    <mergeCell ref="B287:F287"/>
    <mergeCell ref="K287:L287"/>
    <mergeCell ref="P287:V287"/>
    <mergeCell ref="B288:F288"/>
    <mergeCell ref="K288:L288"/>
    <mergeCell ref="P288:V288"/>
    <mergeCell ref="B293:F293"/>
    <mergeCell ref="K293:L293"/>
    <mergeCell ref="P293:V293"/>
    <mergeCell ref="B294:F294"/>
    <mergeCell ref="K294:L294"/>
    <mergeCell ref="P294:V294"/>
    <mergeCell ref="B291:F291"/>
    <mergeCell ref="K291:L291"/>
    <mergeCell ref="P291:V291"/>
    <mergeCell ref="B292:F292"/>
    <mergeCell ref="K292:L292"/>
    <mergeCell ref="P292:V292"/>
    <mergeCell ref="B295:F295"/>
    <mergeCell ref="B296:F296"/>
    <mergeCell ref="B297:F297"/>
    <mergeCell ref="B298:F298"/>
    <mergeCell ref="B299:F299"/>
    <mergeCell ref="B300:F300"/>
    <mergeCell ref="B301:F301"/>
    <mergeCell ref="B302:F302"/>
    <mergeCell ref="B303:F303"/>
    <mergeCell ref="B304:F304"/>
    <mergeCell ref="B305:F305"/>
    <mergeCell ref="B306:F306"/>
    <mergeCell ref="B307:F307"/>
    <mergeCell ref="B308:F308"/>
    <mergeCell ref="B309:F309"/>
    <mergeCell ref="B310:F310"/>
    <mergeCell ref="B311:F311"/>
    <mergeCell ref="B312:F312"/>
    <mergeCell ref="B313:F313"/>
    <mergeCell ref="B314:F314"/>
    <mergeCell ref="B315:F315"/>
    <mergeCell ref="B316:F316"/>
    <mergeCell ref="B317:F317"/>
    <mergeCell ref="B318:F318"/>
    <mergeCell ref="B319:F319"/>
    <mergeCell ref="B320:F320"/>
    <mergeCell ref="B321:F321"/>
    <mergeCell ref="B322:F322"/>
    <mergeCell ref="B323:F323"/>
    <mergeCell ref="B324:F324"/>
    <mergeCell ref="B325:F325"/>
    <mergeCell ref="B326:F326"/>
    <mergeCell ref="B327:F327"/>
    <mergeCell ref="B328:F328"/>
    <mergeCell ref="B329:F329"/>
    <mergeCell ref="B330:F330"/>
    <mergeCell ref="B331:F331"/>
    <mergeCell ref="B332:F332"/>
    <mergeCell ref="B333:F333"/>
    <mergeCell ref="B334:F334"/>
    <mergeCell ref="B335:F335"/>
    <mergeCell ref="B336:F336"/>
    <mergeCell ref="B337:F337"/>
    <mergeCell ref="B338:F338"/>
    <mergeCell ref="B339:F339"/>
    <mergeCell ref="B340:F340"/>
    <mergeCell ref="B341:F341"/>
    <mergeCell ref="B342:F342"/>
    <mergeCell ref="B343:F343"/>
    <mergeCell ref="B344:F344"/>
    <mergeCell ref="B345:F345"/>
    <mergeCell ref="B346:F346"/>
    <mergeCell ref="B347:F347"/>
    <mergeCell ref="B348:F348"/>
    <mergeCell ref="B349:F349"/>
    <mergeCell ref="B350:F350"/>
    <mergeCell ref="B351:F351"/>
    <mergeCell ref="B352:F352"/>
    <mergeCell ref="B353:F353"/>
    <mergeCell ref="B354:F354"/>
    <mergeCell ref="B355:F355"/>
    <mergeCell ref="B356:F356"/>
    <mergeCell ref="B357:F357"/>
    <mergeCell ref="B358:F358"/>
    <mergeCell ref="B359:F359"/>
    <mergeCell ref="B360:F360"/>
    <mergeCell ref="B361:F361"/>
    <mergeCell ref="B362:F362"/>
    <mergeCell ref="B363:F363"/>
    <mergeCell ref="B364:F364"/>
    <mergeCell ref="B365:F365"/>
    <mergeCell ref="B366:F366"/>
    <mergeCell ref="B367:F367"/>
    <mergeCell ref="B368:F368"/>
    <mergeCell ref="B369:F369"/>
    <mergeCell ref="B370:F370"/>
    <mergeCell ref="B371:F371"/>
    <mergeCell ref="B372:F372"/>
    <mergeCell ref="B373:F373"/>
    <mergeCell ref="B374:F374"/>
    <mergeCell ref="B375:F375"/>
    <mergeCell ref="B376:F376"/>
    <mergeCell ref="B377:F377"/>
    <mergeCell ref="B378:F378"/>
    <mergeCell ref="B379:F379"/>
    <mergeCell ref="B380:F380"/>
    <mergeCell ref="B381:F381"/>
    <mergeCell ref="B382:F382"/>
    <mergeCell ref="B383:F383"/>
    <mergeCell ref="B384:F384"/>
    <mergeCell ref="B385:F385"/>
    <mergeCell ref="B386:F386"/>
    <mergeCell ref="B387:F387"/>
    <mergeCell ref="B388:F388"/>
    <mergeCell ref="B389:F389"/>
    <mergeCell ref="B390:F390"/>
    <mergeCell ref="B391:F391"/>
    <mergeCell ref="B392:F392"/>
    <mergeCell ref="B393:F393"/>
    <mergeCell ref="B394:F394"/>
    <mergeCell ref="B395:F395"/>
    <mergeCell ref="B396:F396"/>
    <mergeCell ref="B397:F397"/>
    <mergeCell ref="B398:F398"/>
    <mergeCell ref="B399:F399"/>
    <mergeCell ref="B400:F400"/>
    <mergeCell ref="B401:F401"/>
    <mergeCell ref="B402:F402"/>
    <mergeCell ref="B403:F403"/>
    <mergeCell ref="B404:F404"/>
    <mergeCell ref="B405:F405"/>
    <mergeCell ref="B406:F406"/>
    <mergeCell ref="B407:F407"/>
    <mergeCell ref="B408:F408"/>
    <mergeCell ref="B409:F409"/>
    <mergeCell ref="B410:F410"/>
    <mergeCell ref="B411:F411"/>
    <mergeCell ref="B424:F424"/>
    <mergeCell ref="B425:F425"/>
    <mergeCell ref="B426:F426"/>
    <mergeCell ref="B427:F427"/>
    <mergeCell ref="B428:F428"/>
    <mergeCell ref="B429:F429"/>
    <mergeCell ref="B412:F412"/>
    <mergeCell ref="B413:F413"/>
    <mergeCell ref="B414:F414"/>
    <mergeCell ref="B415:F415"/>
    <mergeCell ref="B416:F416"/>
    <mergeCell ref="B417:F417"/>
    <mergeCell ref="B418:F418"/>
    <mergeCell ref="B419:F419"/>
    <mergeCell ref="B420:F420"/>
    <mergeCell ref="B439:F439"/>
    <mergeCell ref="B440:F440"/>
    <mergeCell ref="B441:F441"/>
    <mergeCell ref="B442:F442"/>
    <mergeCell ref="B443:F443"/>
    <mergeCell ref="B444:F444"/>
    <mergeCell ref="B445:F445"/>
    <mergeCell ref="B446:F446"/>
    <mergeCell ref="B179:F179"/>
    <mergeCell ref="B180:F180"/>
    <mergeCell ref="B181:F181"/>
    <mergeCell ref="B182:F182"/>
    <mergeCell ref="B430:F430"/>
    <mergeCell ref="B431:F431"/>
    <mergeCell ref="B432:F432"/>
    <mergeCell ref="B433:F433"/>
    <mergeCell ref="B434:F434"/>
    <mergeCell ref="B435:F435"/>
    <mergeCell ref="B436:F436"/>
    <mergeCell ref="B437:F437"/>
    <mergeCell ref="B438:F438"/>
    <mergeCell ref="B421:F421"/>
    <mergeCell ref="B422:F422"/>
    <mergeCell ref="B423:F423"/>
  </mergeCells>
  <pageMargins left="0.39370078740157499" right="0.39370078740157499" top="0.999999984981507" bottom="0.999999984981507" header="0.499999992490753" footer="0.499999992490753"/>
  <pageSetup paperSize="9" scale="89" fitToHeight="0" orientation="portrait" r:id="rId1"/>
  <headerFooter alignWithMargins="0">
    <oddHeader>&amp;CСтраница &amp;P из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2"/>
  <sheetViews>
    <sheetView view="pageBreakPreview" workbookViewId="0">
      <selection activeCell="E1" sqref="A1:E17"/>
    </sheetView>
  </sheetViews>
  <sheetFormatPr defaultRowHeight="15.75" x14ac:dyDescent="0.25"/>
  <cols>
    <col min="1" max="1" width="6.85546875" style="28" customWidth="1"/>
    <col min="2" max="2" width="34.140625" style="28" customWidth="1"/>
    <col min="3" max="5" width="14.85546875" style="28" customWidth="1"/>
    <col min="6" max="256" width="9.140625" style="28"/>
    <col min="257" max="257" width="6.85546875" style="28" customWidth="1"/>
    <col min="258" max="258" width="34.140625" style="28" customWidth="1"/>
    <col min="259" max="261" width="14.85546875" style="28" customWidth="1"/>
    <col min="262" max="512" width="9.140625" style="28"/>
    <col min="513" max="513" width="6.85546875" style="28" customWidth="1"/>
    <col min="514" max="514" width="34.140625" style="28" customWidth="1"/>
    <col min="515" max="517" width="14.85546875" style="28" customWidth="1"/>
    <col min="518" max="768" width="9.140625" style="28"/>
    <col min="769" max="769" width="6.85546875" style="28" customWidth="1"/>
    <col min="770" max="770" width="34.140625" style="28" customWidth="1"/>
    <col min="771" max="773" width="14.85546875" style="28" customWidth="1"/>
    <col min="774" max="1024" width="9.140625" style="28"/>
    <col min="1025" max="1025" width="6.85546875" style="28" customWidth="1"/>
    <col min="1026" max="1026" width="34.140625" style="28" customWidth="1"/>
    <col min="1027" max="1029" width="14.85546875" style="28" customWidth="1"/>
    <col min="1030" max="1280" width="9.140625" style="28"/>
    <col min="1281" max="1281" width="6.85546875" style="28" customWidth="1"/>
    <col min="1282" max="1282" width="34.140625" style="28" customWidth="1"/>
    <col min="1283" max="1285" width="14.85546875" style="28" customWidth="1"/>
    <col min="1286" max="1536" width="9.140625" style="28"/>
    <col min="1537" max="1537" width="6.85546875" style="28" customWidth="1"/>
    <col min="1538" max="1538" width="34.140625" style="28" customWidth="1"/>
    <col min="1539" max="1541" width="14.85546875" style="28" customWidth="1"/>
    <col min="1542" max="1792" width="9.140625" style="28"/>
    <col min="1793" max="1793" width="6.85546875" style="28" customWidth="1"/>
    <col min="1794" max="1794" width="34.140625" style="28" customWidth="1"/>
    <col min="1795" max="1797" width="14.85546875" style="28" customWidth="1"/>
    <col min="1798" max="2048" width="9.140625" style="28"/>
    <col min="2049" max="2049" width="6.85546875" style="28" customWidth="1"/>
    <col min="2050" max="2050" width="34.140625" style="28" customWidth="1"/>
    <col min="2051" max="2053" width="14.85546875" style="28" customWidth="1"/>
    <col min="2054" max="2304" width="9.140625" style="28"/>
    <col min="2305" max="2305" width="6.85546875" style="28" customWidth="1"/>
    <col min="2306" max="2306" width="34.140625" style="28" customWidth="1"/>
    <col min="2307" max="2309" width="14.85546875" style="28" customWidth="1"/>
    <col min="2310" max="2560" width="9.140625" style="28"/>
    <col min="2561" max="2561" width="6.85546875" style="28" customWidth="1"/>
    <col min="2562" max="2562" width="34.140625" style="28" customWidth="1"/>
    <col min="2563" max="2565" width="14.85546875" style="28" customWidth="1"/>
    <col min="2566" max="2816" width="9.140625" style="28"/>
    <col min="2817" max="2817" width="6.85546875" style="28" customWidth="1"/>
    <col min="2818" max="2818" width="34.140625" style="28" customWidth="1"/>
    <col min="2819" max="2821" width="14.85546875" style="28" customWidth="1"/>
    <col min="2822" max="3072" width="9.140625" style="28"/>
    <col min="3073" max="3073" width="6.85546875" style="28" customWidth="1"/>
    <col min="3074" max="3074" width="34.140625" style="28" customWidth="1"/>
    <col min="3075" max="3077" width="14.85546875" style="28" customWidth="1"/>
    <col min="3078" max="3328" width="9.140625" style="28"/>
    <col min="3329" max="3329" width="6.85546875" style="28" customWidth="1"/>
    <col min="3330" max="3330" width="34.140625" style="28" customWidth="1"/>
    <col min="3331" max="3333" width="14.85546875" style="28" customWidth="1"/>
    <col min="3334" max="3584" width="9.140625" style="28"/>
    <col min="3585" max="3585" width="6.85546875" style="28" customWidth="1"/>
    <col min="3586" max="3586" width="34.140625" style="28" customWidth="1"/>
    <col min="3587" max="3589" width="14.85546875" style="28" customWidth="1"/>
    <col min="3590" max="3840" width="9.140625" style="28"/>
    <col min="3841" max="3841" width="6.85546875" style="28" customWidth="1"/>
    <col min="3842" max="3842" width="34.140625" style="28" customWidth="1"/>
    <col min="3843" max="3845" width="14.85546875" style="28" customWidth="1"/>
    <col min="3846" max="4096" width="9.140625" style="28"/>
    <col min="4097" max="4097" width="6.85546875" style="28" customWidth="1"/>
    <col min="4098" max="4098" width="34.140625" style="28" customWidth="1"/>
    <col min="4099" max="4101" width="14.85546875" style="28" customWidth="1"/>
    <col min="4102" max="4352" width="9.140625" style="28"/>
    <col min="4353" max="4353" width="6.85546875" style="28" customWidth="1"/>
    <col min="4354" max="4354" width="34.140625" style="28" customWidth="1"/>
    <col min="4355" max="4357" width="14.85546875" style="28" customWidth="1"/>
    <col min="4358" max="4608" width="9.140625" style="28"/>
    <col min="4609" max="4609" width="6.85546875" style="28" customWidth="1"/>
    <col min="4610" max="4610" width="34.140625" style="28" customWidth="1"/>
    <col min="4611" max="4613" width="14.85546875" style="28" customWidth="1"/>
    <col min="4614" max="4864" width="9.140625" style="28"/>
    <col min="4865" max="4865" width="6.85546875" style="28" customWidth="1"/>
    <col min="4866" max="4866" width="34.140625" style="28" customWidth="1"/>
    <col min="4867" max="4869" width="14.85546875" style="28" customWidth="1"/>
    <col min="4870" max="5120" width="9.140625" style="28"/>
    <col min="5121" max="5121" width="6.85546875" style="28" customWidth="1"/>
    <col min="5122" max="5122" width="34.140625" style="28" customWidth="1"/>
    <col min="5123" max="5125" width="14.85546875" style="28" customWidth="1"/>
    <col min="5126" max="5376" width="9.140625" style="28"/>
    <col min="5377" max="5377" width="6.85546875" style="28" customWidth="1"/>
    <col min="5378" max="5378" width="34.140625" style="28" customWidth="1"/>
    <col min="5379" max="5381" width="14.85546875" style="28" customWidth="1"/>
    <col min="5382" max="5632" width="9.140625" style="28"/>
    <col min="5633" max="5633" width="6.85546875" style="28" customWidth="1"/>
    <col min="5634" max="5634" width="34.140625" style="28" customWidth="1"/>
    <col min="5635" max="5637" width="14.85546875" style="28" customWidth="1"/>
    <col min="5638" max="5888" width="9.140625" style="28"/>
    <col min="5889" max="5889" width="6.85546875" style="28" customWidth="1"/>
    <col min="5890" max="5890" width="34.140625" style="28" customWidth="1"/>
    <col min="5891" max="5893" width="14.85546875" style="28" customWidth="1"/>
    <col min="5894" max="6144" width="9.140625" style="28"/>
    <col min="6145" max="6145" width="6.85546875" style="28" customWidth="1"/>
    <col min="6146" max="6146" width="34.140625" style="28" customWidth="1"/>
    <col min="6147" max="6149" width="14.85546875" style="28" customWidth="1"/>
    <col min="6150" max="6400" width="9.140625" style="28"/>
    <col min="6401" max="6401" width="6.85546875" style="28" customWidth="1"/>
    <col min="6402" max="6402" width="34.140625" style="28" customWidth="1"/>
    <col min="6403" max="6405" width="14.85546875" style="28" customWidth="1"/>
    <col min="6406" max="6656" width="9.140625" style="28"/>
    <col min="6657" max="6657" width="6.85546875" style="28" customWidth="1"/>
    <col min="6658" max="6658" width="34.140625" style="28" customWidth="1"/>
    <col min="6659" max="6661" width="14.85546875" style="28" customWidth="1"/>
    <col min="6662" max="6912" width="9.140625" style="28"/>
    <col min="6913" max="6913" width="6.85546875" style="28" customWidth="1"/>
    <col min="6914" max="6914" width="34.140625" style="28" customWidth="1"/>
    <col min="6915" max="6917" width="14.85546875" style="28" customWidth="1"/>
    <col min="6918" max="7168" width="9.140625" style="28"/>
    <col min="7169" max="7169" width="6.85546875" style="28" customWidth="1"/>
    <col min="7170" max="7170" width="34.140625" style="28" customWidth="1"/>
    <col min="7171" max="7173" width="14.85546875" style="28" customWidth="1"/>
    <col min="7174" max="7424" width="9.140625" style="28"/>
    <col min="7425" max="7425" width="6.85546875" style="28" customWidth="1"/>
    <col min="7426" max="7426" width="34.140625" style="28" customWidth="1"/>
    <col min="7427" max="7429" width="14.85546875" style="28" customWidth="1"/>
    <col min="7430" max="7680" width="9.140625" style="28"/>
    <col min="7681" max="7681" width="6.85546875" style="28" customWidth="1"/>
    <col min="7682" max="7682" width="34.140625" style="28" customWidth="1"/>
    <col min="7683" max="7685" width="14.85546875" style="28" customWidth="1"/>
    <col min="7686" max="7936" width="9.140625" style="28"/>
    <col min="7937" max="7937" width="6.85546875" style="28" customWidth="1"/>
    <col min="7938" max="7938" width="34.140625" style="28" customWidth="1"/>
    <col min="7939" max="7941" width="14.85546875" style="28" customWidth="1"/>
    <col min="7942" max="8192" width="9.140625" style="28"/>
    <col min="8193" max="8193" width="6.85546875" style="28" customWidth="1"/>
    <col min="8194" max="8194" width="34.140625" style="28" customWidth="1"/>
    <col min="8195" max="8197" width="14.85546875" style="28" customWidth="1"/>
    <col min="8198" max="8448" width="9.140625" style="28"/>
    <col min="8449" max="8449" width="6.85546875" style="28" customWidth="1"/>
    <col min="8450" max="8450" width="34.140625" style="28" customWidth="1"/>
    <col min="8451" max="8453" width="14.85546875" style="28" customWidth="1"/>
    <col min="8454" max="8704" width="9.140625" style="28"/>
    <col min="8705" max="8705" width="6.85546875" style="28" customWidth="1"/>
    <col min="8706" max="8706" width="34.140625" style="28" customWidth="1"/>
    <col min="8707" max="8709" width="14.85546875" style="28" customWidth="1"/>
    <col min="8710" max="8960" width="9.140625" style="28"/>
    <col min="8961" max="8961" width="6.85546875" style="28" customWidth="1"/>
    <col min="8962" max="8962" width="34.140625" style="28" customWidth="1"/>
    <col min="8963" max="8965" width="14.85546875" style="28" customWidth="1"/>
    <col min="8966" max="9216" width="9.140625" style="28"/>
    <col min="9217" max="9217" width="6.85546875" style="28" customWidth="1"/>
    <col min="9218" max="9218" width="34.140625" style="28" customWidth="1"/>
    <col min="9219" max="9221" width="14.85546875" style="28" customWidth="1"/>
    <col min="9222" max="9472" width="9.140625" style="28"/>
    <col min="9473" max="9473" width="6.85546875" style="28" customWidth="1"/>
    <col min="9474" max="9474" width="34.140625" style="28" customWidth="1"/>
    <col min="9475" max="9477" width="14.85546875" style="28" customWidth="1"/>
    <col min="9478" max="9728" width="9.140625" style="28"/>
    <col min="9729" max="9729" width="6.85546875" style="28" customWidth="1"/>
    <col min="9730" max="9730" width="34.140625" style="28" customWidth="1"/>
    <col min="9731" max="9733" width="14.85546875" style="28" customWidth="1"/>
    <col min="9734" max="9984" width="9.140625" style="28"/>
    <col min="9985" max="9985" width="6.85546875" style="28" customWidth="1"/>
    <col min="9986" max="9986" width="34.140625" style="28" customWidth="1"/>
    <col min="9987" max="9989" width="14.85546875" style="28" customWidth="1"/>
    <col min="9990" max="10240" width="9.140625" style="28"/>
    <col min="10241" max="10241" width="6.85546875" style="28" customWidth="1"/>
    <col min="10242" max="10242" width="34.140625" style="28" customWidth="1"/>
    <col min="10243" max="10245" width="14.85546875" style="28" customWidth="1"/>
    <col min="10246" max="10496" width="9.140625" style="28"/>
    <col min="10497" max="10497" width="6.85546875" style="28" customWidth="1"/>
    <col min="10498" max="10498" width="34.140625" style="28" customWidth="1"/>
    <col min="10499" max="10501" width="14.85546875" style="28" customWidth="1"/>
    <col min="10502" max="10752" width="9.140625" style="28"/>
    <col min="10753" max="10753" width="6.85546875" style="28" customWidth="1"/>
    <col min="10754" max="10754" width="34.140625" style="28" customWidth="1"/>
    <col min="10755" max="10757" width="14.85546875" style="28" customWidth="1"/>
    <col min="10758" max="11008" width="9.140625" style="28"/>
    <col min="11009" max="11009" width="6.85546875" style="28" customWidth="1"/>
    <col min="11010" max="11010" width="34.140625" style="28" customWidth="1"/>
    <col min="11011" max="11013" width="14.85546875" style="28" customWidth="1"/>
    <col min="11014" max="11264" width="9.140625" style="28"/>
    <col min="11265" max="11265" width="6.85546875" style="28" customWidth="1"/>
    <col min="11266" max="11266" width="34.140625" style="28" customWidth="1"/>
    <col min="11267" max="11269" width="14.85546875" style="28" customWidth="1"/>
    <col min="11270" max="11520" width="9.140625" style="28"/>
    <col min="11521" max="11521" width="6.85546875" style="28" customWidth="1"/>
    <col min="11522" max="11522" width="34.140625" style="28" customWidth="1"/>
    <col min="11523" max="11525" width="14.85546875" style="28" customWidth="1"/>
    <col min="11526" max="11776" width="9.140625" style="28"/>
    <col min="11777" max="11777" width="6.85546875" style="28" customWidth="1"/>
    <col min="11778" max="11778" width="34.140625" style="28" customWidth="1"/>
    <col min="11779" max="11781" width="14.85546875" style="28" customWidth="1"/>
    <col min="11782" max="12032" width="9.140625" style="28"/>
    <col min="12033" max="12033" width="6.85546875" style="28" customWidth="1"/>
    <col min="12034" max="12034" width="34.140625" style="28" customWidth="1"/>
    <col min="12035" max="12037" width="14.85546875" style="28" customWidth="1"/>
    <col min="12038" max="12288" width="9.140625" style="28"/>
    <col min="12289" max="12289" width="6.85546875" style="28" customWidth="1"/>
    <col min="12290" max="12290" width="34.140625" style="28" customWidth="1"/>
    <col min="12291" max="12293" width="14.85546875" style="28" customWidth="1"/>
    <col min="12294" max="12544" width="9.140625" style="28"/>
    <col min="12545" max="12545" width="6.85546875" style="28" customWidth="1"/>
    <col min="12546" max="12546" width="34.140625" style="28" customWidth="1"/>
    <col min="12547" max="12549" width="14.85546875" style="28" customWidth="1"/>
    <col min="12550" max="12800" width="9.140625" style="28"/>
    <col min="12801" max="12801" width="6.85546875" style="28" customWidth="1"/>
    <col min="12802" max="12802" width="34.140625" style="28" customWidth="1"/>
    <col min="12803" max="12805" width="14.85546875" style="28" customWidth="1"/>
    <col min="12806" max="13056" width="9.140625" style="28"/>
    <col min="13057" max="13057" width="6.85546875" style="28" customWidth="1"/>
    <col min="13058" max="13058" width="34.140625" style="28" customWidth="1"/>
    <col min="13059" max="13061" width="14.85546875" style="28" customWidth="1"/>
    <col min="13062" max="13312" width="9.140625" style="28"/>
    <col min="13313" max="13313" width="6.85546875" style="28" customWidth="1"/>
    <col min="13314" max="13314" width="34.140625" style="28" customWidth="1"/>
    <col min="13315" max="13317" width="14.85546875" style="28" customWidth="1"/>
    <col min="13318" max="13568" width="9.140625" style="28"/>
    <col min="13569" max="13569" width="6.85546875" style="28" customWidth="1"/>
    <col min="13570" max="13570" width="34.140625" style="28" customWidth="1"/>
    <col min="13571" max="13573" width="14.85546875" style="28" customWidth="1"/>
    <col min="13574" max="13824" width="9.140625" style="28"/>
    <col min="13825" max="13825" width="6.85546875" style="28" customWidth="1"/>
    <col min="13826" max="13826" width="34.140625" style="28" customWidth="1"/>
    <col min="13827" max="13829" width="14.85546875" style="28" customWidth="1"/>
    <col min="13830" max="14080" width="9.140625" style="28"/>
    <col min="14081" max="14081" width="6.85546875" style="28" customWidth="1"/>
    <col min="14082" max="14082" width="34.140625" style="28" customWidth="1"/>
    <col min="14083" max="14085" width="14.85546875" style="28" customWidth="1"/>
    <col min="14086" max="14336" width="9.140625" style="28"/>
    <col min="14337" max="14337" width="6.85546875" style="28" customWidth="1"/>
    <col min="14338" max="14338" width="34.140625" style="28" customWidth="1"/>
    <col min="14339" max="14341" width="14.85546875" style="28" customWidth="1"/>
    <col min="14342" max="14592" width="9.140625" style="28"/>
    <col min="14593" max="14593" width="6.85546875" style="28" customWidth="1"/>
    <col min="14594" max="14594" width="34.140625" style="28" customWidth="1"/>
    <col min="14595" max="14597" width="14.85546875" style="28" customWidth="1"/>
    <col min="14598" max="14848" width="9.140625" style="28"/>
    <col min="14849" max="14849" width="6.85546875" style="28" customWidth="1"/>
    <col min="14850" max="14850" width="34.140625" style="28" customWidth="1"/>
    <col min="14851" max="14853" width="14.85546875" style="28" customWidth="1"/>
    <col min="14854" max="15104" width="9.140625" style="28"/>
    <col min="15105" max="15105" width="6.85546875" style="28" customWidth="1"/>
    <col min="15106" max="15106" width="34.140625" style="28" customWidth="1"/>
    <col min="15107" max="15109" width="14.85546875" style="28" customWidth="1"/>
    <col min="15110" max="15360" width="9.140625" style="28"/>
    <col min="15361" max="15361" width="6.85546875" style="28" customWidth="1"/>
    <col min="15362" max="15362" width="34.140625" style="28" customWidth="1"/>
    <col min="15363" max="15365" width="14.85546875" style="28" customWidth="1"/>
    <col min="15366" max="15616" width="9.140625" style="28"/>
    <col min="15617" max="15617" width="6.85546875" style="28" customWidth="1"/>
    <col min="15618" max="15618" width="34.140625" style="28" customWidth="1"/>
    <col min="15619" max="15621" width="14.85546875" style="28" customWidth="1"/>
    <col min="15622" max="15872" width="9.140625" style="28"/>
    <col min="15873" max="15873" width="6.85546875" style="28" customWidth="1"/>
    <col min="15874" max="15874" width="34.140625" style="28" customWidth="1"/>
    <col min="15875" max="15877" width="14.85546875" style="28" customWidth="1"/>
    <col min="15878" max="16128" width="9.140625" style="28"/>
    <col min="16129" max="16129" width="6.85546875" style="28" customWidth="1"/>
    <col min="16130" max="16130" width="34.140625" style="28" customWidth="1"/>
    <col min="16131" max="16133" width="14.85546875" style="28" customWidth="1"/>
    <col min="16134" max="16384" width="9.140625" style="28"/>
  </cols>
  <sheetData>
    <row r="1" spans="1:7" x14ac:dyDescent="0.25">
      <c r="B1" s="29"/>
      <c r="C1" s="29"/>
      <c r="D1" s="2"/>
      <c r="E1" s="47" t="s">
        <v>628</v>
      </c>
    </row>
    <row r="2" spans="1:7" x14ac:dyDescent="0.25">
      <c r="B2" s="29"/>
      <c r="C2" s="29"/>
      <c r="D2" s="2"/>
      <c r="E2" s="2" t="s">
        <v>128</v>
      </c>
    </row>
    <row r="3" spans="1:7" x14ac:dyDescent="0.25">
      <c r="B3" s="429" t="s">
        <v>269</v>
      </c>
      <c r="C3" s="429"/>
      <c r="D3" s="429"/>
      <c r="E3" s="429"/>
    </row>
    <row r="4" spans="1:7" x14ac:dyDescent="0.25">
      <c r="B4" s="29"/>
      <c r="C4" s="29"/>
      <c r="D4" s="2"/>
      <c r="E4" s="2" t="s">
        <v>168</v>
      </c>
    </row>
    <row r="5" spans="1:7" x14ac:dyDescent="0.25">
      <c r="B5" s="29"/>
      <c r="C5" s="29"/>
      <c r="D5" s="2"/>
      <c r="E5" s="90" t="s">
        <v>552</v>
      </c>
    </row>
    <row r="6" spans="1:7" ht="14.25" customHeight="1" x14ac:dyDescent="0.25">
      <c r="C6" s="2"/>
    </row>
    <row r="7" spans="1:7" ht="14.25" customHeight="1" x14ac:dyDescent="0.25">
      <c r="B7" s="512" t="s">
        <v>638</v>
      </c>
      <c r="C7" s="512"/>
      <c r="D7" s="512"/>
      <c r="E7" s="512"/>
    </row>
    <row r="8" spans="1:7" ht="30.75" customHeight="1" x14ac:dyDescent="0.25">
      <c r="A8" s="34"/>
      <c r="B8" s="427" t="s">
        <v>704</v>
      </c>
      <c r="C8" s="427"/>
      <c r="D8" s="427"/>
      <c r="E8" s="427"/>
    </row>
    <row r="9" spans="1:7" ht="14.25" customHeight="1" x14ac:dyDescent="0.25">
      <c r="C9" s="2"/>
    </row>
    <row r="10" spans="1:7" ht="18.75" customHeight="1" x14ac:dyDescent="0.25">
      <c r="C10" s="30"/>
      <c r="D10" s="30"/>
      <c r="E10" s="31" t="s">
        <v>115</v>
      </c>
    </row>
    <row r="11" spans="1:7" ht="22.5" customHeight="1" x14ac:dyDescent="0.25">
      <c r="A11" s="32" t="s">
        <v>267</v>
      </c>
      <c r="B11" s="32" t="s">
        <v>270</v>
      </c>
      <c r="C11" s="32" t="s">
        <v>516</v>
      </c>
      <c r="D11" s="181" t="s">
        <v>610</v>
      </c>
      <c r="E11" s="181" t="s">
        <v>611</v>
      </c>
    </row>
    <row r="12" spans="1:7" ht="24" customHeight="1" x14ac:dyDescent="0.25">
      <c r="A12" s="35" t="s">
        <v>268</v>
      </c>
      <c r="B12" s="36" t="s">
        <v>271</v>
      </c>
      <c r="C12" s="37">
        <v>4026</v>
      </c>
      <c r="D12" s="407">
        <v>2309.4181200000007</v>
      </c>
      <c r="E12" s="258">
        <f>D12/C12*100</f>
        <v>57.362596125186307</v>
      </c>
      <c r="G12" s="28">
        <v>1000</v>
      </c>
    </row>
    <row r="13" spans="1:7" s="16" customFormat="1" ht="16.5" customHeight="1" x14ac:dyDescent="0.25">
      <c r="A13" s="38" t="s">
        <v>129</v>
      </c>
      <c r="B13" s="39" t="s">
        <v>272</v>
      </c>
      <c r="C13" s="37">
        <v>4019</v>
      </c>
      <c r="D13" s="407">
        <v>2219.4803200000006</v>
      </c>
      <c r="E13" s="258">
        <f t="shared" ref="E13:E17" si="0">D13/C13*100</f>
        <v>55.224690719084371</v>
      </c>
    </row>
    <row r="14" spans="1:7" s="16" customFormat="1" ht="27.75" customHeight="1" x14ac:dyDescent="0.25">
      <c r="A14" s="38" t="s">
        <v>273</v>
      </c>
      <c r="B14" s="40" t="s">
        <v>274</v>
      </c>
      <c r="C14" s="37">
        <v>4026</v>
      </c>
      <c r="D14" s="407">
        <v>2187.3826600000002</v>
      </c>
      <c r="E14" s="258">
        <f t="shared" si="0"/>
        <v>54.331412319920524</v>
      </c>
    </row>
    <row r="15" spans="1:7" s="16" customFormat="1" x14ac:dyDescent="0.25">
      <c r="A15" s="38" t="s">
        <v>275</v>
      </c>
      <c r="B15" s="40" t="s">
        <v>276</v>
      </c>
      <c r="C15" s="37">
        <v>3637</v>
      </c>
      <c r="D15" s="407">
        <v>1819.5794600000004</v>
      </c>
      <c r="E15" s="258">
        <f t="shared" si="0"/>
        <v>50.029679956007712</v>
      </c>
    </row>
    <row r="16" spans="1:7" ht="18.75" customHeight="1" x14ac:dyDescent="0.25">
      <c r="A16" s="38" t="s">
        <v>277</v>
      </c>
      <c r="B16" s="40" t="s">
        <v>278</v>
      </c>
      <c r="C16" s="41">
        <v>3134</v>
      </c>
      <c r="D16" s="407">
        <v>1822.6029200000005</v>
      </c>
      <c r="E16" s="258">
        <f t="shared" si="0"/>
        <v>58.155804722399509</v>
      </c>
    </row>
    <row r="17" spans="1:5" s="45" customFormat="1" ht="18.75" customHeight="1" x14ac:dyDescent="0.25">
      <c r="A17" s="42"/>
      <c r="B17" s="43" t="s">
        <v>279</v>
      </c>
      <c r="C17" s="44">
        <f>SUM(C12:C16)</f>
        <v>18842</v>
      </c>
      <c r="D17" s="44">
        <f>SUM(D12:D16)</f>
        <v>10358.463480000002</v>
      </c>
      <c r="E17" s="258">
        <f t="shared" si="0"/>
        <v>54.975392633478414</v>
      </c>
    </row>
    <row r="20" spans="1:5" x14ac:dyDescent="0.25">
      <c r="C20" s="33"/>
      <c r="D20" s="33"/>
      <c r="E20" s="33"/>
    </row>
    <row r="21" spans="1:5" x14ac:dyDescent="0.25">
      <c r="D21" s="28">
        <f>+'11+'!V728</f>
        <v>10358.46348</v>
      </c>
    </row>
    <row r="22" spans="1:5" x14ac:dyDescent="0.25">
      <c r="D22" s="113">
        <f>D21-D17</f>
        <v>0</v>
      </c>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3"/>
  <sheetViews>
    <sheetView view="pageBreakPreview" workbookViewId="0">
      <selection activeCell="E1" sqref="A1:E17"/>
    </sheetView>
  </sheetViews>
  <sheetFormatPr defaultRowHeight="15.75" x14ac:dyDescent="0.25"/>
  <cols>
    <col min="1" max="1" width="6.85546875" style="28" customWidth="1"/>
    <col min="2" max="2" width="34.140625" style="28" customWidth="1"/>
    <col min="3" max="5" width="14.85546875" style="28" customWidth="1"/>
    <col min="6" max="256" width="9.140625" style="28"/>
    <col min="257" max="257" width="6.85546875" style="28" customWidth="1"/>
    <col min="258" max="258" width="34.140625" style="28" customWidth="1"/>
    <col min="259" max="261" width="14.85546875" style="28" customWidth="1"/>
    <col min="262" max="512" width="9.140625" style="28"/>
    <col min="513" max="513" width="6.85546875" style="28" customWidth="1"/>
    <col min="514" max="514" width="34.140625" style="28" customWidth="1"/>
    <col min="515" max="517" width="14.85546875" style="28" customWidth="1"/>
    <col min="518" max="768" width="9.140625" style="28"/>
    <col min="769" max="769" width="6.85546875" style="28" customWidth="1"/>
    <col min="770" max="770" width="34.140625" style="28" customWidth="1"/>
    <col min="771" max="773" width="14.85546875" style="28" customWidth="1"/>
    <col min="774" max="1024" width="9.140625" style="28"/>
    <col min="1025" max="1025" width="6.85546875" style="28" customWidth="1"/>
    <col min="1026" max="1026" width="34.140625" style="28" customWidth="1"/>
    <col min="1027" max="1029" width="14.85546875" style="28" customWidth="1"/>
    <col min="1030" max="1280" width="9.140625" style="28"/>
    <col min="1281" max="1281" width="6.85546875" style="28" customWidth="1"/>
    <col min="1282" max="1282" width="34.140625" style="28" customWidth="1"/>
    <col min="1283" max="1285" width="14.85546875" style="28" customWidth="1"/>
    <col min="1286" max="1536" width="9.140625" style="28"/>
    <col min="1537" max="1537" width="6.85546875" style="28" customWidth="1"/>
    <col min="1538" max="1538" width="34.140625" style="28" customWidth="1"/>
    <col min="1539" max="1541" width="14.85546875" style="28" customWidth="1"/>
    <col min="1542" max="1792" width="9.140625" style="28"/>
    <col min="1793" max="1793" width="6.85546875" style="28" customWidth="1"/>
    <col min="1794" max="1794" width="34.140625" style="28" customWidth="1"/>
    <col min="1795" max="1797" width="14.85546875" style="28" customWidth="1"/>
    <col min="1798" max="2048" width="9.140625" style="28"/>
    <col min="2049" max="2049" width="6.85546875" style="28" customWidth="1"/>
    <col min="2050" max="2050" width="34.140625" style="28" customWidth="1"/>
    <col min="2051" max="2053" width="14.85546875" style="28" customWidth="1"/>
    <col min="2054" max="2304" width="9.140625" style="28"/>
    <col min="2305" max="2305" width="6.85546875" style="28" customWidth="1"/>
    <col min="2306" max="2306" width="34.140625" style="28" customWidth="1"/>
    <col min="2307" max="2309" width="14.85546875" style="28" customWidth="1"/>
    <col min="2310" max="2560" width="9.140625" style="28"/>
    <col min="2561" max="2561" width="6.85546875" style="28" customWidth="1"/>
    <col min="2562" max="2562" width="34.140625" style="28" customWidth="1"/>
    <col min="2563" max="2565" width="14.85546875" style="28" customWidth="1"/>
    <col min="2566" max="2816" width="9.140625" style="28"/>
    <col min="2817" max="2817" width="6.85546875" style="28" customWidth="1"/>
    <col min="2818" max="2818" width="34.140625" style="28" customWidth="1"/>
    <col min="2819" max="2821" width="14.85546875" style="28" customWidth="1"/>
    <col min="2822" max="3072" width="9.140625" style="28"/>
    <col min="3073" max="3073" width="6.85546875" style="28" customWidth="1"/>
    <col min="3074" max="3074" width="34.140625" style="28" customWidth="1"/>
    <col min="3075" max="3077" width="14.85546875" style="28" customWidth="1"/>
    <col min="3078" max="3328" width="9.140625" style="28"/>
    <col min="3329" max="3329" width="6.85546875" style="28" customWidth="1"/>
    <col min="3330" max="3330" width="34.140625" style="28" customWidth="1"/>
    <col min="3331" max="3333" width="14.85546875" style="28" customWidth="1"/>
    <col min="3334" max="3584" width="9.140625" style="28"/>
    <col min="3585" max="3585" width="6.85546875" style="28" customWidth="1"/>
    <col min="3586" max="3586" width="34.140625" style="28" customWidth="1"/>
    <col min="3587" max="3589" width="14.85546875" style="28" customWidth="1"/>
    <col min="3590" max="3840" width="9.140625" style="28"/>
    <col min="3841" max="3841" width="6.85546875" style="28" customWidth="1"/>
    <col min="3842" max="3842" width="34.140625" style="28" customWidth="1"/>
    <col min="3843" max="3845" width="14.85546875" style="28" customWidth="1"/>
    <col min="3846" max="4096" width="9.140625" style="28"/>
    <col min="4097" max="4097" width="6.85546875" style="28" customWidth="1"/>
    <col min="4098" max="4098" width="34.140625" style="28" customWidth="1"/>
    <col min="4099" max="4101" width="14.85546875" style="28" customWidth="1"/>
    <col min="4102" max="4352" width="9.140625" style="28"/>
    <col min="4353" max="4353" width="6.85546875" style="28" customWidth="1"/>
    <col min="4354" max="4354" width="34.140625" style="28" customWidth="1"/>
    <col min="4355" max="4357" width="14.85546875" style="28" customWidth="1"/>
    <col min="4358" max="4608" width="9.140625" style="28"/>
    <col min="4609" max="4609" width="6.85546875" style="28" customWidth="1"/>
    <col min="4610" max="4610" width="34.140625" style="28" customWidth="1"/>
    <col min="4611" max="4613" width="14.85546875" style="28" customWidth="1"/>
    <col min="4614" max="4864" width="9.140625" style="28"/>
    <col min="4865" max="4865" width="6.85546875" style="28" customWidth="1"/>
    <col min="4866" max="4866" width="34.140625" style="28" customWidth="1"/>
    <col min="4867" max="4869" width="14.85546875" style="28" customWidth="1"/>
    <col min="4870" max="5120" width="9.140625" style="28"/>
    <col min="5121" max="5121" width="6.85546875" style="28" customWidth="1"/>
    <col min="5122" max="5122" width="34.140625" style="28" customWidth="1"/>
    <col min="5123" max="5125" width="14.85546875" style="28" customWidth="1"/>
    <col min="5126" max="5376" width="9.140625" style="28"/>
    <col min="5377" max="5377" width="6.85546875" style="28" customWidth="1"/>
    <col min="5378" max="5378" width="34.140625" style="28" customWidth="1"/>
    <col min="5379" max="5381" width="14.85546875" style="28" customWidth="1"/>
    <col min="5382" max="5632" width="9.140625" style="28"/>
    <col min="5633" max="5633" width="6.85546875" style="28" customWidth="1"/>
    <col min="5634" max="5634" width="34.140625" style="28" customWidth="1"/>
    <col min="5635" max="5637" width="14.85546875" style="28" customWidth="1"/>
    <col min="5638" max="5888" width="9.140625" style="28"/>
    <col min="5889" max="5889" width="6.85546875" style="28" customWidth="1"/>
    <col min="5890" max="5890" width="34.140625" style="28" customWidth="1"/>
    <col min="5891" max="5893" width="14.85546875" style="28" customWidth="1"/>
    <col min="5894" max="6144" width="9.140625" style="28"/>
    <col min="6145" max="6145" width="6.85546875" style="28" customWidth="1"/>
    <col min="6146" max="6146" width="34.140625" style="28" customWidth="1"/>
    <col min="6147" max="6149" width="14.85546875" style="28" customWidth="1"/>
    <col min="6150" max="6400" width="9.140625" style="28"/>
    <col min="6401" max="6401" width="6.85546875" style="28" customWidth="1"/>
    <col min="6402" max="6402" width="34.140625" style="28" customWidth="1"/>
    <col min="6403" max="6405" width="14.85546875" style="28" customWidth="1"/>
    <col min="6406" max="6656" width="9.140625" style="28"/>
    <col min="6657" max="6657" width="6.85546875" style="28" customWidth="1"/>
    <col min="6658" max="6658" width="34.140625" style="28" customWidth="1"/>
    <col min="6659" max="6661" width="14.85546875" style="28" customWidth="1"/>
    <col min="6662" max="6912" width="9.140625" style="28"/>
    <col min="6913" max="6913" width="6.85546875" style="28" customWidth="1"/>
    <col min="6914" max="6914" width="34.140625" style="28" customWidth="1"/>
    <col min="6915" max="6917" width="14.85546875" style="28" customWidth="1"/>
    <col min="6918" max="7168" width="9.140625" style="28"/>
    <col min="7169" max="7169" width="6.85546875" style="28" customWidth="1"/>
    <col min="7170" max="7170" width="34.140625" style="28" customWidth="1"/>
    <col min="7171" max="7173" width="14.85546875" style="28" customWidth="1"/>
    <col min="7174" max="7424" width="9.140625" style="28"/>
    <col min="7425" max="7425" width="6.85546875" style="28" customWidth="1"/>
    <col min="7426" max="7426" width="34.140625" style="28" customWidth="1"/>
    <col min="7427" max="7429" width="14.85546875" style="28" customWidth="1"/>
    <col min="7430" max="7680" width="9.140625" style="28"/>
    <col min="7681" max="7681" width="6.85546875" style="28" customWidth="1"/>
    <col min="7682" max="7682" width="34.140625" style="28" customWidth="1"/>
    <col min="7683" max="7685" width="14.85546875" style="28" customWidth="1"/>
    <col min="7686" max="7936" width="9.140625" style="28"/>
    <col min="7937" max="7937" width="6.85546875" style="28" customWidth="1"/>
    <col min="7938" max="7938" width="34.140625" style="28" customWidth="1"/>
    <col min="7939" max="7941" width="14.85546875" style="28" customWidth="1"/>
    <col min="7942" max="8192" width="9.140625" style="28"/>
    <col min="8193" max="8193" width="6.85546875" style="28" customWidth="1"/>
    <col min="8194" max="8194" width="34.140625" style="28" customWidth="1"/>
    <col min="8195" max="8197" width="14.85546875" style="28" customWidth="1"/>
    <col min="8198" max="8448" width="9.140625" style="28"/>
    <col min="8449" max="8449" width="6.85546875" style="28" customWidth="1"/>
    <col min="8450" max="8450" width="34.140625" style="28" customWidth="1"/>
    <col min="8451" max="8453" width="14.85546875" style="28" customWidth="1"/>
    <col min="8454" max="8704" width="9.140625" style="28"/>
    <col min="8705" max="8705" width="6.85546875" style="28" customWidth="1"/>
    <col min="8706" max="8706" width="34.140625" style="28" customWidth="1"/>
    <col min="8707" max="8709" width="14.85546875" style="28" customWidth="1"/>
    <col min="8710" max="8960" width="9.140625" style="28"/>
    <col min="8961" max="8961" width="6.85546875" style="28" customWidth="1"/>
    <col min="8962" max="8962" width="34.140625" style="28" customWidth="1"/>
    <col min="8963" max="8965" width="14.85546875" style="28" customWidth="1"/>
    <col min="8966" max="9216" width="9.140625" style="28"/>
    <col min="9217" max="9217" width="6.85546875" style="28" customWidth="1"/>
    <col min="9218" max="9218" width="34.140625" style="28" customWidth="1"/>
    <col min="9219" max="9221" width="14.85546875" style="28" customWidth="1"/>
    <col min="9222" max="9472" width="9.140625" style="28"/>
    <col min="9473" max="9473" width="6.85546875" style="28" customWidth="1"/>
    <col min="9474" max="9474" width="34.140625" style="28" customWidth="1"/>
    <col min="9475" max="9477" width="14.85546875" style="28" customWidth="1"/>
    <col min="9478" max="9728" width="9.140625" style="28"/>
    <col min="9729" max="9729" width="6.85546875" style="28" customWidth="1"/>
    <col min="9730" max="9730" width="34.140625" style="28" customWidth="1"/>
    <col min="9731" max="9733" width="14.85546875" style="28" customWidth="1"/>
    <col min="9734" max="9984" width="9.140625" style="28"/>
    <col min="9985" max="9985" width="6.85546875" style="28" customWidth="1"/>
    <col min="9986" max="9986" width="34.140625" style="28" customWidth="1"/>
    <col min="9987" max="9989" width="14.85546875" style="28" customWidth="1"/>
    <col min="9990" max="10240" width="9.140625" style="28"/>
    <col min="10241" max="10241" width="6.85546875" style="28" customWidth="1"/>
    <col min="10242" max="10242" width="34.140625" style="28" customWidth="1"/>
    <col min="10243" max="10245" width="14.85546875" style="28" customWidth="1"/>
    <col min="10246" max="10496" width="9.140625" style="28"/>
    <col min="10497" max="10497" width="6.85546875" style="28" customWidth="1"/>
    <col min="10498" max="10498" width="34.140625" style="28" customWidth="1"/>
    <col min="10499" max="10501" width="14.85546875" style="28" customWidth="1"/>
    <col min="10502" max="10752" width="9.140625" style="28"/>
    <col min="10753" max="10753" width="6.85546875" style="28" customWidth="1"/>
    <col min="10754" max="10754" width="34.140625" style="28" customWidth="1"/>
    <col min="10755" max="10757" width="14.85546875" style="28" customWidth="1"/>
    <col min="10758" max="11008" width="9.140625" style="28"/>
    <col min="11009" max="11009" width="6.85546875" style="28" customWidth="1"/>
    <col min="11010" max="11010" width="34.140625" style="28" customWidth="1"/>
    <col min="11011" max="11013" width="14.85546875" style="28" customWidth="1"/>
    <col min="11014" max="11264" width="9.140625" style="28"/>
    <col min="11265" max="11265" width="6.85546875" style="28" customWidth="1"/>
    <col min="11266" max="11266" width="34.140625" style="28" customWidth="1"/>
    <col min="11267" max="11269" width="14.85546875" style="28" customWidth="1"/>
    <col min="11270" max="11520" width="9.140625" style="28"/>
    <col min="11521" max="11521" width="6.85546875" style="28" customWidth="1"/>
    <col min="11522" max="11522" width="34.140625" style="28" customWidth="1"/>
    <col min="11523" max="11525" width="14.85546875" style="28" customWidth="1"/>
    <col min="11526" max="11776" width="9.140625" style="28"/>
    <col min="11777" max="11777" width="6.85546875" style="28" customWidth="1"/>
    <col min="11778" max="11778" width="34.140625" style="28" customWidth="1"/>
    <col min="11779" max="11781" width="14.85546875" style="28" customWidth="1"/>
    <col min="11782" max="12032" width="9.140625" style="28"/>
    <col min="12033" max="12033" width="6.85546875" style="28" customWidth="1"/>
    <col min="12034" max="12034" width="34.140625" style="28" customWidth="1"/>
    <col min="12035" max="12037" width="14.85546875" style="28" customWidth="1"/>
    <col min="12038" max="12288" width="9.140625" style="28"/>
    <col min="12289" max="12289" width="6.85546875" style="28" customWidth="1"/>
    <col min="12290" max="12290" width="34.140625" style="28" customWidth="1"/>
    <col min="12291" max="12293" width="14.85546875" style="28" customWidth="1"/>
    <col min="12294" max="12544" width="9.140625" style="28"/>
    <col min="12545" max="12545" width="6.85546875" style="28" customWidth="1"/>
    <col min="12546" max="12546" width="34.140625" style="28" customWidth="1"/>
    <col min="12547" max="12549" width="14.85546875" style="28" customWidth="1"/>
    <col min="12550" max="12800" width="9.140625" style="28"/>
    <col min="12801" max="12801" width="6.85546875" style="28" customWidth="1"/>
    <col min="12802" max="12802" width="34.140625" style="28" customWidth="1"/>
    <col min="12803" max="12805" width="14.85546875" style="28" customWidth="1"/>
    <col min="12806" max="13056" width="9.140625" style="28"/>
    <col min="13057" max="13057" width="6.85546875" style="28" customWidth="1"/>
    <col min="13058" max="13058" width="34.140625" style="28" customWidth="1"/>
    <col min="13059" max="13061" width="14.85546875" style="28" customWidth="1"/>
    <col min="13062" max="13312" width="9.140625" style="28"/>
    <col min="13313" max="13313" width="6.85546875" style="28" customWidth="1"/>
    <col min="13314" max="13314" width="34.140625" style="28" customWidth="1"/>
    <col min="13315" max="13317" width="14.85546875" style="28" customWidth="1"/>
    <col min="13318" max="13568" width="9.140625" style="28"/>
    <col min="13569" max="13569" width="6.85546875" style="28" customWidth="1"/>
    <col min="13570" max="13570" width="34.140625" style="28" customWidth="1"/>
    <col min="13571" max="13573" width="14.85546875" style="28" customWidth="1"/>
    <col min="13574" max="13824" width="9.140625" style="28"/>
    <col min="13825" max="13825" width="6.85546875" style="28" customWidth="1"/>
    <col min="13826" max="13826" width="34.140625" style="28" customWidth="1"/>
    <col min="13827" max="13829" width="14.85546875" style="28" customWidth="1"/>
    <col min="13830" max="14080" width="9.140625" style="28"/>
    <col min="14081" max="14081" width="6.85546875" style="28" customWidth="1"/>
    <col min="14082" max="14082" width="34.140625" style="28" customWidth="1"/>
    <col min="14083" max="14085" width="14.85546875" style="28" customWidth="1"/>
    <col min="14086" max="14336" width="9.140625" style="28"/>
    <col min="14337" max="14337" width="6.85546875" style="28" customWidth="1"/>
    <col min="14338" max="14338" width="34.140625" style="28" customWidth="1"/>
    <col min="14339" max="14341" width="14.85546875" style="28" customWidth="1"/>
    <col min="14342" max="14592" width="9.140625" style="28"/>
    <col min="14593" max="14593" width="6.85546875" style="28" customWidth="1"/>
    <col min="14594" max="14594" width="34.140625" style="28" customWidth="1"/>
    <col min="14595" max="14597" width="14.85546875" style="28" customWidth="1"/>
    <col min="14598" max="14848" width="9.140625" style="28"/>
    <col min="14849" max="14849" width="6.85546875" style="28" customWidth="1"/>
    <col min="14850" max="14850" width="34.140625" style="28" customWidth="1"/>
    <col min="14851" max="14853" width="14.85546875" style="28" customWidth="1"/>
    <col min="14854" max="15104" width="9.140625" style="28"/>
    <col min="15105" max="15105" width="6.85546875" style="28" customWidth="1"/>
    <col min="15106" max="15106" width="34.140625" style="28" customWidth="1"/>
    <col min="15107" max="15109" width="14.85546875" style="28" customWidth="1"/>
    <col min="15110" max="15360" width="9.140625" style="28"/>
    <col min="15361" max="15361" width="6.85546875" style="28" customWidth="1"/>
    <col min="15362" max="15362" width="34.140625" style="28" customWidth="1"/>
    <col min="15363" max="15365" width="14.85546875" style="28" customWidth="1"/>
    <col min="15366" max="15616" width="9.140625" style="28"/>
    <col min="15617" max="15617" width="6.85546875" style="28" customWidth="1"/>
    <col min="15618" max="15618" width="34.140625" style="28" customWidth="1"/>
    <col min="15619" max="15621" width="14.85546875" style="28" customWidth="1"/>
    <col min="15622" max="15872" width="9.140625" style="28"/>
    <col min="15873" max="15873" width="6.85546875" style="28" customWidth="1"/>
    <col min="15874" max="15874" width="34.140625" style="28" customWidth="1"/>
    <col min="15875" max="15877" width="14.85546875" style="28" customWidth="1"/>
    <col min="15878" max="16128" width="9.140625" style="28"/>
    <col min="16129" max="16129" width="6.85546875" style="28" customWidth="1"/>
    <col min="16130" max="16130" width="34.140625" style="28" customWidth="1"/>
    <col min="16131" max="16133" width="14.85546875" style="28" customWidth="1"/>
    <col min="16134" max="16384" width="9.140625" style="28"/>
  </cols>
  <sheetData>
    <row r="1" spans="1:5" x14ac:dyDescent="0.25">
      <c r="B1" s="29"/>
      <c r="C1" s="29"/>
      <c r="D1" s="91"/>
      <c r="E1" s="91" t="s">
        <v>629</v>
      </c>
    </row>
    <row r="2" spans="1:5" x14ac:dyDescent="0.25">
      <c r="B2" s="29"/>
      <c r="C2" s="29"/>
      <c r="D2" s="91"/>
      <c r="E2" s="91" t="s">
        <v>128</v>
      </c>
    </row>
    <row r="3" spans="1:5" x14ac:dyDescent="0.25">
      <c r="B3" s="429" t="s">
        <v>269</v>
      </c>
      <c r="C3" s="429"/>
      <c r="D3" s="429"/>
      <c r="E3" s="429"/>
    </row>
    <row r="4" spans="1:5" x14ac:dyDescent="0.25">
      <c r="B4" s="29"/>
      <c r="C4" s="29"/>
      <c r="D4" s="91"/>
      <c r="E4" s="91" t="s">
        <v>168</v>
      </c>
    </row>
    <row r="5" spans="1:5" x14ac:dyDescent="0.25">
      <c r="B5" s="29"/>
      <c r="C5" s="29"/>
      <c r="D5" s="91"/>
      <c r="E5" s="91" t="s">
        <v>552</v>
      </c>
    </row>
    <row r="6" spans="1:5" ht="14.25" customHeight="1" x14ac:dyDescent="0.25">
      <c r="C6" s="91"/>
    </row>
    <row r="7" spans="1:5" ht="14.25" customHeight="1" x14ac:dyDescent="0.25">
      <c r="B7" s="512" t="s">
        <v>638</v>
      </c>
      <c r="C7" s="512"/>
      <c r="D7" s="512"/>
      <c r="E7" s="512"/>
    </row>
    <row r="8" spans="1:5" ht="42.75" customHeight="1" x14ac:dyDescent="0.25">
      <c r="A8" s="34"/>
      <c r="B8" s="427" t="s">
        <v>703</v>
      </c>
      <c r="C8" s="427"/>
      <c r="D8" s="427"/>
      <c r="E8" s="427"/>
    </row>
    <row r="9" spans="1:5" ht="14.25" customHeight="1" x14ac:dyDescent="0.25">
      <c r="C9" s="91"/>
    </row>
    <row r="10" spans="1:5" ht="18.75" customHeight="1" x14ac:dyDescent="0.25">
      <c r="C10" s="30"/>
      <c r="D10" s="30"/>
      <c r="E10" s="31" t="s">
        <v>115</v>
      </c>
    </row>
    <row r="11" spans="1:5" ht="22.5" customHeight="1" x14ac:dyDescent="0.25">
      <c r="A11" s="32" t="s">
        <v>267</v>
      </c>
      <c r="B11" s="32" t="s">
        <v>270</v>
      </c>
      <c r="C11" s="32" t="s">
        <v>516</v>
      </c>
      <c r="D11" s="181" t="s">
        <v>610</v>
      </c>
      <c r="E11" s="181" t="s">
        <v>611</v>
      </c>
    </row>
    <row r="12" spans="1:5" ht="24" customHeight="1" x14ac:dyDescent="0.25">
      <c r="A12" s="35" t="s">
        <v>268</v>
      </c>
      <c r="B12" s="36" t="s">
        <v>271</v>
      </c>
      <c r="C12" s="37">
        <v>130.17599999999999</v>
      </c>
      <c r="D12" s="407">
        <v>65.087999999999994</v>
      </c>
      <c r="E12" s="258">
        <f t="shared" ref="E12:E17" si="0">D12/C12*100</f>
        <v>50</v>
      </c>
    </row>
    <row r="13" spans="1:5" s="16" customFormat="1" ht="16.5" customHeight="1" x14ac:dyDescent="0.25">
      <c r="A13" s="38" t="s">
        <v>129</v>
      </c>
      <c r="B13" s="39" t="s">
        <v>272</v>
      </c>
      <c r="C13" s="37">
        <v>130.17599999999999</v>
      </c>
      <c r="D13" s="407">
        <v>65.087999999999994</v>
      </c>
      <c r="E13" s="258">
        <f t="shared" si="0"/>
        <v>50</v>
      </c>
    </row>
    <row r="14" spans="1:5" s="16" customFormat="1" ht="27.75" customHeight="1" x14ac:dyDescent="0.25">
      <c r="A14" s="38" t="s">
        <v>273</v>
      </c>
      <c r="B14" s="40" t="s">
        <v>274</v>
      </c>
      <c r="C14" s="37">
        <v>130.17599999999999</v>
      </c>
      <c r="D14" s="407">
        <v>65.087999999999994</v>
      </c>
      <c r="E14" s="258">
        <f t="shared" si="0"/>
        <v>50</v>
      </c>
    </row>
    <row r="15" spans="1:5" s="16" customFormat="1" x14ac:dyDescent="0.25">
      <c r="A15" s="38" t="s">
        <v>275</v>
      </c>
      <c r="B15" s="40" t="s">
        <v>276</v>
      </c>
      <c r="C15" s="37">
        <v>65.087999999999994</v>
      </c>
      <c r="D15" s="407">
        <v>32.543999999999997</v>
      </c>
      <c r="E15" s="258">
        <f t="shared" si="0"/>
        <v>50</v>
      </c>
    </row>
    <row r="16" spans="1:5" ht="18.75" customHeight="1" x14ac:dyDescent="0.25">
      <c r="A16" s="38" t="s">
        <v>277</v>
      </c>
      <c r="B16" s="40" t="s">
        <v>278</v>
      </c>
      <c r="C16" s="37">
        <v>65.087999999999994</v>
      </c>
      <c r="D16" s="407">
        <v>32.543999999999997</v>
      </c>
      <c r="E16" s="258">
        <f t="shared" si="0"/>
        <v>50</v>
      </c>
    </row>
    <row r="17" spans="1:7" s="45" customFormat="1" ht="18.75" customHeight="1" x14ac:dyDescent="0.25">
      <c r="A17" s="42"/>
      <c r="B17" s="43" t="s">
        <v>279</v>
      </c>
      <c r="C17" s="44">
        <f>SUM(C12:C16)</f>
        <v>520.70399999999995</v>
      </c>
      <c r="D17" s="44">
        <f>SUM(D12:D16)</f>
        <v>260.35199999999998</v>
      </c>
      <c r="E17" s="258">
        <f t="shared" si="0"/>
        <v>50</v>
      </c>
    </row>
    <row r="19" spans="1:7" x14ac:dyDescent="0.25">
      <c r="G19" s="28">
        <v>1000</v>
      </c>
    </row>
    <row r="20" spans="1:7" x14ac:dyDescent="0.25">
      <c r="C20" s="33"/>
      <c r="D20" s="33"/>
      <c r="E20" s="33"/>
    </row>
    <row r="21" spans="1:7" x14ac:dyDescent="0.25">
      <c r="D21" s="28">
        <f>+'11+'!V730</f>
        <v>260.35199999999998</v>
      </c>
    </row>
    <row r="23" spans="1:7" x14ac:dyDescent="0.25">
      <c r="D23" s="183">
        <f>D21-D17</f>
        <v>0</v>
      </c>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20"/>
  <sheetViews>
    <sheetView view="pageBreakPreview" workbookViewId="0">
      <selection activeCell="E1" sqref="A1:E17"/>
    </sheetView>
  </sheetViews>
  <sheetFormatPr defaultRowHeight="15.75" x14ac:dyDescent="0.25"/>
  <cols>
    <col min="1" max="1" width="6.85546875" style="28" customWidth="1"/>
    <col min="2" max="2" width="40.85546875" style="28" customWidth="1"/>
    <col min="3" max="5" width="14.85546875" style="28" customWidth="1"/>
    <col min="6" max="256" width="9.140625" style="28"/>
    <col min="257" max="257" width="6.85546875" style="28" customWidth="1"/>
    <col min="258" max="258" width="40.85546875" style="28" customWidth="1"/>
    <col min="259" max="261" width="14.85546875" style="28" customWidth="1"/>
    <col min="262" max="512" width="9.140625" style="28"/>
    <col min="513" max="513" width="6.85546875" style="28" customWidth="1"/>
    <col min="514" max="514" width="40.85546875" style="28" customWidth="1"/>
    <col min="515" max="517" width="14.85546875" style="28" customWidth="1"/>
    <col min="518" max="768" width="9.140625" style="28"/>
    <col min="769" max="769" width="6.85546875" style="28" customWidth="1"/>
    <col min="770" max="770" width="40.85546875" style="28" customWidth="1"/>
    <col min="771" max="773" width="14.85546875" style="28" customWidth="1"/>
    <col min="774" max="1024" width="9.140625" style="28"/>
    <col min="1025" max="1025" width="6.85546875" style="28" customWidth="1"/>
    <col min="1026" max="1026" width="40.85546875" style="28" customWidth="1"/>
    <col min="1027" max="1029" width="14.85546875" style="28" customWidth="1"/>
    <col min="1030" max="1280" width="9.140625" style="28"/>
    <col min="1281" max="1281" width="6.85546875" style="28" customWidth="1"/>
    <col min="1282" max="1282" width="40.85546875" style="28" customWidth="1"/>
    <col min="1283" max="1285" width="14.85546875" style="28" customWidth="1"/>
    <col min="1286" max="1536" width="9.140625" style="28"/>
    <col min="1537" max="1537" width="6.85546875" style="28" customWidth="1"/>
    <col min="1538" max="1538" width="40.85546875" style="28" customWidth="1"/>
    <col min="1539" max="1541" width="14.85546875" style="28" customWidth="1"/>
    <col min="1542" max="1792" width="9.140625" style="28"/>
    <col min="1793" max="1793" width="6.85546875" style="28" customWidth="1"/>
    <col min="1794" max="1794" width="40.85546875" style="28" customWidth="1"/>
    <col min="1795" max="1797" width="14.85546875" style="28" customWidth="1"/>
    <col min="1798" max="2048" width="9.140625" style="28"/>
    <col min="2049" max="2049" width="6.85546875" style="28" customWidth="1"/>
    <col min="2050" max="2050" width="40.85546875" style="28" customWidth="1"/>
    <col min="2051" max="2053" width="14.85546875" style="28" customWidth="1"/>
    <col min="2054" max="2304" width="9.140625" style="28"/>
    <col min="2305" max="2305" width="6.85546875" style="28" customWidth="1"/>
    <col min="2306" max="2306" width="40.85546875" style="28" customWidth="1"/>
    <col min="2307" max="2309" width="14.85546875" style="28" customWidth="1"/>
    <col min="2310" max="2560" width="9.140625" style="28"/>
    <col min="2561" max="2561" width="6.85546875" style="28" customWidth="1"/>
    <col min="2562" max="2562" width="40.85546875" style="28" customWidth="1"/>
    <col min="2563" max="2565" width="14.85546875" style="28" customWidth="1"/>
    <col min="2566" max="2816" width="9.140625" style="28"/>
    <col min="2817" max="2817" width="6.85546875" style="28" customWidth="1"/>
    <col min="2818" max="2818" width="40.85546875" style="28" customWidth="1"/>
    <col min="2819" max="2821" width="14.85546875" style="28" customWidth="1"/>
    <col min="2822" max="3072" width="9.140625" style="28"/>
    <col min="3073" max="3073" width="6.85546875" style="28" customWidth="1"/>
    <col min="3074" max="3074" width="40.85546875" style="28" customWidth="1"/>
    <col min="3075" max="3077" width="14.85546875" style="28" customWidth="1"/>
    <col min="3078" max="3328" width="9.140625" style="28"/>
    <col min="3329" max="3329" width="6.85546875" style="28" customWidth="1"/>
    <col min="3330" max="3330" width="40.85546875" style="28" customWidth="1"/>
    <col min="3331" max="3333" width="14.85546875" style="28" customWidth="1"/>
    <col min="3334" max="3584" width="9.140625" style="28"/>
    <col min="3585" max="3585" width="6.85546875" style="28" customWidth="1"/>
    <col min="3586" max="3586" width="40.85546875" style="28" customWidth="1"/>
    <col min="3587" max="3589" width="14.85546875" style="28" customWidth="1"/>
    <col min="3590" max="3840" width="9.140625" style="28"/>
    <col min="3841" max="3841" width="6.85546875" style="28" customWidth="1"/>
    <col min="3842" max="3842" width="40.85546875" style="28" customWidth="1"/>
    <col min="3843" max="3845" width="14.85546875" style="28" customWidth="1"/>
    <col min="3846" max="4096" width="9.140625" style="28"/>
    <col min="4097" max="4097" width="6.85546875" style="28" customWidth="1"/>
    <col min="4098" max="4098" width="40.85546875" style="28" customWidth="1"/>
    <col min="4099" max="4101" width="14.85546875" style="28" customWidth="1"/>
    <col min="4102" max="4352" width="9.140625" style="28"/>
    <col min="4353" max="4353" width="6.85546875" style="28" customWidth="1"/>
    <col min="4354" max="4354" width="40.85546875" style="28" customWidth="1"/>
    <col min="4355" max="4357" width="14.85546875" style="28" customWidth="1"/>
    <col min="4358" max="4608" width="9.140625" style="28"/>
    <col min="4609" max="4609" width="6.85546875" style="28" customWidth="1"/>
    <col min="4610" max="4610" width="40.85546875" style="28" customWidth="1"/>
    <col min="4611" max="4613" width="14.85546875" style="28" customWidth="1"/>
    <col min="4614" max="4864" width="9.140625" style="28"/>
    <col min="4865" max="4865" width="6.85546875" style="28" customWidth="1"/>
    <col min="4866" max="4866" width="40.85546875" style="28" customWidth="1"/>
    <col min="4867" max="4869" width="14.85546875" style="28" customWidth="1"/>
    <col min="4870" max="5120" width="9.140625" style="28"/>
    <col min="5121" max="5121" width="6.85546875" style="28" customWidth="1"/>
    <col min="5122" max="5122" width="40.85546875" style="28" customWidth="1"/>
    <col min="5123" max="5125" width="14.85546875" style="28" customWidth="1"/>
    <col min="5126" max="5376" width="9.140625" style="28"/>
    <col min="5377" max="5377" width="6.85546875" style="28" customWidth="1"/>
    <col min="5378" max="5378" width="40.85546875" style="28" customWidth="1"/>
    <col min="5379" max="5381" width="14.85546875" style="28" customWidth="1"/>
    <col min="5382" max="5632" width="9.140625" style="28"/>
    <col min="5633" max="5633" width="6.85546875" style="28" customWidth="1"/>
    <col min="5634" max="5634" width="40.85546875" style="28" customWidth="1"/>
    <col min="5635" max="5637" width="14.85546875" style="28" customWidth="1"/>
    <col min="5638" max="5888" width="9.140625" style="28"/>
    <col min="5889" max="5889" width="6.85546875" style="28" customWidth="1"/>
    <col min="5890" max="5890" width="40.85546875" style="28" customWidth="1"/>
    <col min="5891" max="5893" width="14.85546875" style="28" customWidth="1"/>
    <col min="5894" max="6144" width="9.140625" style="28"/>
    <col min="6145" max="6145" width="6.85546875" style="28" customWidth="1"/>
    <col min="6146" max="6146" width="40.85546875" style="28" customWidth="1"/>
    <col min="6147" max="6149" width="14.85546875" style="28" customWidth="1"/>
    <col min="6150" max="6400" width="9.140625" style="28"/>
    <col min="6401" max="6401" width="6.85546875" style="28" customWidth="1"/>
    <col min="6402" max="6402" width="40.85546875" style="28" customWidth="1"/>
    <col min="6403" max="6405" width="14.85546875" style="28" customWidth="1"/>
    <col min="6406" max="6656" width="9.140625" style="28"/>
    <col min="6657" max="6657" width="6.85546875" style="28" customWidth="1"/>
    <col min="6658" max="6658" width="40.85546875" style="28" customWidth="1"/>
    <col min="6659" max="6661" width="14.85546875" style="28" customWidth="1"/>
    <col min="6662" max="6912" width="9.140625" style="28"/>
    <col min="6913" max="6913" width="6.85546875" style="28" customWidth="1"/>
    <col min="6914" max="6914" width="40.85546875" style="28" customWidth="1"/>
    <col min="6915" max="6917" width="14.85546875" style="28" customWidth="1"/>
    <col min="6918" max="7168" width="9.140625" style="28"/>
    <col min="7169" max="7169" width="6.85546875" style="28" customWidth="1"/>
    <col min="7170" max="7170" width="40.85546875" style="28" customWidth="1"/>
    <col min="7171" max="7173" width="14.85546875" style="28" customWidth="1"/>
    <col min="7174" max="7424" width="9.140625" style="28"/>
    <col min="7425" max="7425" width="6.85546875" style="28" customWidth="1"/>
    <col min="7426" max="7426" width="40.85546875" style="28" customWidth="1"/>
    <col min="7427" max="7429" width="14.85546875" style="28" customWidth="1"/>
    <col min="7430" max="7680" width="9.140625" style="28"/>
    <col min="7681" max="7681" width="6.85546875" style="28" customWidth="1"/>
    <col min="7682" max="7682" width="40.85546875" style="28" customWidth="1"/>
    <col min="7683" max="7685" width="14.85546875" style="28" customWidth="1"/>
    <col min="7686" max="7936" width="9.140625" style="28"/>
    <col min="7937" max="7937" width="6.85546875" style="28" customWidth="1"/>
    <col min="7938" max="7938" width="40.85546875" style="28" customWidth="1"/>
    <col min="7939" max="7941" width="14.85546875" style="28" customWidth="1"/>
    <col min="7942" max="8192" width="9.140625" style="28"/>
    <col min="8193" max="8193" width="6.85546875" style="28" customWidth="1"/>
    <col min="8194" max="8194" width="40.85546875" style="28" customWidth="1"/>
    <col min="8195" max="8197" width="14.85546875" style="28" customWidth="1"/>
    <col min="8198" max="8448" width="9.140625" style="28"/>
    <col min="8449" max="8449" width="6.85546875" style="28" customWidth="1"/>
    <col min="8450" max="8450" width="40.85546875" style="28" customWidth="1"/>
    <col min="8451" max="8453" width="14.85546875" style="28" customWidth="1"/>
    <col min="8454" max="8704" width="9.140625" style="28"/>
    <col min="8705" max="8705" width="6.85546875" style="28" customWidth="1"/>
    <col min="8706" max="8706" width="40.85546875" style="28" customWidth="1"/>
    <col min="8707" max="8709" width="14.85546875" style="28" customWidth="1"/>
    <col min="8710" max="8960" width="9.140625" style="28"/>
    <col min="8961" max="8961" width="6.85546875" style="28" customWidth="1"/>
    <col min="8962" max="8962" width="40.85546875" style="28" customWidth="1"/>
    <col min="8963" max="8965" width="14.85546875" style="28" customWidth="1"/>
    <col min="8966" max="9216" width="9.140625" style="28"/>
    <col min="9217" max="9217" width="6.85546875" style="28" customWidth="1"/>
    <col min="9218" max="9218" width="40.85546875" style="28" customWidth="1"/>
    <col min="9219" max="9221" width="14.85546875" style="28" customWidth="1"/>
    <col min="9222" max="9472" width="9.140625" style="28"/>
    <col min="9473" max="9473" width="6.85546875" style="28" customWidth="1"/>
    <col min="9474" max="9474" width="40.85546875" style="28" customWidth="1"/>
    <col min="9475" max="9477" width="14.85546875" style="28" customWidth="1"/>
    <col min="9478" max="9728" width="9.140625" style="28"/>
    <col min="9729" max="9729" width="6.85546875" style="28" customWidth="1"/>
    <col min="9730" max="9730" width="40.85546875" style="28" customWidth="1"/>
    <col min="9731" max="9733" width="14.85546875" style="28" customWidth="1"/>
    <col min="9734" max="9984" width="9.140625" style="28"/>
    <col min="9985" max="9985" width="6.85546875" style="28" customWidth="1"/>
    <col min="9986" max="9986" width="40.85546875" style="28" customWidth="1"/>
    <col min="9987" max="9989" width="14.85546875" style="28" customWidth="1"/>
    <col min="9990" max="10240" width="9.140625" style="28"/>
    <col min="10241" max="10241" width="6.85546875" style="28" customWidth="1"/>
    <col min="10242" max="10242" width="40.85546875" style="28" customWidth="1"/>
    <col min="10243" max="10245" width="14.85546875" style="28" customWidth="1"/>
    <col min="10246" max="10496" width="9.140625" style="28"/>
    <col min="10497" max="10497" width="6.85546875" style="28" customWidth="1"/>
    <col min="10498" max="10498" width="40.85546875" style="28" customWidth="1"/>
    <col min="10499" max="10501" width="14.85546875" style="28" customWidth="1"/>
    <col min="10502" max="10752" width="9.140625" style="28"/>
    <col min="10753" max="10753" width="6.85546875" style="28" customWidth="1"/>
    <col min="10754" max="10754" width="40.85546875" style="28" customWidth="1"/>
    <col min="10755" max="10757" width="14.85546875" style="28" customWidth="1"/>
    <col min="10758" max="11008" width="9.140625" style="28"/>
    <col min="11009" max="11009" width="6.85546875" style="28" customWidth="1"/>
    <col min="11010" max="11010" width="40.85546875" style="28" customWidth="1"/>
    <col min="11011" max="11013" width="14.85546875" style="28" customWidth="1"/>
    <col min="11014" max="11264" width="9.140625" style="28"/>
    <col min="11265" max="11265" width="6.85546875" style="28" customWidth="1"/>
    <col min="11266" max="11266" width="40.85546875" style="28" customWidth="1"/>
    <col min="11267" max="11269" width="14.85546875" style="28" customWidth="1"/>
    <col min="11270" max="11520" width="9.140625" style="28"/>
    <col min="11521" max="11521" width="6.85546875" style="28" customWidth="1"/>
    <col min="11522" max="11522" width="40.85546875" style="28" customWidth="1"/>
    <col min="11523" max="11525" width="14.85546875" style="28" customWidth="1"/>
    <col min="11526" max="11776" width="9.140625" style="28"/>
    <col min="11777" max="11777" width="6.85546875" style="28" customWidth="1"/>
    <col min="11778" max="11778" width="40.85546875" style="28" customWidth="1"/>
    <col min="11779" max="11781" width="14.85546875" style="28" customWidth="1"/>
    <col min="11782" max="12032" width="9.140625" style="28"/>
    <col min="12033" max="12033" width="6.85546875" style="28" customWidth="1"/>
    <col min="12034" max="12034" width="40.85546875" style="28" customWidth="1"/>
    <col min="12035" max="12037" width="14.85546875" style="28" customWidth="1"/>
    <col min="12038" max="12288" width="9.140625" style="28"/>
    <col min="12289" max="12289" width="6.85546875" style="28" customWidth="1"/>
    <col min="12290" max="12290" width="40.85546875" style="28" customWidth="1"/>
    <col min="12291" max="12293" width="14.85546875" style="28" customWidth="1"/>
    <col min="12294" max="12544" width="9.140625" style="28"/>
    <col min="12545" max="12545" width="6.85546875" style="28" customWidth="1"/>
    <col min="12546" max="12546" width="40.85546875" style="28" customWidth="1"/>
    <col min="12547" max="12549" width="14.85546875" style="28" customWidth="1"/>
    <col min="12550" max="12800" width="9.140625" style="28"/>
    <col min="12801" max="12801" width="6.85546875" style="28" customWidth="1"/>
    <col min="12802" max="12802" width="40.85546875" style="28" customWidth="1"/>
    <col min="12803" max="12805" width="14.85546875" style="28" customWidth="1"/>
    <col min="12806" max="13056" width="9.140625" style="28"/>
    <col min="13057" max="13057" width="6.85546875" style="28" customWidth="1"/>
    <col min="13058" max="13058" width="40.85546875" style="28" customWidth="1"/>
    <col min="13059" max="13061" width="14.85546875" style="28" customWidth="1"/>
    <col min="13062" max="13312" width="9.140625" style="28"/>
    <col min="13313" max="13313" width="6.85546875" style="28" customWidth="1"/>
    <col min="13314" max="13314" width="40.85546875" style="28" customWidth="1"/>
    <col min="13315" max="13317" width="14.85546875" style="28" customWidth="1"/>
    <col min="13318" max="13568" width="9.140625" style="28"/>
    <col min="13569" max="13569" width="6.85546875" style="28" customWidth="1"/>
    <col min="13570" max="13570" width="40.85546875" style="28" customWidth="1"/>
    <col min="13571" max="13573" width="14.85546875" style="28" customWidth="1"/>
    <col min="13574" max="13824" width="9.140625" style="28"/>
    <col min="13825" max="13825" width="6.85546875" style="28" customWidth="1"/>
    <col min="13826" max="13826" width="40.85546875" style="28" customWidth="1"/>
    <col min="13827" max="13829" width="14.85546875" style="28" customWidth="1"/>
    <col min="13830" max="14080" width="9.140625" style="28"/>
    <col min="14081" max="14081" width="6.85546875" style="28" customWidth="1"/>
    <col min="14082" max="14082" width="40.85546875" style="28" customWidth="1"/>
    <col min="14083" max="14085" width="14.85546875" style="28" customWidth="1"/>
    <col min="14086" max="14336" width="9.140625" style="28"/>
    <col min="14337" max="14337" width="6.85546875" style="28" customWidth="1"/>
    <col min="14338" max="14338" width="40.85546875" style="28" customWidth="1"/>
    <col min="14339" max="14341" width="14.85546875" style="28" customWidth="1"/>
    <col min="14342" max="14592" width="9.140625" style="28"/>
    <col min="14593" max="14593" width="6.85546875" style="28" customWidth="1"/>
    <col min="14594" max="14594" width="40.85546875" style="28" customWidth="1"/>
    <col min="14595" max="14597" width="14.85546875" style="28" customWidth="1"/>
    <col min="14598" max="14848" width="9.140625" style="28"/>
    <col min="14849" max="14849" width="6.85546875" style="28" customWidth="1"/>
    <col min="14850" max="14850" width="40.85546875" style="28" customWidth="1"/>
    <col min="14851" max="14853" width="14.85546875" style="28" customWidth="1"/>
    <col min="14854" max="15104" width="9.140625" style="28"/>
    <col min="15105" max="15105" width="6.85546875" style="28" customWidth="1"/>
    <col min="15106" max="15106" width="40.85546875" style="28" customWidth="1"/>
    <col min="15107" max="15109" width="14.85546875" style="28" customWidth="1"/>
    <col min="15110" max="15360" width="9.140625" style="28"/>
    <col min="15361" max="15361" width="6.85546875" style="28" customWidth="1"/>
    <col min="15362" max="15362" width="40.85546875" style="28" customWidth="1"/>
    <col min="15363" max="15365" width="14.85546875" style="28" customWidth="1"/>
    <col min="15366" max="15616" width="9.140625" style="28"/>
    <col min="15617" max="15617" width="6.85546875" style="28" customWidth="1"/>
    <col min="15618" max="15618" width="40.85546875" style="28" customWidth="1"/>
    <col min="15619" max="15621" width="14.85546875" style="28" customWidth="1"/>
    <col min="15622" max="15872" width="9.140625" style="28"/>
    <col min="15873" max="15873" width="6.85546875" style="28" customWidth="1"/>
    <col min="15874" max="15874" width="40.85546875" style="28" customWidth="1"/>
    <col min="15875" max="15877" width="14.85546875" style="28" customWidth="1"/>
    <col min="15878" max="16128" width="9.140625" style="28"/>
    <col min="16129" max="16129" width="6.85546875" style="28" customWidth="1"/>
    <col min="16130" max="16130" width="40.85546875" style="28" customWidth="1"/>
    <col min="16131" max="16133" width="14.85546875" style="28" customWidth="1"/>
    <col min="16134" max="16384" width="9.140625" style="28"/>
  </cols>
  <sheetData>
    <row r="1" spans="1:5" x14ac:dyDescent="0.25">
      <c r="B1" s="29"/>
      <c r="C1" s="29"/>
      <c r="D1" s="2"/>
      <c r="E1" s="49" t="s">
        <v>630</v>
      </c>
    </row>
    <row r="2" spans="1:5" x14ac:dyDescent="0.25">
      <c r="B2" s="29"/>
      <c r="C2" s="29"/>
      <c r="D2" s="2"/>
      <c r="E2" s="2" t="s">
        <v>128</v>
      </c>
    </row>
    <row r="3" spans="1:5" x14ac:dyDescent="0.25">
      <c r="B3" s="429" t="s">
        <v>280</v>
      </c>
      <c r="C3" s="429"/>
      <c r="D3" s="429"/>
      <c r="E3" s="429"/>
    </row>
    <row r="4" spans="1:5" x14ac:dyDescent="0.25">
      <c r="B4" s="29"/>
      <c r="C4" s="29"/>
      <c r="D4" s="2"/>
      <c r="E4" s="2" t="s">
        <v>168</v>
      </c>
    </row>
    <row r="5" spans="1:5" x14ac:dyDescent="0.25">
      <c r="B5" s="29"/>
      <c r="C5" s="29"/>
      <c r="D5" s="2"/>
      <c r="E5" s="90" t="s">
        <v>552</v>
      </c>
    </row>
    <row r="6" spans="1:5" ht="14.25" customHeight="1" x14ac:dyDescent="0.25">
      <c r="C6" s="2"/>
    </row>
    <row r="7" spans="1:5" ht="14.25" customHeight="1" x14ac:dyDescent="0.25">
      <c r="B7" s="512" t="s">
        <v>638</v>
      </c>
      <c r="C7" s="512"/>
      <c r="D7" s="512"/>
      <c r="E7" s="512"/>
    </row>
    <row r="8" spans="1:5" ht="54" customHeight="1" x14ac:dyDescent="0.25">
      <c r="A8" s="34"/>
      <c r="B8" s="427" t="s">
        <v>705</v>
      </c>
      <c r="C8" s="427"/>
      <c r="D8" s="427"/>
      <c r="E8" s="427"/>
    </row>
    <row r="9" spans="1:5" ht="14.25" customHeight="1" x14ac:dyDescent="0.25">
      <c r="C9" s="2"/>
    </row>
    <row r="10" spans="1:5" ht="18.75" customHeight="1" x14ac:dyDescent="0.25">
      <c r="C10" s="30"/>
      <c r="D10" s="30"/>
      <c r="E10" s="31" t="s">
        <v>115</v>
      </c>
    </row>
    <row r="11" spans="1:5" ht="22.5" customHeight="1" x14ac:dyDescent="0.25">
      <c r="A11" s="32" t="s">
        <v>267</v>
      </c>
      <c r="B11" s="32" t="s">
        <v>270</v>
      </c>
      <c r="C11" s="32" t="s">
        <v>516</v>
      </c>
      <c r="D11" s="181" t="s">
        <v>610</v>
      </c>
      <c r="E11" s="181" t="s">
        <v>611</v>
      </c>
    </row>
    <row r="12" spans="1:5" ht="18" customHeight="1" x14ac:dyDescent="0.25">
      <c r="A12" s="35" t="s">
        <v>268</v>
      </c>
      <c r="B12" s="36" t="s">
        <v>271</v>
      </c>
      <c r="C12" s="37">
        <v>1</v>
      </c>
      <c r="D12" s="37"/>
      <c r="E12" s="258">
        <f>D12/C12*100</f>
        <v>0</v>
      </c>
    </row>
    <row r="13" spans="1:5" s="16" customFormat="1" ht="16.5" customHeight="1" x14ac:dyDescent="0.25">
      <c r="A13" s="38" t="s">
        <v>129</v>
      </c>
      <c r="B13" s="39" t="s">
        <v>272</v>
      </c>
      <c r="C13" s="37">
        <v>1</v>
      </c>
      <c r="D13" s="37"/>
      <c r="E13" s="258">
        <f t="shared" ref="E13:E17" si="0">D13/C13*100</f>
        <v>0</v>
      </c>
    </row>
    <row r="14" spans="1:5" s="16" customFormat="1" ht="27.75" customHeight="1" x14ac:dyDescent="0.25">
      <c r="A14" s="38" t="s">
        <v>273</v>
      </c>
      <c r="B14" s="40" t="s">
        <v>274</v>
      </c>
      <c r="C14" s="37">
        <v>1</v>
      </c>
      <c r="D14" s="37"/>
      <c r="E14" s="258">
        <f t="shared" si="0"/>
        <v>0</v>
      </c>
    </row>
    <row r="15" spans="1:5" s="16" customFormat="1" x14ac:dyDescent="0.25">
      <c r="A15" s="38" t="s">
        <v>275</v>
      </c>
      <c r="B15" s="40" t="s">
        <v>276</v>
      </c>
      <c r="C15" s="37">
        <v>1</v>
      </c>
      <c r="D15" s="37"/>
      <c r="E15" s="258">
        <f t="shared" si="0"/>
        <v>0</v>
      </c>
    </row>
    <row r="16" spans="1:5" ht="18.75" customHeight="1" x14ac:dyDescent="0.25">
      <c r="A16" s="38" t="s">
        <v>277</v>
      </c>
      <c r="B16" s="40" t="s">
        <v>278</v>
      </c>
      <c r="C16" s="41">
        <v>1</v>
      </c>
      <c r="D16" s="41"/>
      <c r="E16" s="258">
        <f t="shared" si="0"/>
        <v>0</v>
      </c>
    </row>
    <row r="17" spans="1:6" ht="18.75" customHeight="1" x14ac:dyDescent="0.25">
      <c r="A17" s="46"/>
      <c r="B17" s="43" t="s">
        <v>279</v>
      </c>
      <c r="C17" s="44">
        <f>SUM(C12:C16)</f>
        <v>5</v>
      </c>
      <c r="D17" s="44">
        <f>SUM(D12:D16)</f>
        <v>0</v>
      </c>
      <c r="E17" s="258">
        <f t="shared" si="0"/>
        <v>0</v>
      </c>
      <c r="F17" s="45"/>
    </row>
    <row r="18" spans="1:6" x14ac:dyDescent="0.25">
      <c r="C18" s="45"/>
      <c r="D18" s="45"/>
      <c r="E18" s="45"/>
      <c r="F18" s="45"/>
    </row>
    <row r="20" spans="1:6" x14ac:dyDescent="0.25">
      <c r="C20" s="33"/>
      <c r="D20" s="33"/>
      <c r="E20" s="33"/>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21"/>
  <sheetViews>
    <sheetView view="pageBreakPreview" workbookViewId="0">
      <selection activeCell="E1" sqref="A1:E17"/>
    </sheetView>
  </sheetViews>
  <sheetFormatPr defaultRowHeight="15.75" x14ac:dyDescent="0.25"/>
  <cols>
    <col min="1" max="1" width="6.85546875" style="28" customWidth="1"/>
    <col min="2" max="2" width="32.42578125" style="28" customWidth="1"/>
    <col min="3" max="4" width="14.85546875" style="28" customWidth="1"/>
    <col min="5" max="5" width="14.5703125" style="28" customWidth="1"/>
    <col min="6" max="256" width="9.140625" style="28"/>
    <col min="257" max="257" width="6.85546875" style="28" customWidth="1"/>
    <col min="258" max="258" width="32.42578125" style="28" customWidth="1"/>
    <col min="259" max="260" width="14.85546875" style="28" customWidth="1"/>
    <col min="261" max="261" width="14.5703125" style="28" customWidth="1"/>
    <col min="262" max="512" width="9.140625" style="28"/>
    <col min="513" max="513" width="6.85546875" style="28" customWidth="1"/>
    <col min="514" max="514" width="32.42578125" style="28" customWidth="1"/>
    <col min="515" max="516" width="14.85546875" style="28" customWidth="1"/>
    <col min="517" max="517" width="14.5703125" style="28" customWidth="1"/>
    <col min="518" max="768" width="9.140625" style="28"/>
    <col min="769" max="769" width="6.85546875" style="28" customWidth="1"/>
    <col min="770" max="770" width="32.42578125" style="28" customWidth="1"/>
    <col min="771" max="772" width="14.85546875" style="28" customWidth="1"/>
    <col min="773" max="773" width="14.5703125" style="28" customWidth="1"/>
    <col min="774" max="1024" width="9.140625" style="28"/>
    <col min="1025" max="1025" width="6.85546875" style="28" customWidth="1"/>
    <col min="1026" max="1026" width="32.42578125" style="28" customWidth="1"/>
    <col min="1027" max="1028" width="14.85546875" style="28" customWidth="1"/>
    <col min="1029" max="1029" width="14.5703125" style="28" customWidth="1"/>
    <col min="1030" max="1280" width="9.140625" style="28"/>
    <col min="1281" max="1281" width="6.85546875" style="28" customWidth="1"/>
    <col min="1282" max="1282" width="32.42578125" style="28" customWidth="1"/>
    <col min="1283" max="1284" width="14.85546875" style="28" customWidth="1"/>
    <col min="1285" max="1285" width="14.5703125" style="28" customWidth="1"/>
    <col min="1286" max="1536" width="9.140625" style="28"/>
    <col min="1537" max="1537" width="6.85546875" style="28" customWidth="1"/>
    <col min="1538" max="1538" width="32.42578125" style="28" customWidth="1"/>
    <col min="1539" max="1540" width="14.85546875" style="28" customWidth="1"/>
    <col min="1541" max="1541" width="14.5703125" style="28" customWidth="1"/>
    <col min="1542" max="1792" width="9.140625" style="28"/>
    <col min="1793" max="1793" width="6.85546875" style="28" customWidth="1"/>
    <col min="1794" max="1794" width="32.42578125" style="28" customWidth="1"/>
    <col min="1795" max="1796" width="14.85546875" style="28" customWidth="1"/>
    <col min="1797" max="1797" width="14.5703125" style="28" customWidth="1"/>
    <col min="1798" max="2048" width="9.140625" style="28"/>
    <col min="2049" max="2049" width="6.85546875" style="28" customWidth="1"/>
    <col min="2050" max="2050" width="32.42578125" style="28" customWidth="1"/>
    <col min="2051" max="2052" width="14.85546875" style="28" customWidth="1"/>
    <col min="2053" max="2053" width="14.5703125" style="28" customWidth="1"/>
    <col min="2054" max="2304" width="9.140625" style="28"/>
    <col min="2305" max="2305" width="6.85546875" style="28" customWidth="1"/>
    <col min="2306" max="2306" width="32.42578125" style="28" customWidth="1"/>
    <col min="2307" max="2308" width="14.85546875" style="28" customWidth="1"/>
    <col min="2309" max="2309" width="14.5703125" style="28" customWidth="1"/>
    <col min="2310" max="2560" width="9.140625" style="28"/>
    <col min="2561" max="2561" width="6.85546875" style="28" customWidth="1"/>
    <col min="2562" max="2562" width="32.42578125" style="28" customWidth="1"/>
    <col min="2563" max="2564" width="14.85546875" style="28" customWidth="1"/>
    <col min="2565" max="2565" width="14.5703125" style="28" customWidth="1"/>
    <col min="2566" max="2816" width="9.140625" style="28"/>
    <col min="2817" max="2817" width="6.85546875" style="28" customWidth="1"/>
    <col min="2818" max="2818" width="32.42578125" style="28" customWidth="1"/>
    <col min="2819" max="2820" width="14.85546875" style="28" customWidth="1"/>
    <col min="2821" max="2821" width="14.5703125" style="28" customWidth="1"/>
    <col min="2822" max="3072" width="9.140625" style="28"/>
    <col min="3073" max="3073" width="6.85546875" style="28" customWidth="1"/>
    <col min="3074" max="3074" width="32.42578125" style="28" customWidth="1"/>
    <col min="3075" max="3076" width="14.85546875" style="28" customWidth="1"/>
    <col min="3077" max="3077" width="14.5703125" style="28" customWidth="1"/>
    <col min="3078" max="3328" width="9.140625" style="28"/>
    <col min="3329" max="3329" width="6.85546875" style="28" customWidth="1"/>
    <col min="3330" max="3330" width="32.42578125" style="28" customWidth="1"/>
    <col min="3331" max="3332" width="14.85546875" style="28" customWidth="1"/>
    <col min="3333" max="3333" width="14.5703125" style="28" customWidth="1"/>
    <col min="3334" max="3584" width="9.140625" style="28"/>
    <col min="3585" max="3585" width="6.85546875" style="28" customWidth="1"/>
    <col min="3586" max="3586" width="32.42578125" style="28" customWidth="1"/>
    <col min="3587" max="3588" width="14.85546875" style="28" customWidth="1"/>
    <col min="3589" max="3589" width="14.5703125" style="28" customWidth="1"/>
    <col min="3590" max="3840" width="9.140625" style="28"/>
    <col min="3841" max="3841" width="6.85546875" style="28" customWidth="1"/>
    <col min="3842" max="3842" width="32.42578125" style="28" customWidth="1"/>
    <col min="3843" max="3844" width="14.85546875" style="28" customWidth="1"/>
    <col min="3845" max="3845" width="14.5703125" style="28" customWidth="1"/>
    <col min="3846" max="4096" width="9.140625" style="28"/>
    <col min="4097" max="4097" width="6.85546875" style="28" customWidth="1"/>
    <col min="4098" max="4098" width="32.42578125" style="28" customWidth="1"/>
    <col min="4099" max="4100" width="14.85546875" style="28" customWidth="1"/>
    <col min="4101" max="4101" width="14.5703125" style="28" customWidth="1"/>
    <col min="4102" max="4352" width="9.140625" style="28"/>
    <col min="4353" max="4353" width="6.85546875" style="28" customWidth="1"/>
    <col min="4354" max="4354" width="32.42578125" style="28" customWidth="1"/>
    <col min="4355" max="4356" width="14.85546875" style="28" customWidth="1"/>
    <col min="4357" max="4357" width="14.5703125" style="28" customWidth="1"/>
    <col min="4358" max="4608" width="9.140625" style="28"/>
    <col min="4609" max="4609" width="6.85546875" style="28" customWidth="1"/>
    <col min="4610" max="4610" width="32.42578125" style="28" customWidth="1"/>
    <col min="4611" max="4612" width="14.85546875" style="28" customWidth="1"/>
    <col min="4613" max="4613" width="14.5703125" style="28" customWidth="1"/>
    <col min="4614" max="4864" width="9.140625" style="28"/>
    <col min="4865" max="4865" width="6.85546875" style="28" customWidth="1"/>
    <col min="4866" max="4866" width="32.42578125" style="28" customWidth="1"/>
    <col min="4867" max="4868" width="14.85546875" style="28" customWidth="1"/>
    <col min="4869" max="4869" width="14.5703125" style="28" customWidth="1"/>
    <col min="4870" max="5120" width="9.140625" style="28"/>
    <col min="5121" max="5121" width="6.85546875" style="28" customWidth="1"/>
    <col min="5122" max="5122" width="32.42578125" style="28" customWidth="1"/>
    <col min="5123" max="5124" width="14.85546875" style="28" customWidth="1"/>
    <col min="5125" max="5125" width="14.5703125" style="28" customWidth="1"/>
    <col min="5126" max="5376" width="9.140625" style="28"/>
    <col min="5377" max="5377" width="6.85546875" style="28" customWidth="1"/>
    <col min="5378" max="5378" width="32.42578125" style="28" customWidth="1"/>
    <col min="5379" max="5380" width="14.85546875" style="28" customWidth="1"/>
    <col min="5381" max="5381" width="14.5703125" style="28" customWidth="1"/>
    <col min="5382" max="5632" width="9.140625" style="28"/>
    <col min="5633" max="5633" width="6.85546875" style="28" customWidth="1"/>
    <col min="5634" max="5634" width="32.42578125" style="28" customWidth="1"/>
    <col min="5635" max="5636" width="14.85546875" style="28" customWidth="1"/>
    <col min="5637" max="5637" width="14.5703125" style="28" customWidth="1"/>
    <col min="5638" max="5888" width="9.140625" style="28"/>
    <col min="5889" max="5889" width="6.85546875" style="28" customWidth="1"/>
    <col min="5890" max="5890" width="32.42578125" style="28" customWidth="1"/>
    <col min="5891" max="5892" width="14.85546875" style="28" customWidth="1"/>
    <col min="5893" max="5893" width="14.5703125" style="28" customWidth="1"/>
    <col min="5894" max="6144" width="9.140625" style="28"/>
    <col min="6145" max="6145" width="6.85546875" style="28" customWidth="1"/>
    <col min="6146" max="6146" width="32.42578125" style="28" customWidth="1"/>
    <col min="6147" max="6148" width="14.85546875" style="28" customWidth="1"/>
    <col min="6149" max="6149" width="14.5703125" style="28" customWidth="1"/>
    <col min="6150" max="6400" width="9.140625" style="28"/>
    <col min="6401" max="6401" width="6.85546875" style="28" customWidth="1"/>
    <col min="6402" max="6402" width="32.42578125" style="28" customWidth="1"/>
    <col min="6403" max="6404" width="14.85546875" style="28" customWidth="1"/>
    <col min="6405" max="6405" width="14.5703125" style="28" customWidth="1"/>
    <col min="6406" max="6656" width="9.140625" style="28"/>
    <col min="6657" max="6657" width="6.85546875" style="28" customWidth="1"/>
    <col min="6658" max="6658" width="32.42578125" style="28" customWidth="1"/>
    <col min="6659" max="6660" width="14.85546875" style="28" customWidth="1"/>
    <col min="6661" max="6661" width="14.5703125" style="28" customWidth="1"/>
    <col min="6662" max="6912" width="9.140625" style="28"/>
    <col min="6913" max="6913" width="6.85546875" style="28" customWidth="1"/>
    <col min="6914" max="6914" width="32.42578125" style="28" customWidth="1"/>
    <col min="6915" max="6916" width="14.85546875" style="28" customWidth="1"/>
    <col min="6917" max="6917" width="14.5703125" style="28" customWidth="1"/>
    <col min="6918" max="7168" width="9.140625" style="28"/>
    <col min="7169" max="7169" width="6.85546875" style="28" customWidth="1"/>
    <col min="7170" max="7170" width="32.42578125" style="28" customWidth="1"/>
    <col min="7171" max="7172" width="14.85546875" style="28" customWidth="1"/>
    <col min="7173" max="7173" width="14.5703125" style="28" customWidth="1"/>
    <col min="7174" max="7424" width="9.140625" style="28"/>
    <col min="7425" max="7425" width="6.85546875" style="28" customWidth="1"/>
    <col min="7426" max="7426" width="32.42578125" style="28" customWidth="1"/>
    <col min="7427" max="7428" width="14.85546875" style="28" customWidth="1"/>
    <col min="7429" max="7429" width="14.5703125" style="28" customWidth="1"/>
    <col min="7430" max="7680" width="9.140625" style="28"/>
    <col min="7681" max="7681" width="6.85546875" style="28" customWidth="1"/>
    <col min="7682" max="7682" width="32.42578125" style="28" customWidth="1"/>
    <col min="7683" max="7684" width="14.85546875" style="28" customWidth="1"/>
    <col min="7685" max="7685" width="14.5703125" style="28" customWidth="1"/>
    <col min="7686" max="7936" width="9.140625" style="28"/>
    <col min="7937" max="7937" width="6.85546875" style="28" customWidth="1"/>
    <col min="7938" max="7938" width="32.42578125" style="28" customWidth="1"/>
    <col min="7939" max="7940" width="14.85546875" style="28" customWidth="1"/>
    <col min="7941" max="7941" width="14.5703125" style="28" customWidth="1"/>
    <col min="7942" max="8192" width="9.140625" style="28"/>
    <col min="8193" max="8193" width="6.85546875" style="28" customWidth="1"/>
    <col min="8194" max="8194" width="32.42578125" style="28" customWidth="1"/>
    <col min="8195" max="8196" width="14.85546875" style="28" customWidth="1"/>
    <col min="8197" max="8197" width="14.5703125" style="28" customWidth="1"/>
    <col min="8198" max="8448" width="9.140625" style="28"/>
    <col min="8449" max="8449" width="6.85546875" style="28" customWidth="1"/>
    <col min="8450" max="8450" width="32.42578125" style="28" customWidth="1"/>
    <col min="8451" max="8452" width="14.85546875" style="28" customWidth="1"/>
    <col min="8453" max="8453" width="14.5703125" style="28" customWidth="1"/>
    <col min="8454" max="8704" width="9.140625" style="28"/>
    <col min="8705" max="8705" width="6.85546875" style="28" customWidth="1"/>
    <col min="8706" max="8706" width="32.42578125" style="28" customWidth="1"/>
    <col min="8707" max="8708" width="14.85546875" style="28" customWidth="1"/>
    <col min="8709" max="8709" width="14.5703125" style="28" customWidth="1"/>
    <col min="8710" max="8960" width="9.140625" style="28"/>
    <col min="8961" max="8961" width="6.85546875" style="28" customWidth="1"/>
    <col min="8962" max="8962" width="32.42578125" style="28" customWidth="1"/>
    <col min="8963" max="8964" width="14.85546875" style="28" customWidth="1"/>
    <col min="8965" max="8965" width="14.5703125" style="28" customWidth="1"/>
    <col min="8966" max="9216" width="9.140625" style="28"/>
    <col min="9217" max="9217" width="6.85546875" style="28" customWidth="1"/>
    <col min="9218" max="9218" width="32.42578125" style="28" customWidth="1"/>
    <col min="9219" max="9220" width="14.85546875" style="28" customWidth="1"/>
    <col min="9221" max="9221" width="14.5703125" style="28" customWidth="1"/>
    <col min="9222" max="9472" width="9.140625" style="28"/>
    <col min="9473" max="9473" width="6.85546875" style="28" customWidth="1"/>
    <col min="9474" max="9474" width="32.42578125" style="28" customWidth="1"/>
    <col min="9475" max="9476" width="14.85546875" style="28" customWidth="1"/>
    <col min="9477" max="9477" width="14.5703125" style="28" customWidth="1"/>
    <col min="9478" max="9728" width="9.140625" style="28"/>
    <col min="9729" max="9729" width="6.85546875" style="28" customWidth="1"/>
    <col min="9730" max="9730" width="32.42578125" style="28" customWidth="1"/>
    <col min="9731" max="9732" width="14.85546875" style="28" customWidth="1"/>
    <col min="9733" max="9733" width="14.5703125" style="28" customWidth="1"/>
    <col min="9734" max="9984" width="9.140625" style="28"/>
    <col min="9985" max="9985" width="6.85546875" style="28" customWidth="1"/>
    <col min="9986" max="9986" width="32.42578125" style="28" customWidth="1"/>
    <col min="9987" max="9988" width="14.85546875" style="28" customWidth="1"/>
    <col min="9989" max="9989" width="14.5703125" style="28" customWidth="1"/>
    <col min="9990" max="10240" width="9.140625" style="28"/>
    <col min="10241" max="10241" width="6.85546875" style="28" customWidth="1"/>
    <col min="10242" max="10242" width="32.42578125" style="28" customWidth="1"/>
    <col min="10243" max="10244" width="14.85546875" style="28" customWidth="1"/>
    <col min="10245" max="10245" width="14.5703125" style="28" customWidth="1"/>
    <col min="10246" max="10496" width="9.140625" style="28"/>
    <col min="10497" max="10497" width="6.85546875" style="28" customWidth="1"/>
    <col min="10498" max="10498" width="32.42578125" style="28" customWidth="1"/>
    <col min="10499" max="10500" width="14.85546875" style="28" customWidth="1"/>
    <col min="10501" max="10501" width="14.5703125" style="28" customWidth="1"/>
    <col min="10502" max="10752" width="9.140625" style="28"/>
    <col min="10753" max="10753" width="6.85546875" style="28" customWidth="1"/>
    <col min="10754" max="10754" width="32.42578125" style="28" customWidth="1"/>
    <col min="10755" max="10756" width="14.85546875" style="28" customWidth="1"/>
    <col min="10757" max="10757" width="14.5703125" style="28" customWidth="1"/>
    <col min="10758" max="11008" width="9.140625" style="28"/>
    <col min="11009" max="11009" width="6.85546875" style="28" customWidth="1"/>
    <col min="11010" max="11010" width="32.42578125" style="28" customWidth="1"/>
    <col min="11011" max="11012" width="14.85546875" style="28" customWidth="1"/>
    <col min="11013" max="11013" width="14.5703125" style="28" customWidth="1"/>
    <col min="11014" max="11264" width="9.140625" style="28"/>
    <col min="11265" max="11265" width="6.85546875" style="28" customWidth="1"/>
    <col min="11266" max="11266" width="32.42578125" style="28" customWidth="1"/>
    <col min="11267" max="11268" width="14.85546875" style="28" customWidth="1"/>
    <col min="11269" max="11269" width="14.5703125" style="28" customWidth="1"/>
    <col min="11270" max="11520" width="9.140625" style="28"/>
    <col min="11521" max="11521" width="6.85546875" style="28" customWidth="1"/>
    <col min="11522" max="11522" width="32.42578125" style="28" customWidth="1"/>
    <col min="11523" max="11524" width="14.85546875" style="28" customWidth="1"/>
    <col min="11525" max="11525" width="14.5703125" style="28" customWidth="1"/>
    <col min="11526" max="11776" width="9.140625" style="28"/>
    <col min="11777" max="11777" width="6.85546875" style="28" customWidth="1"/>
    <col min="11778" max="11778" width="32.42578125" style="28" customWidth="1"/>
    <col min="11779" max="11780" width="14.85546875" style="28" customWidth="1"/>
    <col min="11781" max="11781" width="14.5703125" style="28" customWidth="1"/>
    <col min="11782" max="12032" width="9.140625" style="28"/>
    <col min="12033" max="12033" width="6.85546875" style="28" customWidth="1"/>
    <col min="12034" max="12034" width="32.42578125" style="28" customWidth="1"/>
    <col min="12035" max="12036" width="14.85546875" style="28" customWidth="1"/>
    <col min="12037" max="12037" width="14.5703125" style="28" customWidth="1"/>
    <col min="12038" max="12288" width="9.140625" style="28"/>
    <col min="12289" max="12289" width="6.85546875" style="28" customWidth="1"/>
    <col min="12290" max="12290" width="32.42578125" style="28" customWidth="1"/>
    <col min="12291" max="12292" width="14.85546875" style="28" customWidth="1"/>
    <col min="12293" max="12293" width="14.5703125" style="28" customWidth="1"/>
    <col min="12294" max="12544" width="9.140625" style="28"/>
    <col min="12545" max="12545" width="6.85546875" style="28" customWidth="1"/>
    <col min="12546" max="12546" width="32.42578125" style="28" customWidth="1"/>
    <col min="12547" max="12548" width="14.85546875" style="28" customWidth="1"/>
    <col min="12549" max="12549" width="14.5703125" style="28" customWidth="1"/>
    <col min="12550" max="12800" width="9.140625" style="28"/>
    <col min="12801" max="12801" width="6.85546875" style="28" customWidth="1"/>
    <col min="12802" max="12802" width="32.42578125" style="28" customWidth="1"/>
    <col min="12803" max="12804" width="14.85546875" style="28" customWidth="1"/>
    <col min="12805" max="12805" width="14.5703125" style="28" customWidth="1"/>
    <col min="12806" max="13056" width="9.140625" style="28"/>
    <col min="13057" max="13057" width="6.85546875" style="28" customWidth="1"/>
    <col min="13058" max="13058" width="32.42578125" style="28" customWidth="1"/>
    <col min="13059" max="13060" width="14.85546875" style="28" customWidth="1"/>
    <col min="13061" max="13061" width="14.5703125" style="28" customWidth="1"/>
    <col min="13062" max="13312" width="9.140625" style="28"/>
    <col min="13313" max="13313" width="6.85546875" style="28" customWidth="1"/>
    <col min="13314" max="13314" width="32.42578125" style="28" customWidth="1"/>
    <col min="13315" max="13316" width="14.85546875" style="28" customWidth="1"/>
    <col min="13317" max="13317" width="14.5703125" style="28" customWidth="1"/>
    <col min="13318" max="13568" width="9.140625" style="28"/>
    <col min="13569" max="13569" width="6.85546875" style="28" customWidth="1"/>
    <col min="13570" max="13570" width="32.42578125" style="28" customWidth="1"/>
    <col min="13571" max="13572" width="14.85546875" style="28" customWidth="1"/>
    <col min="13573" max="13573" width="14.5703125" style="28" customWidth="1"/>
    <col min="13574" max="13824" width="9.140625" style="28"/>
    <col min="13825" max="13825" width="6.85546875" style="28" customWidth="1"/>
    <col min="13826" max="13826" width="32.42578125" style="28" customWidth="1"/>
    <col min="13827" max="13828" width="14.85546875" style="28" customWidth="1"/>
    <col min="13829" max="13829" width="14.5703125" style="28" customWidth="1"/>
    <col min="13830" max="14080" width="9.140625" style="28"/>
    <col min="14081" max="14081" width="6.85546875" style="28" customWidth="1"/>
    <col min="14082" max="14082" width="32.42578125" style="28" customWidth="1"/>
    <col min="14083" max="14084" width="14.85546875" style="28" customWidth="1"/>
    <col min="14085" max="14085" width="14.5703125" style="28" customWidth="1"/>
    <col min="14086" max="14336" width="9.140625" style="28"/>
    <col min="14337" max="14337" width="6.85546875" style="28" customWidth="1"/>
    <col min="14338" max="14338" width="32.42578125" style="28" customWidth="1"/>
    <col min="14339" max="14340" width="14.85546875" style="28" customWidth="1"/>
    <col min="14341" max="14341" width="14.5703125" style="28" customWidth="1"/>
    <col min="14342" max="14592" width="9.140625" style="28"/>
    <col min="14593" max="14593" width="6.85546875" style="28" customWidth="1"/>
    <col min="14594" max="14594" width="32.42578125" style="28" customWidth="1"/>
    <col min="14595" max="14596" width="14.85546875" style="28" customWidth="1"/>
    <col min="14597" max="14597" width="14.5703125" style="28" customWidth="1"/>
    <col min="14598" max="14848" width="9.140625" style="28"/>
    <col min="14849" max="14849" width="6.85546875" style="28" customWidth="1"/>
    <col min="14850" max="14850" width="32.42578125" style="28" customWidth="1"/>
    <col min="14851" max="14852" width="14.85546875" style="28" customWidth="1"/>
    <col min="14853" max="14853" width="14.5703125" style="28" customWidth="1"/>
    <col min="14854" max="15104" width="9.140625" style="28"/>
    <col min="15105" max="15105" width="6.85546875" style="28" customWidth="1"/>
    <col min="15106" max="15106" width="32.42578125" style="28" customWidth="1"/>
    <col min="15107" max="15108" width="14.85546875" style="28" customWidth="1"/>
    <col min="15109" max="15109" width="14.5703125" style="28" customWidth="1"/>
    <col min="15110" max="15360" width="9.140625" style="28"/>
    <col min="15361" max="15361" width="6.85546875" style="28" customWidth="1"/>
    <col min="15362" max="15362" width="32.42578125" style="28" customWidth="1"/>
    <col min="15363" max="15364" width="14.85546875" style="28" customWidth="1"/>
    <col min="15365" max="15365" width="14.5703125" style="28" customWidth="1"/>
    <col min="15366" max="15616" width="9.140625" style="28"/>
    <col min="15617" max="15617" width="6.85546875" style="28" customWidth="1"/>
    <col min="15618" max="15618" width="32.42578125" style="28" customWidth="1"/>
    <col min="15619" max="15620" width="14.85546875" style="28" customWidth="1"/>
    <col min="15621" max="15621" width="14.5703125" style="28" customWidth="1"/>
    <col min="15622" max="15872" width="9.140625" style="28"/>
    <col min="15873" max="15873" width="6.85546875" style="28" customWidth="1"/>
    <col min="15874" max="15874" width="32.42578125" style="28" customWidth="1"/>
    <col min="15875" max="15876" width="14.85546875" style="28" customWidth="1"/>
    <col min="15877" max="15877" width="14.5703125" style="28" customWidth="1"/>
    <col min="15878" max="16128" width="9.140625" style="28"/>
    <col min="16129" max="16129" width="6.85546875" style="28" customWidth="1"/>
    <col min="16130" max="16130" width="32.42578125" style="28" customWidth="1"/>
    <col min="16131" max="16132" width="14.85546875" style="28" customWidth="1"/>
    <col min="16133" max="16133" width="14.5703125" style="28" customWidth="1"/>
    <col min="16134" max="16384" width="9.140625" style="28"/>
  </cols>
  <sheetData>
    <row r="1" spans="1:6" x14ac:dyDescent="0.25">
      <c r="B1" s="29"/>
      <c r="C1" s="29"/>
      <c r="D1" s="2"/>
      <c r="E1" s="49" t="s">
        <v>301</v>
      </c>
    </row>
    <row r="2" spans="1:6" x14ac:dyDescent="0.25">
      <c r="B2" s="29"/>
      <c r="C2" s="29"/>
      <c r="D2" s="2"/>
      <c r="E2" s="2" t="s">
        <v>128</v>
      </c>
    </row>
    <row r="3" spans="1:6" x14ac:dyDescent="0.25">
      <c r="B3" s="429" t="s">
        <v>168</v>
      </c>
      <c r="C3" s="429"/>
      <c r="D3" s="429"/>
      <c r="E3" s="429"/>
    </row>
    <row r="4" spans="1:6" x14ac:dyDescent="0.25">
      <c r="B4" s="29"/>
      <c r="C4" s="29"/>
      <c r="D4" s="2"/>
      <c r="E4" s="2" t="s">
        <v>168</v>
      </c>
    </row>
    <row r="5" spans="1:6" x14ac:dyDescent="0.25">
      <c r="B5" s="29"/>
      <c r="C5" s="29"/>
      <c r="D5" s="2"/>
      <c r="E5" s="90" t="s">
        <v>552</v>
      </c>
    </row>
    <row r="6" spans="1:6" ht="14.25" customHeight="1" x14ac:dyDescent="0.25">
      <c r="C6" s="2"/>
    </row>
    <row r="7" spans="1:6" ht="14.25" customHeight="1" x14ac:dyDescent="0.25">
      <c r="B7" s="512" t="s">
        <v>638</v>
      </c>
      <c r="C7" s="512"/>
      <c r="D7" s="512"/>
      <c r="E7" s="512"/>
    </row>
    <row r="8" spans="1:6" ht="53.25" customHeight="1" x14ac:dyDescent="0.25">
      <c r="A8" s="34"/>
      <c r="B8" s="427" t="s">
        <v>706</v>
      </c>
      <c r="C8" s="427"/>
      <c r="D8" s="427"/>
      <c r="E8" s="427"/>
    </row>
    <row r="9" spans="1:6" ht="14.25" customHeight="1" x14ac:dyDescent="0.25">
      <c r="C9" s="2"/>
    </row>
    <row r="10" spans="1:6" ht="18.75" customHeight="1" x14ac:dyDescent="0.25">
      <c r="C10" s="30"/>
      <c r="D10" s="30"/>
      <c r="E10" s="31" t="s">
        <v>115</v>
      </c>
    </row>
    <row r="11" spans="1:6" ht="22.5" customHeight="1" x14ac:dyDescent="0.25">
      <c r="A11" s="32" t="s">
        <v>267</v>
      </c>
      <c r="B11" s="32" t="s">
        <v>270</v>
      </c>
      <c r="C11" s="32" t="s">
        <v>516</v>
      </c>
      <c r="D11" s="181" t="s">
        <v>610</v>
      </c>
      <c r="E11" s="181" t="s">
        <v>611</v>
      </c>
    </row>
    <row r="12" spans="1:6" ht="16.5" customHeight="1" x14ac:dyDescent="0.25">
      <c r="A12" s="35" t="s">
        <v>268</v>
      </c>
      <c r="B12" s="36" t="s">
        <v>271</v>
      </c>
      <c r="C12" s="37">
        <v>166.4</v>
      </c>
      <c r="D12" s="406">
        <v>83.195999999999998</v>
      </c>
      <c r="E12" s="258">
        <f>D12/C12*100</f>
        <v>49.997596153846153</v>
      </c>
      <c r="F12" s="28">
        <v>1000</v>
      </c>
    </row>
    <row r="13" spans="1:6" s="16" customFormat="1" ht="16.5" customHeight="1" x14ac:dyDescent="0.25">
      <c r="A13" s="38" t="s">
        <v>129</v>
      </c>
      <c r="B13" s="39" t="s">
        <v>272</v>
      </c>
      <c r="C13" s="37">
        <v>165.9</v>
      </c>
      <c r="D13" s="406">
        <v>82.95</v>
      </c>
      <c r="E13" s="258">
        <f t="shared" ref="E13:E17" si="0">D13/C13*100</f>
        <v>50</v>
      </c>
    </row>
    <row r="14" spans="1:6" s="16" customFormat="1" ht="27.75" customHeight="1" x14ac:dyDescent="0.25">
      <c r="A14" s="38" t="s">
        <v>273</v>
      </c>
      <c r="B14" s="40" t="s">
        <v>274</v>
      </c>
      <c r="C14" s="37">
        <v>165.9</v>
      </c>
      <c r="D14" s="406">
        <v>82.95</v>
      </c>
      <c r="E14" s="258">
        <f t="shared" si="0"/>
        <v>50</v>
      </c>
    </row>
    <row r="15" spans="1:6" s="16" customFormat="1" x14ac:dyDescent="0.25">
      <c r="A15" s="38" t="s">
        <v>275</v>
      </c>
      <c r="B15" s="40" t="s">
        <v>276</v>
      </c>
      <c r="C15" s="37">
        <v>126.5</v>
      </c>
      <c r="D15" s="406">
        <v>63.252000000000002</v>
      </c>
      <c r="E15" s="258">
        <f t="shared" si="0"/>
        <v>50.001581027667982</v>
      </c>
    </row>
    <row r="16" spans="1:6" ht="18.75" customHeight="1" x14ac:dyDescent="0.25">
      <c r="A16" s="38" t="s">
        <v>277</v>
      </c>
      <c r="B16" s="40" t="s">
        <v>278</v>
      </c>
      <c r="C16" s="37">
        <v>126</v>
      </c>
      <c r="D16" s="406">
        <v>63</v>
      </c>
      <c r="E16" s="258">
        <f t="shared" si="0"/>
        <v>50</v>
      </c>
    </row>
    <row r="17" spans="1:5" ht="18.75" customHeight="1" x14ac:dyDescent="0.25">
      <c r="A17" s="46"/>
      <c r="B17" s="43" t="s">
        <v>279</v>
      </c>
      <c r="C17" s="37">
        <f>SUM(C12:C16)</f>
        <v>750.7</v>
      </c>
      <c r="D17" s="37">
        <f>SUM(D12:D16)</f>
        <v>375.34800000000001</v>
      </c>
      <c r="E17" s="258">
        <f t="shared" si="0"/>
        <v>49.999733581990142</v>
      </c>
    </row>
    <row r="20" spans="1:5" x14ac:dyDescent="0.25">
      <c r="C20" s="33">
        <f>1207.7-457</f>
        <v>750.7</v>
      </c>
      <c r="D20" s="33">
        <f>+'11+'!V721</f>
        <v>375.34800000000001</v>
      </c>
      <c r="E20" s="33">
        <f>1274.1-480.7</f>
        <v>793.39999999999986</v>
      </c>
    </row>
    <row r="21" spans="1:5" x14ac:dyDescent="0.25">
      <c r="C21" s="103">
        <f>C17-C20</f>
        <v>0</v>
      </c>
      <c r="D21" s="103">
        <f t="shared" ref="D21:E21" si="1">D17-D20</f>
        <v>0</v>
      </c>
      <c r="E21" s="103">
        <f t="shared" si="1"/>
        <v>-743.40026641800978</v>
      </c>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20"/>
  <sheetViews>
    <sheetView view="pageBreakPreview" workbookViewId="0">
      <selection activeCell="E1" sqref="A1:E17"/>
    </sheetView>
  </sheetViews>
  <sheetFormatPr defaultRowHeight="15.75" x14ac:dyDescent="0.25"/>
  <cols>
    <col min="1" max="1" width="6.85546875" style="28" customWidth="1"/>
    <col min="2" max="2" width="39.5703125" style="28" customWidth="1"/>
    <col min="3" max="4" width="14.85546875" style="28" customWidth="1"/>
    <col min="5" max="5" width="16.28515625" style="28" customWidth="1"/>
    <col min="6" max="256" width="9.140625" style="28"/>
    <col min="257" max="257" width="6.85546875" style="28" customWidth="1"/>
    <col min="258" max="258" width="39.5703125" style="28" customWidth="1"/>
    <col min="259" max="260" width="14.85546875" style="28" customWidth="1"/>
    <col min="261" max="261" width="16.28515625" style="28" customWidth="1"/>
    <col min="262" max="512" width="9.140625" style="28"/>
    <col min="513" max="513" width="6.85546875" style="28" customWidth="1"/>
    <col min="514" max="514" width="39.5703125" style="28" customWidth="1"/>
    <col min="515" max="516" width="14.85546875" style="28" customWidth="1"/>
    <col min="517" max="517" width="16.28515625" style="28" customWidth="1"/>
    <col min="518" max="768" width="9.140625" style="28"/>
    <col min="769" max="769" width="6.85546875" style="28" customWidth="1"/>
    <col min="770" max="770" width="39.5703125" style="28" customWidth="1"/>
    <col min="771" max="772" width="14.85546875" style="28" customWidth="1"/>
    <col min="773" max="773" width="16.28515625" style="28" customWidth="1"/>
    <col min="774" max="1024" width="9.140625" style="28"/>
    <col min="1025" max="1025" width="6.85546875" style="28" customWidth="1"/>
    <col min="1026" max="1026" width="39.5703125" style="28" customWidth="1"/>
    <col min="1027" max="1028" width="14.85546875" style="28" customWidth="1"/>
    <col min="1029" max="1029" width="16.28515625" style="28" customWidth="1"/>
    <col min="1030" max="1280" width="9.140625" style="28"/>
    <col min="1281" max="1281" width="6.85546875" style="28" customWidth="1"/>
    <col min="1282" max="1282" width="39.5703125" style="28" customWidth="1"/>
    <col min="1283" max="1284" width="14.85546875" style="28" customWidth="1"/>
    <col min="1285" max="1285" width="16.28515625" style="28" customWidth="1"/>
    <col min="1286" max="1536" width="9.140625" style="28"/>
    <col min="1537" max="1537" width="6.85546875" style="28" customWidth="1"/>
    <col min="1538" max="1538" width="39.5703125" style="28" customWidth="1"/>
    <col min="1539" max="1540" width="14.85546875" style="28" customWidth="1"/>
    <col min="1541" max="1541" width="16.28515625" style="28" customWidth="1"/>
    <col min="1542" max="1792" width="9.140625" style="28"/>
    <col min="1793" max="1793" width="6.85546875" style="28" customWidth="1"/>
    <col min="1794" max="1794" width="39.5703125" style="28" customWidth="1"/>
    <col min="1795" max="1796" width="14.85546875" style="28" customWidth="1"/>
    <col min="1797" max="1797" width="16.28515625" style="28" customWidth="1"/>
    <col min="1798" max="2048" width="9.140625" style="28"/>
    <col min="2049" max="2049" width="6.85546875" style="28" customWidth="1"/>
    <col min="2050" max="2050" width="39.5703125" style="28" customWidth="1"/>
    <col min="2051" max="2052" width="14.85546875" style="28" customWidth="1"/>
    <col min="2053" max="2053" width="16.28515625" style="28" customWidth="1"/>
    <col min="2054" max="2304" width="9.140625" style="28"/>
    <col min="2305" max="2305" width="6.85546875" style="28" customWidth="1"/>
    <col min="2306" max="2306" width="39.5703125" style="28" customWidth="1"/>
    <col min="2307" max="2308" width="14.85546875" style="28" customWidth="1"/>
    <col min="2309" max="2309" width="16.28515625" style="28" customWidth="1"/>
    <col min="2310" max="2560" width="9.140625" style="28"/>
    <col min="2561" max="2561" width="6.85546875" style="28" customWidth="1"/>
    <col min="2562" max="2562" width="39.5703125" style="28" customWidth="1"/>
    <col min="2563" max="2564" width="14.85546875" style="28" customWidth="1"/>
    <col min="2565" max="2565" width="16.28515625" style="28" customWidth="1"/>
    <col min="2566" max="2816" width="9.140625" style="28"/>
    <col min="2817" max="2817" width="6.85546875" style="28" customWidth="1"/>
    <col min="2818" max="2818" width="39.5703125" style="28" customWidth="1"/>
    <col min="2819" max="2820" width="14.85546875" style="28" customWidth="1"/>
    <col min="2821" max="2821" width="16.28515625" style="28" customWidth="1"/>
    <col min="2822" max="3072" width="9.140625" style="28"/>
    <col min="3073" max="3073" width="6.85546875" style="28" customWidth="1"/>
    <col min="3074" max="3074" width="39.5703125" style="28" customWidth="1"/>
    <col min="3075" max="3076" width="14.85546875" style="28" customWidth="1"/>
    <col min="3077" max="3077" width="16.28515625" style="28" customWidth="1"/>
    <col min="3078" max="3328" width="9.140625" style="28"/>
    <col min="3329" max="3329" width="6.85546875" style="28" customWidth="1"/>
    <col min="3330" max="3330" width="39.5703125" style="28" customWidth="1"/>
    <col min="3331" max="3332" width="14.85546875" style="28" customWidth="1"/>
    <col min="3333" max="3333" width="16.28515625" style="28" customWidth="1"/>
    <col min="3334" max="3584" width="9.140625" style="28"/>
    <col min="3585" max="3585" width="6.85546875" style="28" customWidth="1"/>
    <col min="3586" max="3586" width="39.5703125" style="28" customWidth="1"/>
    <col min="3587" max="3588" width="14.85546875" style="28" customWidth="1"/>
    <col min="3589" max="3589" width="16.28515625" style="28" customWidth="1"/>
    <col min="3590" max="3840" width="9.140625" style="28"/>
    <col min="3841" max="3841" width="6.85546875" style="28" customWidth="1"/>
    <col min="3842" max="3842" width="39.5703125" style="28" customWidth="1"/>
    <col min="3843" max="3844" width="14.85546875" style="28" customWidth="1"/>
    <col min="3845" max="3845" width="16.28515625" style="28" customWidth="1"/>
    <col min="3846" max="4096" width="9.140625" style="28"/>
    <col min="4097" max="4097" width="6.85546875" style="28" customWidth="1"/>
    <col min="4098" max="4098" width="39.5703125" style="28" customWidth="1"/>
    <col min="4099" max="4100" width="14.85546875" style="28" customWidth="1"/>
    <col min="4101" max="4101" width="16.28515625" style="28" customWidth="1"/>
    <col min="4102" max="4352" width="9.140625" style="28"/>
    <col min="4353" max="4353" width="6.85546875" style="28" customWidth="1"/>
    <col min="4354" max="4354" width="39.5703125" style="28" customWidth="1"/>
    <col min="4355" max="4356" width="14.85546875" style="28" customWidth="1"/>
    <col min="4357" max="4357" width="16.28515625" style="28" customWidth="1"/>
    <col min="4358" max="4608" width="9.140625" style="28"/>
    <col min="4609" max="4609" width="6.85546875" style="28" customWidth="1"/>
    <col min="4610" max="4610" width="39.5703125" style="28" customWidth="1"/>
    <col min="4611" max="4612" width="14.85546875" style="28" customWidth="1"/>
    <col min="4613" max="4613" width="16.28515625" style="28" customWidth="1"/>
    <col min="4614" max="4864" width="9.140625" style="28"/>
    <col min="4865" max="4865" width="6.85546875" style="28" customWidth="1"/>
    <col min="4866" max="4866" width="39.5703125" style="28" customWidth="1"/>
    <col min="4867" max="4868" width="14.85546875" style="28" customWidth="1"/>
    <col min="4869" max="4869" width="16.28515625" style="28" customWidth="1"/>
    <col min="4870" max="5120" width="9.140625" style="28"/>
    <col min="5121" max="5121" width="6.85546875" style="28" customWidth="1"/>
    <col min="5122" max="5122" width="39.5703125" style="28" customWidth="1"/>
    <col min="5123" max="5124" width="14.85546875" style="28" customWidth="1"/>
    <col min="5125" max="5125" width="16.28515625" style="28" customWidth="1"/>
    <col min="5126" max="5376" width="9.140625" style="28"/>
    <col min="5377" max="5377" width="6.85546875" style="28" customWidth="1"/>
    <col min="5378" max="5378" width="39.5703125" style="28" customWidth="1"/>
    <col min="5379" max="5380" width="14.85546875" style="28" customWidth="1"/>
    <col min="5381" max="5381" width="16.28515625" style="28" customWidth="1"/>
    <col min="5382" max="5632" width="9.140625" style="28"/>
    <col min="5633" max="5633" width="6.85546875" style="28" customWidth="1"/>
    <col min="5634" max="5634" width="39.5703125" style="28" customWidth="1"/>
    <col min="5635" max="5636" width="14.85546875" style="28" customWidth="1"/>
    <col min="5637" max="5637" width="16.28515625" style="28" customWidth="1"/>
    <col min="5638" max="5888" width="9.140625" style="28"/>
    <col min="5889" max="5889" width="6.85546875" style="28" customWidth="1"/>
    <col min="5890" max="5890" width="39.5703125" style="28" customWidth="1"/>
    <col min="5891" max="5892" width="14.85546875" style="28" customWidth="1"/>
    <col min="5893" max="5893" width="16.28515625" style="28" customWidth="1"/>
    <col min="5894" max="6144" width="9.140625" style="28"/>
    <col min="6145" max="6145" width="6.85546875" style="28" customWidth="1"/>
    <col min="6146" max="6146" width="39.5703125" style="28" customWidth="1"/>
    <col min="6147" max="6148" width="14.85546875" style="28" customWidth="1"/>
    <col min="6149" max="6149" width="16.28515625" style="28" customWidth="1"/>
    <col min="6150" max="6400" width="9.140625" style="28"/>
    <col min="6401" max="6401" width="6.85546875" style="28" customWidth="1"/>
    <col min="6402" max="6402" width="39.5703125" style="28" customWidth="1"/>
    <col min="6403" max="6404" width="14.85546875" style="28" customWidth="1"/>
    <col min="6405" max="6405" width="16.28515625" style="28" customWidth="1"/>
    <col min="6406" max="6656" width="9.140625" style="28"/>
    <col min="6657" max="6657" width="6.85546875" style="28" customWidth="1"/>
    <col min="6658" max="6658" width="39.5703125" style="28" customWidth="1"/>
    <col min="6659" max="6660" width="14.85546875" style="28" customWidth="1"/>
    <col min="6661" max="6661" width="16.28515625" style="28" customWidth="1"/>
    <col min="6662" max="6912" width="9.140625" style="28"/>
    <col min="6913" max="6913" width="6.85546875" style="28" customWidth="1"/>
    <col min="6914" max="6914" width="39.5703125" style="28" customWidth="1"/>
    <col min="6915" max="6916" width="14.85546875" style="28" customWidth="1"/>
    <col min="6917" max="6917" width="16.28515625" style="28" customWidth="1"/>
    <col min="6918" max="7168" width="9.140625" style="28"/>
    <col min="7169" max="7169" width="6.85546875" style="28" customWidth="1"/>
    <col min="7170" max="7170" width="39.5703125" style="28" customWidth="1"/>
    <col min="7171" max="7172" width="14.85546875" style="28" customWidth="1"/>
    <col min="7173" max="7173" width="16.28515625" style="28" customWidth="1"/>
    <col min="7174" max="7424" width="9.140625" style="28"/>
    <col min="7425" max="7425" width="6.85546875" style="28" customWidth="1"/>
    <col min="7426" max="7426" width="39.5703125" style="28" customWidth="1"/>
    <col min="7427" max="7428" width="14.85546875" style="28" customWidth="1"/>
    <col min="7429" max="7429" width="16.28515625" style="28" customWidth="1"/>
    <col min="7430" max="7680" width="9.140625" style="28"/>
    <col min="7681" max="7681" width="6.85546875" style="28" customWidth="1"/>
    <col min="7682" max="7682" width="39.5703125" style="28" customWidth="1"/>
    <col min="7683" max="7684" width="14.85546875" style="28" customWidth="1"/>
    <col min="7685" max="7685" width="16.28515625" style="28" customWidth="1"/>
    <col min="7686" max="7936" width="9.140625" style="28"/>
    <col min="7937" max="7937" width="6.85546875" style="28" customWidth="1"/>
    <col min="7938" max="7938" width="39.5703125" style="28" customWidth="1"/>
    <col min="7939" max="7940" width="14.85546875" style="28" customWidth="1"/>
    <col min="7941" max="7941" width="16.28515625" style="28" customWidth="1"/>
    <col min="7942" max="8192" width="9.140625" style="28"/>
    <col min="8193" max="8193" width="6.85546875" style="28" customWidth="1"/>
    <col min="8194" max="8194" width="39.5703125" style="28" customWidth="1"/>
    <col min="8195" max="8196" width="14.85546875" style="28" customWidth="1"/>
    <col min="8197" max="8197" width="16.28515625" style="28" customWidth="1"/>
    <col min="8198" max="8448" width="9.140625" style="28"/>
    <col min="8449" max="8449" width="6.85546875" style="28" customWidth="1"/>
    <col min="8450" max="8450" width="39.5703125" style="28" customWidth="1"/>
    <col min="8451" max="8452" width="14.85546875" style="28" customWidth="1"/>
    <col min="8453" max="8453" width="16.28515625" style="28" customWidth="1"/>
    <col min="8454" max="8704" width="9.140625" style="28"/>
    <col min="8705" max="8705" width="6.85546875" style="28" customWidth="1"/>
    <col min="8706" max="8706" width="39.5703125" style="28" customWidth="1"/>
    <col min="8707" max="8708" width="14.85546875" style="28" customWidth="1"/>
    <col min="8709" max="8709" width="16.28515625" style="28" customWidth="1"/>
    <col min="8710" max="8960" width="9.140625" style="28"/>
    <col min="8961" max="8961" width="6.85546875" style="28" customWidth="1"/>
    <col min="8962" max="8962" width="39.5703125" style="28" customWidth="1"/>
    <col min="8963" max="8964" width="14.85546875" style="28" customWidth="1"/>
    <col min="8965" max="8965" width="16.28515625" style="28" customWidth="1"/>
    <col min="8966" max="9216" width="9.140625" style="28"/>
    <col min="9217" max="9217" width="6.85546875" style="28" customWidth="1"/>
    <col min="9218" max="9218" width="39.5703125" style="28" customWidth="1"/>
    <col min="9219" max="9220" width="14.85546875" style="28" customWidth="1"/>
    <col min="9221" max="9221" width="16.28515625" style="28" customWidth="1"/>
    <col min="9222" max="9472" width="9.140625" style="28"/>
    <col min="9473" max="9473" width="6.85546875" style="28" customWidth="1"/>
    <col min="9474" max="9474" width="39.5703125" style="28" customWidth="1"/>
    <col min="9475" max="9476" width="14.85546875" style="28" customWidth="1"/>
    <col min="9477" max="9477" width="16.28515625" style="28" customWidth="1"/>
    <col min="9478" max="9728" width="9.140625" style="28"/>
    <col min="9729" max="9729" width="6.85546875" style="28" customWidth="1"/>
    <col min="9730" max="9730" width="39.5703125" style="28" customWidth="1"/>
    <col min="9731" max="9732" width="14.85546875" style="28" customWidth="1"/>
    <col min="9733" max="9733" width="16.28515625" style="28" customWidth="1"/>
    <col min="9734" max="9984" width="9.140625" style="28"/>
    <col min="9985" max="9985" width="6.85546875" style="28" customWidth="1"/>
    <col min="9986" max="9986" width="39.5703125" style="28" customWidth="1"/>
    <col min="9987" max="9988" width="14.85546875" style="28" customWidth="1"/>
    <col min="9989" max="9989" width="16.28515625" style="28" customWidth="1"/>
    <col min="9990" max="10240" width="9.140625" style="28"/>
    <col min="10241" max="10241" width="6.85546875" style="28" customWidth="1"/>
    <col min="10242" max="10242" width="39.5703125" style="28" customWidth="1"/>
    <col min="10243" max="10244" width="14.85546875" style="28" customWidth="1"/>
    <col min="10245" max="10245" width="16.28515625" style="28" customWidth="1"/>
    <col min="10246" max="10496" width="9.140625" style="28"/>
    <col min="10497" max="10497" width="6.85546875" style="28" customWidth="1"/>
    <col min="10498" max="10498" width="39.5703125" style="28" customWidth="1"/>
    <col min="10499" max="10500" width="14.85546875" style="28" customWidth="1"/>
    <col min="10501" max="10501" width="16.28515625" style="28" customWidth="1"/>
    <col min="10502" max="10752" width="9.140625" style="28"/>
    <col min="10753" max="10753" width="6.85546875" style="28" customWidth="1"/>
    <col min="10754" max="10754" width="39.5703125" style="28" customWidth="1"/>
    <col min="10755" max="10756" width="14.85546875" style="28" customWidth="1"/>
    <col min="10757" max="10757" width="16.28515625" style="28" customWidth="1"/>
    <col min="10758" max="11008" width="9.140625" style="28"/>
    <col min="11009" max="11009" width="6.85546875" style="28" customWidth="1"/>
    <col min="11010" max="11010" width="39.5703125" style="28" customWidth="1"/>
    <col min="11011" max="11012" width="14.85546875" style="28" customWidth="1"/>
    <col min="11013" max="11013" width="16.28515625" style="28" customWidth="1"/>
    <col min="11014" max="11264" width="9.140625" style="28"/>
    <col min="11265" max="11265" width="6.85546875" style="28" customWidth="1"/>
    <col min="11266" max="11266" width="39.5703125" style="28" customWidth="1"/>
    <col min="11267" max="11268" width="14.85546875" style="28" customWidth="1"/>
    <col min="11269" max="11269" width="16.28515625" style="28" customWidth="1"/>
    <col min="11270" max="11520" width="9.140625" style="28"/>
    <col min="11521" max="11521" width="6.85546875" style="28" customWidth="1"/>
    <col min="11522" max="11522" width="39.5703125" style="28" customWidth="1"/>
    <col min="11523" max="11524" width="14.85546875" style="28" customWidth="1"/>
    <col min="11525" max="11525" width="16.28515625" style="28" customWidth="1"/>
    <col min="11526" max="11776" width="9.140625" style="28"/>
    <col min="11777" max="11777" width="6.85546875" style="28" customWidth="1"/>
    <col min="11778" max="11778" width="39.5703125" style="28" customWidth="1"/>
    <col min="11779" max="11780" width="14.85546875" style="28" customWidth="1"/>
    <col min="11781" max="11781" width="16.28515625" style="28" customWidth="1"/>
    <col min="11782" max="12032" width="9.140625" style="28"/>
    <col min="12033" max="12033" width="6.85546875" style="28" customWidth="1"/>
    <col min="12034" max="12034" width="39.5703125" style="28" customWidth="1"/>
    <col min="12035" max="12036" width="14.85546875" style="28" customWidth="1"/>
    <col min="12037" max="12037" width="16.28515625" style="28" customWidth="1"/>
    <col min="12038" max="12288" width="9.140625" style="28"/>
    <col min="12289" max="12289" width="6.85546875" style="28" customWidth="1"/>
    <col min="12290" max="12290" width="39.5703125" style="28" customWidth="1"/>
    <col min="12291" max="12292" width="14.85546875" style="28" customWidth="1"/>
    <col min="12293" max="12293" width="16.28515625" style="28" customWidth="1"/>
    <col min="12294" max="12544" width="9.140625" style="28"/>
    <col min="12545" max="12545" width="6.85546875" style="28" customWidth="1"/>
    <col min="12546" max="12546" width="39.5703125" style="28" customWidth="1"/>
    <col min="12547" max="12548" width="14.85546875" style="28" customWidth="1"/>
    <col min="12549" max="12549" width="16.28515625" style="28" customWidth="1"/>
    <col min="12550" max="12800" width="9.140625" style="28"/>
    <col min="12801" max="12801" width="6.85546875" style="28" customWidth="1"/>
    <col min="12802" max="12802" width="39.5703125" style="28" customWidth="1"/>
    <col min="12803" max="12804" width="14.85546875" style="28" customWidth="1"/>
    <col min="12805" max="12805" width="16.28515625" style="28" customWidth="1"/>
    <col min="12806" max="13056" width="9.140625" style="28"/>
    <col min="13057" max="13057" width="6.85546875" style="28" customWidth="1"/>
    <col min="13058" max="13058" width="39.5703125" style="28" customWidth="1"/>
    <col min="13059" max="13060" width="14.85546875" style="28" customWidth="1"/>
    <col min="13061" max="13061" width="16.28515625" style="28" customWidth="1"/>
    <col min="13062" max="13312" width="9.140625" style="28"/>
    <col min="13313" max="13313" width="6.85546875" style="28" customWidth="1"/>
    <col min="13314" max="13314" width="39.5703125" style="28" customWidth="1"/>
    <col min="13315" max="13316" width="14.85546875" style="28" customWidth="1"/>
    <col min="13317" max="13317" width="16.28515625" style="28" customWidth="1"/>
    <col min="13318" max="13568" width="9.140625" style="28"/>
    <col min="13569" max="13569" width="6.85546875" style="28" customWidth="1"/>
    <col min="13570" max="13570" width="39.5703125" style="28" customWidth="1"/>
    <col min="13571" max="13572" width="14.85546875" style="28" customWidth="1"/>
    <col min="13573" max="13573" width="16.28515625" style="28" customWidth="1"/>
    <col min="13574" max="13824" width="9.140625" style="28"/>
    <col min="13825" max="13825" width="6.85546875" style="28" customWidth="1"/>
    <col min="13826" max="13826" width="39.5703125" style="28" customWidth="1"/>
    <col min="13827" max="13828" width="14.85546875" style="28" customWidth="1"/>
    <col min="13829" max="13829" width="16.28515625" style="28" customWidth="1"/>
    <col min="13830" max="14080" width="9.140625" style="28"/>
    <col min="14081" max="14081" width="6.85546875" style="28" customWidth="1"/>
    <col min="14082" max="14082" width="39.5703125" style="28" customWidth="1"/>
    <col min="14083" max="14084" width="14.85546875" style="28" customWidth="1"/>
    <col min="14085" max="14085" width="16.28515625" style="28" customWidth="1"/>
    <col min="14086" max="14336" width="9.140625" style="28"/>
    <col min="14337" max="14337" width="6.85546875" style="28" customWidth="1"/>
    <col min="14338" max="14338" width="39.5703125" style="28" customWidth="1"/>
    <col min="14339" max="14340" width="14.85546875" style="28" customWidth="1"/>
    <col min="14341" max="14341" width="16.28515625" style="28" customWidth="1"/>
    <col min="14342" max="14592" width="9.140625" style="28"/>
    <col min="14593" max="14593" width="6.85546875" style="28" customWidth="1"/>
    <col min="14594" max="14594" width="39.5703125" style="28" customWidth="1"/>
    <col min="14595" max="14596" width="14.85546875" style="28" customWidth="1"/>
    <col min="14597" max="14597" width="16.28515625" style="28" customWidth="1"/>
    <col min="14598" max="14848" width="9.140625" style="28"/>
    <col min="14849" max="14849" width="6.85546875" style="28" customWidth="1"/>
    <col min="14850" max="14850" width="39.5703125" style="28" customWidth="1"/>
    <col min="14851" max="14852" width="14.85546875" style="28" customWidth="1"/>
    <col min="14853" max="14853" width="16.28515625" style="28" customWidth="1"/>
    <col min="14854" max="15104" width="9.140625" style="28"/>
    <col min="15105" max="15105" width="6.85546875" style="28" customWidth="1"/>
    <col min="15106" max="15106" width="39.5703125" style="28" customWidth="1"/>
    <col min="15107" max="15108" width="14.85546875" style="28" customWidth="1"/>
    <col min="15109" max="15109" width="16.28515625" style="28" customWidth="1"/>
    <col min="15110" max="15360" width="9.140625" style="28"/>
    <col min="15361" max="15361" width="6.85546875" style="28" customWidth="1"/>
    <col min="15362" max="15362" width="39.5703125" style="28" customWidth="1"/>
    <col min="15363" max="15364" width="14.85546875" style="28" customWidth="1"/>
    <col min="15365" max="15365" width="16.28515625" style="28" customWidth="1"/>
    <col min="15366" max="15616" width="9.140625" style="28"/>
    <col min="15617" max="15617" width="6.85546875" style="28" customWidth="1"/>
    <col min="15618" max="15618" width="39.5703125" style="28" customWidth="1"/>
    <col min="15619" max="15620" width="14.85546875" style="28" customWidth="1"/>
    <col min="15621" max="15621" width="16.28515625" style="28" customWidth="1"/>
    <col min="15622" max="15872" width="9.140625" style="28"/>
    <col min="15873" max="15873" width="6.85546875" style="28" customWidth="1"/>
    <col min="15874" max="15874" width="39.5703125" style="28" customWidth="1"/>
    <col min="15875" max="15876" width="14.85546875" style="28" customWidth="1"/>
    <col min="15877" max="15877" width="16.28515625" style="28" customWidth="1"/>
    <col min="15878" max="16128" width="9.140625" style="28"/>
    <col min="16129" max="16129" width="6.85546875" style="28" customWidth="1"/>
    <col min="16130" max="16130" width="39.5703125" style="28" customWidth="1"/>
    <col min="16131" max="16132" width="14.85546875" style="28" customWidth="1"/>
    <col min="16133" max="16133" width="16.28515625" style="28" customWidth="1"/>
    <col min="16134" max="16384" width="9.140625" style="28"/>
  </cols>
  <sheetData>
    <row r="1" spans="1:6" x14ac:dyDescent="0.25">
      <c r="B1" s="29"/>
      <c r="C1" s="29"/>
      <c r="D1" s="2"/>
      <c r="E1" s="49" t="s">
        <v>631</v>
      </c>
    </row>
    <row r="2" spans="1:6" x14ac:dyDescent="0.25">
      <c r="B2" s="29"/>
      <c r="C2" s="29"/>
      <c r="D2" s="2"/>
      <c r="E2" s="2" t="s">
        <v>128</v>
      </c>
    </row>
    <row r="3" spans="1:6" x14ac:dyDescent="0.25">
      <c r="B3" s="429" t="s">
        <v>280</v>
      </c>
      <c r="C3" s="429"/>
      <c r="D3" s="429"/>
      <c r="E3" s="429"/>
    </row>
    <row r="4" spans="1:6" x14ac:dyDescent="0.25">
      <c r="B4" s="29"/>
      <c r="C4" s="29"/>
      <c r="D4" s="2"/>
      <c r="E4" s="2" t="s">
        <v>168</v>
      </c>
    </row>
    <row r="5" spans="1:6" x14ac:dyDescent="0.25">
      <c r="B5" s="29"/>
      <c r="C5" s="29"/>
      <c r="D5" s="2"/>
      <c r="E5" s="90" t="s">
        <v>552</v>
      </c>
    </row>
    <row r="6" spans="1:6" ht="14.25" customHeight="1" x14ac:dyDescent="0.25">
      <c r="C6" s="2"/>
    </row>
    <row r="7" spans="1:6" ht="14.25" customHeight="1" x14ac:dyDescent="0.25">
      <c r="B7" s="512" t="s">
        <v>638</v>
      </c>
      <c r="C7" s="512"/>
      <c r="D7" s="512"/>
      <c r="E7" s="512"/>
    </row>
    <row r="8" spans="1:6" ht="111.75" customHeight="1" x14ac:dyDescent="0.25">
      <c r="A8" s="34"/>
      <c r="B8" s="427" t="s">
        <v>707</v>
      </c>
      <c r="C8" s="427"/>
      <c r="D8" s="427"/>
      <c r="E8" s="427"/>
    </row>
    <row r="9" spans="1:6" ht="14.25" customHeight="1" x14ac:dyDescent="0.25">
      <c r="C9" s="2"/>
    </row>
    <row r="10" spans="1:6" ht="18.75" customHeight="1" x14ac:dyDescent="0.25">
      <c r="C10" s="30"/>
      <c r="D10" s="30"/>
      <c r="E10" s="31" t="s">
        <v>115</v>
      </c>
    </row>
    <row r="11" spans="1:6" ht="22.5" customHeight="1" x14ac:dyDescent="0.25">
      <c r="A11" s="32" t="s">
        <v>267</v>
      </c>
      <c r="B11" s="32" t="s">
        <v>270</v>
      </c>
      <c r="C11" s="32" t="s">
        <v>516</v>
      </c>
      <c r="D11" s="181" t="s">
        <v>610</v>
      </c>
      <c r="E11" s="181" t="s">
        <v>611</v>
      </c>
    </row>
    <row r="12" spans="1:6" ht="16.5" customHeight="1" x14ac:dyDescent="0.25">
      <c r="A12" s="35" t="s">
        <v>268</v>
      </c>
      <c r="B12" s="36" t="s">
        <v>271</v>
      </c>
      <c r="C12" s="37">
        <v>297.87101999999999</v>
      </c>
      <c r="D12" s="406">
        <v>167.18961999999999</v>
      </c>
      <c r="E12" s="258">
        <f>D12/C12*100</f>
        <v>56.128192665402629</v>
      </c>
    </row>
    <row r="13" spans="1:6" s="16" customFormat="1" ht="16.5" customHeight="1" x14ac:dyDescent="0.25">
      <c r="A13" s="38" t="s">
        <v>129</v>
      </c>
      <c r="B13" s="39" t="s">
        <v>272</v>
      </c>
      <c r="C13" s="37">
        <v>74.082059999999998</v>
      </c>
      <c r="D13" s="406">
        <v>14.672980000000001</v>
      </c>
      <c r="E13" s="258">
        <f t="shared" ref="E13:E17" si="0">D13/C13*100</f>
        <v>19.80638767334494</v>
      </c>
    </row>
    <row r="14" spans="1:6" s="16" customFormat="1" ht="27.75" customHeight="1" x14ac:dyDescent="0.25">
      <c r="A14" s="38" t="s">
        <v>273</v>
      </c>
      <c r="B14" s="40" t="s">
        <v>274</v>
      </c>
      <c r="C14" s="37">
        <v>74.086359999999999</v>
      </c>
      <c r="D14" s="406">
        <v>59.131120000000003</v>
      </c>
      <c r="E14" s="258">
        <f t="shared" si="0"/>
        <v>79.813774087429863</v>
      </c>
    </row>
    <row r="15" spans="1:6" s="16" customFormat="1" x14ac:dyDescent="0.25">
      <c r="A15" s="38" t="s">
        <v>275</v>
      </c>
      <c r="B15" s="40" t="s">
        <v>276</v>
      </c>
      <c r="C15" s="37">
        <v>49.388039999999997</v>
      </c>
      <c r="D15" s="406">
        <v>25.02103</v>
      </c>
      <c r="E15" s="258">
        <f t="shared" si="0"/>
        <v>50.662123866425965</v>
      </c>
      <c r="F15" s="16">
        <v>1000</v>
      </c>
    </row>
    <row r="16" spans="1:6" ht="18.75" customHeight="1" x14ac:dyDescent="0.25">
      <c r="A16" s="38" t="s">
        <v>277</v>
      </c>
      <c r="B16" s="40" t="s">
        <v>278</v>
      </c>
      <c r="C16" s="41">
        <v>230.47752</v>
      </c>
      <c r="D16" s="406">
        <v>84.844570000000004</v>
      </c>
      <c r="E16" s="258">
        <f t="shared" si="0"/>
        <v>36.812514296405134</v>
      </c>
    </row>
    <row r="17" spans="1:5" s="45" customFormat="1" ht="18.75" customHeight="1" x14ac:dyDescent="0.25">
      <c r="A17" s="42"/>
      <c r="B17" s="43" t="s">
        <v>279</v>
      </c>
      <c r="C17" s="44">
        <f>SUM(C12:C16)</f>
        <v>725.90499999999997</v>
      </c>
      <c r="D17" s="411">
        <f t="shared" ref="D17" si="1">SUM(D12:D16)</f>
        <v>350.85932000000003</v>
      </c>
      <c r="E17" s="258">
        <f t="shared" si="0"/>
        <v>48.334054731679771</v>
      </c>
    </row>
    <row r="19" spans="1:5" x14ac:dyDescent="0.25">
      <c r="D19" s="28">
        <f>+'11+'!V746</f>
        <v>350.85932000000003</v>
      </c>
    </row>
    <row r="20" spans="1:5" x14ac:dyDescent="0.25">
      <c r="C20" s="33"/>
      <c r="D20" s="184">
        <f>D19-D17</f>
        <v>0</v>
      </c>
      <c r="E20" s="33"/>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0"/>
  <sheetViews>
    <sheetView view="pageBreakPreview" workbookViewId="0">
      <selection activeCell="E1" sqref="A1:E17"/>
    </sheetView>
  </sheetViews>
  <sheetFormatPr defaultRowHeight="15.75" x14ac:dyDescent="0.25"/>
  <cols>
    <col min="1" max="1" width="6.85546875" style="28" customWidth="1"/>
    <col min="2" max="2" width="39.5703125" style="28" customWidth="1"/>
    <col min="3" max="4" width="14.85546875" style="28" customWidth="1"/>
    <col min="5" max="5" width="16.28515625" style="28" customWidth="1"/>
    <col min="6" max="256" width="9.140625" style="28"/>
    <col min="257" max="257" width="6.85546875" style="28" customWidth="1"/>
    <col min="258" max="258" width="39.5703125" style="28" customWidth="1"/>
    <col min="259" max="260" width="14.85546875" style="28" customWidth="1"/>
    <col min="261" max="261" width="16.28515625" style="28" customWidth="1"/>
    <col min="262" max="512" width="9.140625" style="28"/>
    <col min="513" max="513" width="6.85546875" style="28" customWidth="1"/>
    <col min="514" max="514" width="39.5703125" style="28" customWidth="1"/>
    <col min="515" max="516" width="14.85546875" style="28" customWidth="1"/>
    <col min="517" max="517" width="16.28515625" style="28" customWidth="1"/>
    <col min="518" max="768" width="9.140625" style="28"/>
    <col min="769" max="769" width="6.85546875" style="28" customWidth="1"/>
    <col min="770" max="770" width="39.5703125" style="28" customWidth="1"/>
    <col min="771" max="772" width="14.85546875" style="28" customWidth="1"/>
    <col min="773" max="773" width="16.28515625" style="28" customWidth="1"/>
    <col min="774" max="1024" width="9.140625" style="28"/>
    <col min="1025" max="1025" width="6.85546875" style="28" customWidth="1"/>
    <col min="1026" max="1026" width="39.5703125" style="28" customWidth="1"/>
    <col min="1027" max="1028" width="14.85546875" style="28" customWidth="1"/>
    <col min="1029" max="1029" width="16.28515625" style="28" customWidth="1"/>
    <col min="1030" max="1280" width="9.140625" style="28"/>
    <col min="1281" max="1281" width="6.85546875" style="28" customWidth="1"/>
    <col min="1282" max="1282" width="39.5703125" style="28" customWidth="1"/>
    <col min="1283" max="1284" width="14.85546875" style="28" customWidth="1"/>
    <col min="1285" max="1285" width="16.28515625" style="28" customWidth="1"/>
    <col min="1286" max="1536" width="9.140625" style="28"/>
    <col min="1537" max="1537" width="6.85546875" style="28" customWidth="1"/>
    <col min="1538" max="1538" width="39.5703125" style="28" customWidth="1"/>
    <col min="1539" max="1540" width="14.85546875" style="28" customWidth="1"/>
    <col min="1541" max="1541" width="16.28515625" style="28" customWidth="1"/>
    <col min="1542" max="1792" width="9.140625" style="28"/>
    <col min="1793" max="1793" width="6.85546875" style="28" customWidth="1"/>
    <col min="1794" max="1794" width="39.5703125" style="28" customWidth="1"/>
    <col min="1795" max="1796" width="14.85546875" style="28" customWidth="1"/>
    <col min="1797" max="1797" width="16.28515625" style="28" customWidth="1"/>
    <col min="1798" max="2048" width="9.140625" style="28"/>
    <col min="2049" max="2049" width="6.85546875" style="28" customWidth="1"/>
    <col min="2050" max="2050" width="39.5703125" style="28" customWidth="1"/>
    <col min="2051" max="2052" width="14.85546875" style="28" customWidth="1"/>
    <col min="2053" max="2053" width="16.28515625" style="28" customWidth="1"/>
    <col min="2054" max="2304" width="9.140625" style="28"/>
    <col min="2305" max="2305" width="6.85546875" style="28" customWidth="1"/>
    <col min="2306" max="2306" width="39.5703125" style="28" customWidth="1"/>
    <col min="2307" max="2308" width="14.85546875" style="28" customWidth="1"/>
    <col min="2309" max="2309" width="16.28515625" style="28" customWidth="1"/>
    <col min="2310" max="2560" width="9.140625" style="28"/>
    <col min="2561" max="2561" width="6.85546875" style="28" customWidth="1"/>
    <col min="2562" max="2562" width="39.5703125" style="28" customWidth="1"/>
    <col min="2563" max="2564" width="14.85546875" style="28" customWidth="1"/>
    <col min="2565" max="2565" width="16.28515625" style="28" customWidth="1"/>
    <col min="2566" max="2816" width="9.140625" style="28"/>
    <col min="2817" max="2817" width="6.85546875" style="28" customWidth="1"/>
    <col min="2818" max="2818" width="39.5703125" style="28" customWidth="1"/>
    <col min="2819" max="2820" width="14.85546875" style="28" customWidth="1"/>
    <col min="2821" max="2821" width="16.28515625" style="28" customWidth="1"/>
    <col min="2822" max="3072" width="9.140625" style="28"/>
    <col min="3073" max="3073" width="6.85546875" style="28" customWidth="1"/>
    <col min="3074" max="3074" width="39.5703125" style="28" customWidth="1"/>
    <col min="3075" max="3076" width="14.85546875" style="28" customWidth="1"/>
    <col min="3077" max="3077" width="16.28515625" style="28" customWidth="1"/>
    <col min="3078" max="3328" width="9.140625" style="28"/>
    <col min="3329" max="3329" width="6.85546875" style="28" customWidth="1"/>
    <col min="3330" max="3330" width="39.5703125" style="28" customWidth="1"/>
    <col min="3331" max="3332" width="14.85546875" style="28" customWidth="1"/>
    <col min="3333" max="3333" width="16.28515625" style="28" customWidth="1"/>
    <col min="3334" max="3584" width="9.140625" style="28"/>
    <col min="3585" max="3585" width="6.85546875" style="28" customWidth="1"/>
    <col min="3586" max="3586" width="39.5703125" style="28" customWidth="1"/>
    <col min="3587" max="3588" width="14.85546875" style="28" customWidth="1"/>
    <col min="3589" max="3589" width="16.28515625" style="28" customWidth="1"/>
    <col min="3590" max="3840" width="9.140625" style="28"/>
    <col min="3841" max="3841" width="6.85546875" style="28" customWidth="1"/>
    <col min="3842" max="3842" width="39.5703125" style="28" customWidth="1"/>
    <col min="3843" max="3844" width="14.85546875" style="28" customWidth="1"/>
    <col min="3845" max="3845" width="16.28515625" style="28" customWidth="1"/>
    <col min="3846" max="4096" width="9.140625" style="28"/>
    <col min="4097" max="4097" width="6.85546875" style="28" customWidth="1"/>
    <col min="4098" max="4098" width="39.5703125" style="28" customWidth="1"/>
    <col min="4099" max="4100" width="14.85546875" style="28" customWidth="1"/>
    <col min="4101" max="4101" width="16.28515625" style="28" customWidth="1"/>
    <col min="4102" max="4352" width="9.140625" style="28"/>
    <col min="4353" max="4353" width="6.85546875" style="28" customWidth="1"/>
    <col min="4354" max="4354" width="39.5703125" style="28" customWidth="1"/>
    <col min="4355" max="4356" width="14.85546875" style="28" customWidth="1"/>
    <col min="4357" max="4357" width="16.28515625" style="28" customWidth="1"/>
    <col min="4358" max="4608" width="9.140625" style="28"/>
    <col min="4609" max="4609" width="6.85546875" style="28" customWidth="1"/>
    <col min="4610" max="4610" width="39.5703125" style="28" customWidth="1"/>
    <col min="4611" max="4612" width="14.85546875" style="28" customWidth="1"/>
    <col min="4613" max="4613" width="16.28515625" style="28" customWidth="1"/>
    <col min="4614" max="4864" width="9.140625" style="28"/>
    <col min="4865" max="4865" width="6.85546875" style="28" customWidth="1"/>
    <col min="4866" max="4866" width="39.5703125" style="28" customWidth="1"/>
    <col min="4867" max="4868" width="14.85546875" style="28" customWidth="1"/>
    <col min="4869" max="4869" width="16.28515625" style="28" customWidth="1"/>
    <col min="4870" max="5120" width="9.140625" style="28"/>
    <col min="5121" max="5121" width="6.85546875" style="28" customWidth="1"/>
    <col min="5122" max="5122" width="39.5703125" style="28" customWidth="1"/>
    <col min="5123" max="5124" width="14.85546875" style="28" customWidth="1"/>
    <col min="5125" max="5125" width="16.28515625" style="28" customWidth="1"/>
    <col min="5126" max="5376" width="9.140625" style="28"/>
    <col min="5377" max="5377" width="6.85546875" style="28" customWidth="1"/>
    <col min="5378" max="5378" width="39.5703125" style="28" customWidth="1"/>
    <col min="5379" max="5380" width="14.85546875" style="28" customWidth="1"/>
    <col min="5381" max="5381" width="16.28515625" style="28" customWidth="1"/>
    <col min="5382" max="5632" width="9.140625" style="28"/>
    <col min="5633" max="5633" width="6.85546875" style="28" customWidth="1"/>
    <col min="5634" max="5634" width="39.5703125" style="28" customWidth="1"/>
    <col min="5635" max="5636" width="14.85546875" style="28" customWidth="1"/>
    <col min="5637" max="5637" width="16.28515625" style="28" customWidth="1"/>
    <col min="5638" max="5888" width="9.140625" style="28"/>
    <col min="5889" max="5889" width="6.85546875" style="28" customWidth="1"/>
    <col min="5890" max="5890" width="39.5703125" style="28" customWidth="1"/>
    <col min="5891" max="5892" width="14.85546875" style="28" customWidth="1"/>
    <col min="5893" max="5893" width="16.28515625" style="28" customWidth="1"/>
    <col min="5894" max="6144" width="9.140625" style="28"/>
    <col min="6145" max="6145" width="6.85546875" style="28" customWidth="1"/>
    <col min="6146" max="6146" width="39.5703125" style="28" customWidth="1"/>
    <col min="6147" max="6148" width="14.85546875" style="28" customWidth="1"/>
    <col min="6149" max="6149" width="16.28515625" style="28" customWidth="1"/>
    <col min="6150" max="6400" width="9.140625" style="28"/>
    <col min="6401" max="6401" width="6.85546875" style="28" customWidth="1"/>
    <col min="6402" max="6402" width="39.5703125" style="28" customWidth="1"/>
    <col min="6403" max="6404" width="14.85546875" style="28" customWidth="1"/>
    <col min="6405" max="6405" width="16.28515625" style="28" customWidth="1"/>
    <col min="6406" max="6656" width="9.140625" style="28"/>
    <col min="6657" max="6657" width="6.85546875" style="28" customWidth="1"/>
    <col min="6658" max="6658" width="39.5703125" style="28" customWidth="1"/>
    <col min="6659" max="6660" width="14.85546875" style="28" customWidth="1"/>
    <col min="6661" max="6661" width="16.28515625" style="28" customWidth="1"/>
    <col min="6662" max="6912" width="9.140625" style="28"/>
    <col min="6913" max="6913" width="6.85546875" style="28" customWidth="1"/>
    <col min="6914" max="6914" width="39.5703125" style="28" customWidth="1"/>
    <col min="6915" max="6916" width="14.85546875" style="28" customWidth="1"/>
    <col min="6917" max="6917" width="16.28515625" style="28" customWidth="1"/>
    <col min="6918" max="7168" width="9.140625" style="28"/>
    <col min="7169" max="7169" width="6.85546875" style="28" customWidth="1"/>
    <col min="7170" max="7170" width="39.5703125" style="28" customWidth="1"/>
    <col min="7171" max="7172" width="14.85546875" style="28" customWidth="1"/>
    <col min="7173" max="7173" width="16.28515625" style="28" customWidth="1"/>
    <col min="7174" max="7424" width="9.140625" style="28"/>
    <col min="7425" max="7425" width="6.85546875" style="28" customWidth="1"/>
    <col min="7426" max="7426" width="39.5703125" style="28" customWidth="1"/>
    <col min="7427" max="7428" width="14.85546875" style="28" customWidth="1"/>
    <col min="7429" max="7429" width="16.28515625" style="28" customWidth="1"/>
    <col min="7430" max="7680" width="9.140625" style="28"/>
    <col min="7681" max="7681" width="6.85546875" style="28" customWidth="1"/>
    <col min="7682" max="7682" width="39.5703125" style="28" customWidth="1"/>
    <col min="7683" max="7684" width="14.85546875" style="28" customWidth="1"/>
    <col min="7685" max="7685" width="16.28515625" style="28" customWidth="1"/>
    <col min="7686" max="7936" width="9.140625" style="28"/>
    <col min="7937" max="7937" width="6.85546875" style="28" customWidth="1"/>
    <col min="7938" max="7938" width="39.5703125" style="28" customWidth="1"/>
    <col min="7939" max="7940" width="14.85546875" style="28" customWidth="1"/>
    <col min="7941" max="7941" width="16.28515625" style="28" customWidth="1"/>
    <col min="7942" max="8192" width="9.140625" style="28"/>
    <col min="8193" max="8193" width="6.85546875" style="28" customWidth="1"/>
    <col min="8194" max="8194" width="39.5703125" style="28" customWidth="1"/>
    <col min="8195" max="8196" width="14.85546875" style="28" customWidth="1"/>
    <col min="8197" max="8197" width="16.28515625" style="28" customWidth="1"/>
    <col min="8198" max="8448" width="9.140625" style="28"/>
    <col min="8449" max="8449" width="6.85546875" style="28" customWidth="1"/>
    <col min="8450" max="8450" width="39.5703125" style="28" customWidth="1"/>
    <col min="8451" max="8452" width="14.85546875" style="28" customWidth="1"/>
    <col min="8453" max="8453" width="16.28515625" style="28" customWidth="1"/>
    <col min="8454" max="8704" width="9.140625" style="28"/>
    <col min="8705" max="8705" width="6.85546875" style="28" customWidth="1"/>
    <col min="8706" max="8706" width="39.5703125" style="28" customWidth="1"/>
    <col min="8707" max="8708" width="14.85546875" style="28" customWidth="1"/>
    <col min="8709" max="8709" width="16.28515625" style="28" customWidth="1"/>
    <col min="8710" max="8960" width="9.140625" style="28"/>
    <col min="8961" max="8961" width="6.85546875" style="28" customWidth="1"/>
    <col min="8962" max="8962" width="39.5703125" style="28" customWidth="1"/>
    <col min="8963" max="8964" width="14.85546875" style="28" customWidth="1"/>
    <col min="8965" max="8965" width="16.28515625" style="28" customWidth="1"/>
    <col min="8966" max="9216" width="9.140625" style="28"/>
    <col min="9217" max="9217" width="6.85546875" style="28" customWidth="1"/>
    <col min="9218" max="9218" width="39.5703125" style="28" customWidth="1"/>
    <col min="9219" max="9220" width="14.85546875" style="28" customWidth="1"/>
    <col min="9221" max="9221" width="16.28515625" style="28" customWidth="1"/>
    <col min="9222" max="9472" width="9.140625" style="28"/>
    <col min="9473" max="9473" width="6.85546875" style="28" customWidth="1"/>
    <col min="9474" max="9474" width="39.5703125" style="28" customWidth="1"/>
    <col min="9475" max="9476" width="14.85546875" style="28" customWidth="1"/>
    <col min="9477" max="9477" width="16.28515625" style="28" customWidth="1"/>
    <col min="9478" max="9728" width="9.140625" style="28"/>
    <col min="9729" max="9729" width="6.85546875" style="28" customWidth="1"/>
    <col min="9730" max="9730" width="39.5703125" style="28" customWidth="1"/>
    <col min="9731" max="9732" width="14.85546875" style="28" customWidth="1"/>
    <col min="9733" max="9733" width="16.28515625" style="28" customWidth="1"/>
    <col min="9734" max="9984" width="9.140625" style="28"/>
    <col min="9985" max="9985" width="6.85546875" style="28" customWidth="1"/>
    <col min="9986" max="9986" width="39.5703125" style="28" customWidth="1"/>
    <col min="9987" max="9988" width="14.85546875" style="28" customWidth="1"/>
    <col min="9989" max="9989" width="16.28515625" style="28" customWidth="1"/>
    <col min="9990" max="10240" width="9.140625" style="28"/>
    <col min="10241" max="10241" width="6.85546875" style="28" customWidth="1"/>
    <col min="10242" max="10242" width="39.5703125" style="28" customWidth="1"/>
    <col min="10243" max="10244" width="14.85546875" style="28" customWidth="1"/>
    <col min="10245" max="10245" width="16.28515625" style="28" customWidth="1"/>
    <col min="10246" max="10496" width="9.140625" style="28"/>
    <col min="10497" max="10497" width="6.85546875" style="28" customWidth="1"/>
    <col min="10498" max="10498" width="39.5703125" style="28" customWidth="1"/>
    <col min="10499" max="10500" width="14.85546875" style="28" customWidth="1"/>
    <col min="10501" max="10501" width="16.28515625" style="28" customWidth="1"/>
    <col min="10502" max="10752" width="9.140625" style="28"/>
    <col min="10753" max="10753" width="6.85546875" style="28" customWidth="1"/>
    <col min="10754" max="10754" width="39.5703125" style="28" customWidth="1"/>
    <col min="10755" max="10756" width="14.85546875" style="28" customWidth="1"/>
    <col min="10757" max="10757" width="16.28515625" style="28" customWidth="1"/>
    <col min="10758" max="11008" width="9.140625" style="28"/>
    <col min="11009" max="11009" width="6.85546875" style="28" customWidth="1"/>
    <col min="11010" max="11010" width="39.5703125" style="28" customWidth="1"/>
    <col min="11011" max="11012" width="14.85546875" style="28" customWidth="1"/>
    <col min="11013" max="11013" width="16.28515625" style="28" customWidth="1"/>
    <col min="11014" max="11264" width="9.140625" style="28"/>
    <col min="11265" max="11265" width="6.85546875" style="28" customWidth="1"/>
    <col min="11266" max="11266" width="39.5703125" style="28" customWidth="1"/>
    <col min="11267" max="11268" width="14.85546875" style="28" customWidth="1"/>
    <col min="11269" max="11269" width="16.28515625" style="28" customWidth="1"/>
    <col min="11270" max="11520" width="9.140625" style="28"/>
    <col min="11521" max="11521" width="6.85546875" style="28" customWidth="1"/>
    <col min="11522" max="11522" width="39.5703125" style="28" customWidth="1"/>
    <col min="11523" max="11524" width="14.85546875" style="28" customWidth="1"/>
    <col min="11525" max="11525" width="16.28515625" style="28" customWidth="1"/>
    <col min="11526" max="11776" width="9.140625" style="28"/>
    <col min="11777" max="11777" width="6.85546875" style="28" customWidth="1"/>
    <col min="11778" max="11778" width="39.5703125" style="28" customWidth="1"/>
    <col min="11779" max="11780" width="14.85546875" style="28" customWidth="1"/>
    <col min="11781" max="11781" width="16.28515625" style="28" customWidth="1"/>
    <col min="11782" max="12032" width="9.140625" style="28"/>
    <col min="12033" max="12033" width="6.85546875" style="28" customWidth="1"/>
    <col min="12034" max="12034" width="39.5703125" style="28" customWidth="1"/>
    <col min="12035" max="12036" width="14.85546875" style="28" customWidth="1"/>
    <col min="12037" max="12037" width="16.28515625" style="28" customWidth="1"/>
    <col min="12038" max="12288" width="9.140625" style="28"/>
    <col min="12289" max="12289" width="6.85546875" style="28" customWidth="1"/>
    <col min="12290" max="12290" width="39.5703125" style="28" customWidth="1"/>
    <col min="12291" max="12292" width="14.85546875" style="28" customWidth="1"/>
    <col min="12293" max="12293" width="16.28515625" style="28" customWidth="1"/>
    <col min="12294" max="12544" width="9.140625" style="28"/>
    <col min="12545" max="12545" width="6.85546875" style="28" customWidth="1"/>
    <col min="12546" max="12546" width="39.5703125" style="28" customWidth="1"/>
    <col min="12547" max="12548" width="14.85546875" style="28" customWidth="1"/>
    <col min="12549" max="12549" width="16.28515625" style="28" customWidth="1"/>
    <col min="12550" max="12800" width="9.140625" style="28"/>
    <col min="12801" max="12801" width="6.85546875" style="28" customWidth="1"/>
    <col min="12802" max="12802" width="39.5703125" style="28" customWidth="1"/>
    <col min="12803" max="12804" width="14.85546875" style="28" customWidth="1"/>
    <col min="12805" max="12805" width="16.28515625" style="28" customWidth="1"/>
    <col min="12806" max="13056" width="9.140625" style="28"/>
    <col min="13057" max="13057" width="6.85546875" style="28" customWidth="1"/>
    <col min="13058" max="13058" width="39.5703125" style="28" customWidth="1"/>
    <col min="13059" max="13060" width="14.85546875" style="28" customWidth="1"/>
    <col min="13061" max="13061" width="16.28515625" style="28" customWidth="1"/>
    <col min="13062" max="13312" width="9.140625" style="28"/>
    <col min="13313" max="13313" width="6.85546875" style="28" customWidth="1"/>
    <col min="13314" max="13314" width="39.5703125" style="28" customWidth="1"/>
    <col min="13315" max="13316" width="14.85546875" style="28" customWidth="1"/>
    <col min="13317" max="13317" width="16.28515625" style="28" customWidth="1"/>
    <col min="13318" max="13568" width="9.140625" style="28"/>
    <col min="13569" max="13569" width="6.85546875" style="28" customWidth="1"/>
    <col min="13570" max="13570" width="39.5703125" style="28" customWidth="1"/>
    <col min="13571" max="13572" width="14.85546875" style="28" customWidth="1"/>
    <col min="13573" max="13573" width="16.28515625" style="28" customWidth="1"/>
    <col min="13574" max="13824" width="9.140625" style="28"/>
    <col min="13825" max="13825" width="6.85546875" style="28" customWidth="1"/>
    <col min="13826" max="13826" width="39.5703125" style="28" customWidth="1"/>
    <col min="13827" max="13828" width="14.85546875" style="28" customWidth="1"/>
    <col min="13829" max="13829" width="16.28515625" style="28" customWidth="1"/>
    <col min="13830" max="14080" width="9.140625" style="28"/>
    <col min="14081" max="14081" width="6.85546875" style="28" customWidth="1"/>
    <col min="14082" max="14082" width="39.5703125" style="28" customWidth="1"/>
    <col min="14083" max="14084" width="14.85546875" style="28" customWidth="1"/>
    <col min="14085" max="14085" width="16.28515625" style="28" customWidth="1"/>
    <col min="14086" max="14336" width="9.140625" style="28"/>
    <col min="14337" max="14337" width="6.85546875" style="28" customWidth="1"/>
    <col min="14338" max="14338" width="39.5703125" style="28" customWidth="1"/>
    <col min="14339" max="14340" width="14.85546875" style="28" customWidth="1"/>
    <col min="14341" max="14341" width="16.28515625" style="28" customWidth="1"/>
    <col min="14342" max="14592" width="9.140625" style="28"/>
    <col min="14593" max="14593" width="6.85546875" style="28" customWidth="1"/>
    <col min="14594" max="14594" width="39.5703125" style="28" customWidth="1"/>
    <col min="14595" max="14596" width="14.85546875" style="28" customWidth="1"/>
    <col min="14597" max="14597" width="16.28515625" style="28" customWidth="1"/>
    <col min="14598" max="14848" width="9.140625" style="28"/>
    <col min="14849" max="14849" width="6.85546875" style="28" customWidth="1"/>
    <col min="14850" max="14850" width="39.5703125" style="28" customWidth="1"/>
    <col min="14851" max="14852" width="14.85546875" style="28" customWidth="1"/>
    <col min="14853" max="14853" width="16.28515625" style="28" customWidth="1"/>
    <col min="14854" max="15104" width="9.140625" style="28"/>
    <col min="15105" max="15105" width="6.85546875" style="28" customWidth="1"/>
    <col min="15106" max="15106" width="39.5703125" style="28" customWidth="1"/>
    <col min="15107" max="15108" width="14.85546875" style="28" customWidth="1"/>
    <col min="15109" max="15109" width="16.28515625" style="28" customWidth="1"/>
    <col min="15110" max="15360" width="9.140625" style="28"/>
    <col min="15361" max="15361" width="6.85546875" style="28" customWidth="1"/>
    <col min="15362" max="15362" width="39.5703125" style="28" customWidth="1"/>
    <col min="15363" max="15364" width="14.85546875" style="28" customWidth="1"/>
    <col min="15365" max="15365" width="16.28515625" style="28" customWidth="1"/>
    <col min="15366" max="15616" width="9.140625" style="28"/>
    <col min="15617" max="15617" width="6.85546875" style="28" customWidth="1"/>
    <col min="15618" max="15618" width="39.5703125" style="28" customWidth="1"/>
    <col min="15619" max="15620" width="14.85546875" style="28" customWidth="1"/>
    <col min="15621" max="15621" width="16.28515625" style="28" customWidth="1"/>
    <col min="15622" max="15872" width="9.140625" style="28"/>
    <col min="15873" max="15873" width="6.85546875" style="28" customWidth="1"/>
    <col min="15874" max="15874" width="39.5703125" style="28" customWidth="1"/>
    <col min="15875" max="15876" width="14.85546875" style="28" customWidth="1"/>
    <col min="15877" max="15877" width="16.28515625" style="28" customWidth="1"/>
    <col min="15878" max="16128" width="9.140625" style="28"/>
    <col min="16129" max="16129" width="6.85546875" style="28" customWidth="1"/>
    <col min="16130" max="16130" width="39.5703125" style="28" customWidth="1"/>
    <col min="16131" max="16132" width="14.85546875" style="28" customWidth="1"/>
    <col min="16133" max="16133" width="16.28515625" style="28" customWidth="1"/>
    <col min="16134" max="16384" width="9.140625" style="28"/>
  </cols>
  <sheetData>
    <row r="1" spans="1:5" x14ac:dyDescent="0.25">
      <c r="B1" s="29"/>
      <c r="C1" s="29"/>
      <c r="D1" s="2"/>
      <c r="E1" s="49" t="s">
        <v>508</v>
      </c>
    </row>
    <row r="2" spans="1:5" x14ac:dyDescent="0.25">
      <c r="B2" s="29"/>
      <c r="C2" s="29"/>
      <c r="D2" s="2"/>
      <c r="E2" s="2" t="s">
        <v>128</v>
      </c>
    </row>
    <row r="3" spans="1:5" x14ac:dyDescent="0.25">
      <c r="B3" s="429" t="s">
        <v>280</v>
      </c>
      <c r="C3" s="429"/>
      <c r="D3" s="429"/>
      <c r="E3" s="429"/>
    </row>
    <row r="4" spans="1:5" x14ac:dyDescent="0.25">
      <c r="B4" s="29"/>
      <c r="C4" s="29"/>
      <c r="D4" s="2"/>
      <c r="E4" s="2" t="s">
        <v>168</v>
      </c>
    </row>
    <row r="5" spans="1:5" x14ac:dyDescent="0.25">
      <c r="B5" s="29"/>
      <c r="C5" s="29"/>
      <c r="D5" s="2"/>
      <c r="E5" s="90" t="s">
        <v>552</v>
      </c>
    </row>
    <row r="6" spans="1:5" ht="14.25" customHeight="1" x14ac:dyDescent="0.25">
      <c r="C6" s="2"/>
    </row>
    <row r="7" spans="1:5" ht="14.25" customHeight="1" x14ac:dyDescent="0.25">
      <c r="B7" s="512" t="s">
        <v>638</v>
      </c>
      <c r="C7" s="512"/>
      <c r="D7" s="512"/>
      <c r="E7" s="512"/>
    </row>
    <row r="8" spans="1:5" ht="74.25" customHeight="1" x14ac:dyDescent="0.25">
      <c r="A8" s="34"/>
      <c r="B8" s="427" t="s">
        <v>708</v>
      </c>
      <c r="C8" s="427"/>
      <c r="D8" s="427"/>
      <c r="E8" s="427"/>
    </row>
    <row r="9" spans="1:5" ht="14.25" customHeight="1" x14ac:dyDescent="0.25">
      <c r="C9" s="2"/>
    </row>
    <row r="10" spans="1:5" ht="18.75" customHeight="1" x14ac:dyDescent="0.25">
      <c r="C10" s="30"/>
      <c r="D10" s="30"/>
      <c r="E10" s="31" t="s">
        <v>115</v>
      </c>
    </row>
    <row r="11" spans="1:5" ht="22.5" customHeight="1" x14ac:dyDescent="0.25">
      <c r="A11" s="32" t="s">
        <v>267</v>
      </c>
      <c r="B11" s="32" t="s">
        <v>270</v>
      </c>
      <c r="C11" s="32" t="s">
        <v>516</v>
      </c>
      <c r="D11" s="181" t="s">
        <v>610</v>
      </c>
      <c r="E11" s="181" t="s">
        <v>611</v>
      </c>
    </row>
    <row r="12" spans="1:5" s="16" customFormat="1" ht="16.5" customHeight="1" x14ac:dyDescent="0.25">
      <c r="A12" s="38" t="s">
        <v>129</v>
      </c>
      <c r="B12" s="39" t="s">
        <v>272</v>
      </c>
      <c r="C12" s="37">
        <v>117.0027</v>
      </c>
      <c r="D12" s="37"/>
      <c r="E12" s="258">
        <f>D12/C12*100</f>
        <v>0</v>
      </c>
    </row>
    <row r="13" spans="1:5" s="16" customFormat="1" ht="27.75" customHeight="1" x14ac:dyDescent="0.25">
      <c r="A13" s="38" t="s">
        <v>273</v>
      </c>
      <c r="B13" s="40" t="s">
        <v>274</v>
      </c>
      <c r="C13" s="37">
        <v>132.94684000000001</v>
      </c>
      <c r="D13" s="37"/>
      <c r="E13" s="258">
        <f t="shared" ref="E13:E16" si="0">D13/C13*100</f>
        <v>0</v>
      </c>
    </row>
    <row r="14" spans="1:5" s="16" customFormat="1" x14ac:dyDescent="0.25">
      <c r="A14" s="38" t="s">
        <v>275</v>
      </c>
      <c r="B14" s="40" t="s">
        <v>276</v>
      </c>
      <c r="C14" s="37">
        <v>141.88552000000001</v>
      </c>
      <c r="D14" s="37"/>
      <c r="E14" s="258">
        <f t="shared" si="0"/>
        <v>0</v>
      </c>
    </row>
    <row r="15" spans="1:5" ht="18.75" customHeight="1" x14ac:dyDescent="0.25">
      <c r="A15" s="38" t="s">
        <v>277</v>
      </c>
      <c r="B15" s="40" t="s">
        <v>278</v>
      </c>
      <c r="C15" s="41">
        <v>145.6377</v>
      </c>
      <c r="D15" s="41"/>
      <c r="E15" s="258">
        <f t="shared" si="0"/>
        <v>0</v>
      </c>
    </row>
    <row r="16" spans="1:5" s="45" customFormat="1" ht="18.75" customHeight="1" x14ac:dyDescent="0.25">
      <c r="A16" s="42"/>
      <c r="B16" s="43" t="s">
        <v>279</v>
      </c>
      <c r="C16" s="44">
        <f>SUM(C12:C15)</f>
        <v>537.47275999999999</v>
      </c>
      <c r="D16" s="44">
        <f t="shared" ref="D16" si="1">SUM(D12:D15)</f>
        <v>0</v>
      </c>
      <c r="E16" s="258">
        <f t="shared" si="0"/>
        <v>0</v>
      </c>
    </row>
    <row r="17" spans="3:5" x14ac:dyDescent="0.25">
      <c r="E17" s="37"/>
    </row>
    <row r="19" spans="3:5" x14ac:dyDescent="0.25">
      <c r="C19" s="33"/>
      <c r="D19" s="33"/>
      <c r="E19" s="33"/>
    </row>
    <row r="20" spans="3:5" x14ac:dyDescent="0.25">
      <c r="C20" s="113">
        <f>+'15'!C17+'16'!C17+'17'!C17+'18+'!C17+'19+'!C17+'20'!C16</f>
        <v>21381.781760000002</v>
      </c>
      <c r="D20" s="113"/>
      <c r="E20" s="113">
        <f>+'15'!E17+'16'!E17+'17'!E17+'18+'!E17+'19+'!E17+'20'!E16</f>
        <v>203.30918094714832</v>
      </c>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2"/>
  <sheetViews>
    <sheetView view="pageBreakPreview" workbookViewId="0">
      <selection activeCell="E1" sqref="A1:E18"/>
    </sheetView>
  </sheetViews>
  <sheetFormatPr defaultRowHeight="15.75" x14ac:dyDescent="0.25"/>
  <cols>
    <col min="1" max="1" width="6.85546875" style="28" customWidth="1"/>
    <col min="2" max="2" width="39.5703125" style="28" customWidth="1"/>
    <col min="3" max="4" width="14.85546875" style="28" customWidth="1"/>
    <col min="5" max="5" width="16.28515625" style="28" customWidth="1"/>
    <col min="6" max="256" width="9.140625" style="28"/>
    <col min="257" max="257" width="6.85546875" style="28" customWidth="1"/>
    <col min="258" max="258" width="39.5703125" style="28" customWidth="1"/>
    <col min="259" max="260" width="14.85546875" style="28" customWidth="1"/>
    <col min="261" max="261" width="16.28515625" style="28" customWidth="1"/>
    <col min="262" max="512" width="9.140625" style="28"/>
    <col min="513" max="513" width="6.85546875" style="28" customWidth="1"/>
    <col min="514" max="514" width="39.5703125" style="28" customWidth="1"/>
    <col min="515" max="516" width="14.85546875" style="28" customWidth="1"/>
    <col min="517" max="517" width="16.28515625" style="28" customWidth="1"/>
    <col min="518" max="768" width="9.140625" style="28"/>
    <col min="769" max="769" width="6.85546875" style="28" customWidth="1"/>
    <col min="770" max="770" width="39.5703125" style="28" customWidth="1"/>
    <col min="771" max="772" width="14.85546875" style="28" customWidth="1"/>
    <col min="773" max="773" width="16.28515625" style="28" customWidth="1"/>
    <col min="774" max="1024" width="9.140625" style="28"/>
    <col min="1025" max="1025" width="6.85546875" style="28" customWidth="1"/>
    <col min="1026" max="1026" width="39.5703125" style="28" customWidth="1"/>
    <col min="1027" max="1028" width="14.85546875" style="28" customWidth="1"/>
    <col min="1029" max="1029" width="16.28515625" style="28" customWidth="1"/>
    <col min="1030" max="1280" width="9.140625" style="28"/>
    <col min="1281" max="1281" width="6.85546875" style="28" customWidth="1"/>
    <col min="1282" max="1282" width="39.5703125" style="28" customWidth="1"/>
    <col min="1283" max="1284" width="14.85546875" style="28" customWidth="1"/>
    <col min="1285" max="1285" width="16.28515625" style="28" customWidth="1"/>
    <col min="1286" max="1536" width="9.140625" style="28"/>
    <col min="1537" max="1537" width="6.85546875" style="28" customWidth="1"/>
    <col min="1538" max="1538" width="39.5703125" style="28" customWidth="1"/>
    <col min="1539" max="1540" width="14.85546875" style="28" customWidth="1"/>
    <col min="1541" max="1541" width="16.28515625" style="28" customWidth="1"/>
    <col min="1542" max="1792" width="9.140625" style="28"/>
    <col min="1793" max="1793" width="6.85546875" style="28" customWidth="1"/>
    <col min="1794" max="1794" width="39.5703125" style="28" customWidth="1"/>
    <col min="1795" max="1796" width="14.85546875" style="28" customWidth="1"/>
    <col min="1797" max="1797" width="16.28515625" style="28" customWidth="1"/>
    <col min="1798" max="2048" width="9.140625" style="28"/>
    <col min="2049" max="2049" width="6.85546875" style="28" customWidth="1"/>
    <col min="2050" max="2050" width="39.5703125" style="28" customWidth="1"/>
    <col min="2051" max="2052" width="14.85546875" style="28" customWidth="1"/>
    <col min="2053" max="2053" width="16.28515625" style="28" customWidth="1"/>
    <col min="2054" max="2304" width="9.140625" style="28"/>
    <col min="2305" max="2305" width="6.85546875" style="28" customWidth="1"/>
    <col min="2306" max="2306" width="39.5703125" style="28" customWidth="1"/>
    <col min="2307" max="2308" width="14.85546875" style="28" customWidth="1"/>
    <col min="2309" max="2309" width="16.28515625" style="28" customWidth="1"/>
    <col min="2310" max="2560" width="9.140625" style="28"/>
    <col min="2561" max="2561" width="6.85546875" style="28" customWidth="1"/>
    <col min="2562" max="2562" width="39.5703125" style="28" customWidth="1"/>
    <col min="2563" max="2564" width="14.85546875" style="28" customWidth="1"/>
    <col min="2565" max="2565" width="16.28515625" style="28" customWidth="1"/>
    <col min="2566" max="2816" width="9.140625" style="28"/>
    <col min="2817" max="2817" width="6.85546875" style="28" customWidth="1"/>
    <col min="2818" max="2818" width="39.5703125" style="28" customWidth="1"/>
    <col min="2819" max="2820" width="14.85546875" style="28" customWidth="1"/>
    <col min="2821" max="2821" width="16.28515625" style="28" customWidth="1"/>
    <col min="2822" max="3072" width="9.140625" style="28"/>
    <col min="3073" max="3073" width="6.85546875" style="28" customWidth="1"/>
    <col min="3074" max="3074" width="39.5703125" style="28" customWidth="1"/>
    <col min="3075" max="3076" width="14.85546875" style="28" customWidth="1"/>
    <col min="3077" max="3077" width="16.28515625" style="28" customWidth="1"/>
    <col min="3078" max="3328" width="9.140625" style="28"/>
    <col min="3329" max="3329" width="6.85546875" style="28" customWidth="1"/>
    <col min="3330" max="3330" width="39.5703125" style="28" customWidth="1"/>
    <col min="3331" max="3332" width="14.85546875" style="28" customWidth="1"/>
    <col min="3333" max="3333" width="16.28515625" style="28" customWidth="1"/>
    <col min="3334" max="3584" width="9.140625" style="28"/>
    <col min="3585" max="3585" width="6.85546875" style="28" customWidth="1"/>
    <col min="3586" max="3586" width="39.5703125" style="28" customWidth="1"/>
    <col min="3587" max="3588" width="14.85546875" style="28" customWidth="1"/>
    <col min="3589" max="3589" width="16.28515625" style="28" customWidth="1"/>
    <col min="3590" max="3840" width="9.140625" style="28"/>
    <col min="3841" max="3841" width="6.85546875" style="28" customWidth="1"/>
    <col min="3842" max="3842" width="39.5703125" style="28" customWidth="1"/>
    <col min="3843" max="3844" width="14.85546875" style="28" customWidth="1"/>
    <col min="3845" max="3845" width="16.28515625" style="28" customWidth="1"/>
    <col min="3846" max="4096" width="9.140625" style="28"/>
    <col min="4097" max="4097" width="6.85546875" style="28" customWidth="1"/>
    <col min="4098" max="4098" width="39.5703125" style="28" customWidth="1"/>
    <col min="4099" max="4100" width="14.85546875" style="28" customWidth="1"/>
    <col min="4101" max="4101" width="16.28515625" style="28" customWidth="1"/>
    <col min="4102" max="4352" width="9.140625" style="28"/>
    <col min="4353" max="4353" width="6.85546875" style="28" customWidth="1"/>
    <col min="4354" max="4354" width="39.5703125" style="28" customWidth="1"/>
    <col min="4355" max="4356" width="14.85546875" style="28" customWidth="1"/>
    <col min="4357" max="4357" width="16.28515625" style="28" customWidth="1"/>
    <col min="4358" max="4608" width="9.140625" style="28"/>
    <col min="4609" max="4609" width="6.85546875" style="28" customWidth="1"/>
    <col min="4610" max="4610" width="39.5703125" style="28" customWidth="1"/>
    <col min="4611" max="4612" width="14.85546875" style="28" customWidth="1"/>
    <col min="4613" max="4613" width="16.28515625" style="28" customWidth="1"/>
    <col min="4614" max="4864" width="9.140625" style="28"/>
    <col min="4865" max="4865" width="6.85546875" style="28" customWidth="1"/>
    <col min="4866" max="4866" width="39.5703125" style="28" customWidth="1"/>
    <col min="4867" max="4868" width="14.85546875" style="28" customWidth="1"/>
    <col min="4869" max="4869" width="16.28515625" style="28" customWidth="1"/>
    <col min="4870" max="5120" width="9.140625" style="28"/>
    <col min="5121" max="5121" width="6.85546875" style="28" customWidth="1"/>
    <col min="5122" max="5122" width="39.5703125" style="28" customWidth="1"/>
    <col min="5123" max="5124" width="14.85546875" style="28" customWidth="1"/>
    <col min="5125" max="5125" width="16.28515625" style="28" customWidth="1"/>
    <col min="5126" max="5376" width="9.140625" style="28"/>
    <col min="5377" max="5377" width="6.85546875" style="28" customWidth="1"/>
    <col min="5378" max="5378" width="39.5703125" style="28" customWidth="1"/>
    <col min="5379" max="5380" width="14.85546875" style="28" customWidth="1"/>
    <col min="5381" max="5381" width="16.28515625" style="28" customWidth="1"/>
    <col min="5382" max="5632" width="9.140625" style="28"/>
    <col min="5633" max="5633" width="6.85546875" style="28" customWidth="1"/>
    <col min="5634" max="5634" width="39.5703125" style="28" customWidth="1"/>
    <col min="5635" max="5636" width="14.85546875" style="28" customWidth="1"/>
    <col min="5637" max="5637" width="16.28515625" style="28" customWidth="1"/>
    <col min="5638" max="5888" width="9.140625" style="28"/>
    <col min="5889" max="5889" width="6.85546875" style="28" customWidth="1"/>
    <col min="5890" max="5890" width="39.5703125" style="28" customWidth="1"/>
    <col min="5891" max="5892" width="14.85546875" style="28" customWidth="1"/>
    <col min="5893" max="5893" width="16.28515625" style="28" customWidth="1"/>
    <col min="5894" max="6144" width="9.140625" style="28"/>
    <col min="6145" max="6145" width="6.85546875" style="28" customWidth="1"/>
    <col min="6146" max="6146" width="39.5703125" style="28" customWidth="1"/>
    <col min="6147" max="6148" width="14.85546875" style="28" customWidth="1"/>
    <col min="6149" max="6149" width="16.28515625" style="28" customWidth="1"/>
    <col min="6150" max="6400" width="9.140625" style="28"/>
    <col min="6401" max="6401" width="6.85546875" style="28" customWidth="1"/>
    <col min="6402" max="6402" width="39.5703125" style="28" customWidth="1"/>
    <col min="6403" max="6404" width="14.85546875" style="28" customWidth="1"/>
    <col min="6405" max="6405" width="16.28515625" style="28" customWidth="1"/>
    <col min="6406" max="6656" width="9.140625" style="28"/>
    <col min="6657" max="6657" width="6.85546875" style="28" customWidth="1"/>
    <col min="6658" max="6658" width="39.5703125" style="28" customWidth="1"/>
    <col min="6659" max="6660" width="14.85546875" style="28" customWidth="1"/>
    <col min="6661" max="6661" width="16.28515625" style="28" customWidth="1"/>
    <col min="6662" max="6912" width="9.140625" style="28"/>
    <col min="6913" max="6913" width="6.85546875" style="28" customWidth="1"/>
    <col min="6914" max="6914" width="39.5703125" style="28" customWidth="1"/>
    <col min="6915" max="6916" width="14.85546875" style="28" customWidth="1"/>
    <col min="6917" max="6917" width="16.28515625" style="28" customWidth="1"/>
    <col min="6918" max="7168" width="9.140625" style="28"/>
    <col min="7169" max="7169" width="6.85546875" style="28" customWidth="1"/>
    <col min="7170" max="7170" width="39.5703125" style="28" customWidth="1"/>
    <col min="7171" max="7172" width="14.85546875" style="28" customWidth="1"/>
    <col min="7173" max="7173" width="16.28515625" style="28" customWidth="1"/>
    <col min="7174" max="7424" width="9.140625" style="28"/>
    <col min="7425" max="7425" width="6.85546875" style="28" customWidth="1"/>
    <col min="7426" max="7426" width="39.5703125" style="28" customWidth="1"/>
    <col min="7427" max="7428" width="14.85546875" style="28" customWidth="1"/>
    <col min="7429" max="7429" width="16.28515625" style="28" customWidth="1"/>
    <col min="7430" max="7680" width="9.140625" style="28"/>
    <col min="7681" max="7681" width="6.85546875" style="28" customWidth="1"/>
    <col min="7682" max="7682" width="39.5703125" style="28" customWidth="1"/>
    <col min="7683" max="7684" width="14.85546875" style="28" customWidth="1"/>
    <col min="7685" max="7685" width="16.28515625" style="28" customWidth="1"/>
    <col min="7686" max="7936" width="9.140625" style="28"/>
    <col min="7937" max="7937" width="6.85546875" style="28" customWidth="1"/>
    <col min="7938" max="7938" width="39.5703125" style="28" customWidth="1"/>
    <col min="7939" max="7940" width="14.85546875" style="28" customWidth="1"/>
    <col min="7941" max="7941" width="16.28515625" style="28" customWidth="1"/>
    <col min="7942" max="8192" width="9.140625" style="28"/>
    <col min="8193" max="8193" width="6.85546875" style="28" customWidth="1"/>
    <col min="8194" max="8194" width="39.5703125" style="28" customWidth="1"/>
    <col min="8195" max="8196" width="14.85546875" style="28" customWidth="1"/>
    <col min="8197" max="8197" width="16.28515625" style="28" customWidth="1"/>
    <col min="8198" max="8448" width="9.140625" style="28"/>
    <col min="8449" max="8449" width="6.85546875" style="28" customWidth="1"/>
    <col min="8450" max="8450" width="39.5703125" style="28" customWidth="1"/>
    <col min="8451" max="8452" width="14.85546875" style="28" customWidth="1"/>
    <col min="8453" max="8453" width="16.28515625" style="28" customWidth="1"/>
    <col min="8454" max="8704" width="9.140625" style="28"/>
    <col min="8705" max="8705" width="6.85546875" style="28" customWidth="1"/>
    <col min="8706" max="8706" width="39.5703125" style="28" customWidth="1"/>
    <col min="8707" max="8708" width="14.85546875" style="28" customWidth="1"/>
    <col min="8709" max="8709" width="16.28515625" style="28" customWidth="1"/>
    <col min="8710" max="8960" width="9.140625" style="28"/>
    <col min="8961" max="8961" width="6.85546875" style="28" customWidth="1"/>
    <col min="8962" max="8962" width="39.5703125" style="28" customWidth="1"/>
    <col min="8963" max="8964" width="14.85546875" style="28" customWidth="1"/>
    <col min="8965" max="8965" width="16.28515625" style="28" customWidth="1"/>
    <col min="8966" max="9216" width="9.140625" style="28"/>
    <col min="9217" max="9217" width="6.85546875" style="28" customWidth="1"/>
    <col min="9218" max="9218" width="39.5703125" style="28" customWidth="1"/>
    <col min="9219" max="9220" width="14.85546875" style="28" customWidth="1"/>
    <col min="9221" max="9221" width="16.28515625" style="28" customWidth="1"/>
    <col min="9222" max="9472" width="9.140625" style="28"/>
    <col min="9473" max="9473" width="6.85546875" style="28" customWidth="1"/>
    <col min="9474" max="9474" width="39.5703125" style="28" customWidth="1"/>
    <col min="9475" max="9476" width="14.85546875" style="28" customWidth="1"/>
    <col min="9477" max="9477" width="16.28515625" style="28" customWidth="1"/>
    <col min="9478" max="9728" width="9.140625" style="28"/>
    <col min="9729" max="9729" width="6.85546875" style="28" customWidth="1"/>
    <col min="9730" max="9730" width="39.5703125" style="28" customWidth="1"/>
    <col min="9731" max="9732" width="14.85546875" style="28" customWidth="1"/>
    <col min="9733" max="9733" width="16.28515625" style="28" customWidth="1"/>
    <col min="9734" max="9984" width="9.140625" style="28"/>
    <col min="9985" max="9985" width="6.85546875" style="28" customWidth="1"/>
    <col min="9986" max="9986" width="39.5703125" style="28" customWidth="1"/>
    <col min="9987" max="9988" width="14.85546875" style="28" customWidth="1"/>
    <col min="9989" max="9989" width="16.28515625" style="28" customWidth="1"/>
    <col min="9990" max="10240" width="9.140625" style="28"/>
    <col min="10241" max="10241" width="6.85546875" style="28" customWidth="1"/>
    <col min="10242" max="10242" width="39.5703125" style="28" customWidth="1"/>
    <col min="10243" max="10244" width="14.85546875" style="28" customWidth="1"/>
    <col min="10245" max="10245" width="16.28515625" style="28" customWidth="1"/>
    <col min="10246" max="10496" width="9.140625" style="28"/>
    <col min="10497" max="10497" width="6.85546875" style="28" customWidth="1"/>
    <col min="10498" max="10498" width="39.5703125" style="28" customWidth="1"/>
    <col min="10499" max="10500" width="14.85546875" style="28" customWidth="1"/>
    <col min="10501" max="10501" width="16.28515625" style="28" customWidth="1"/>
    <col min="10502" max="10752" width="9.140625" style="28"/>
    <col min="10753" max="10753" width="6.85546875" style="28" customWidth="1"/>
    <col min="10754" max="10754" width="39.5703125" style="28" customWidth="1"/>
    <col min="10755" max="10756" width="14.85546875" style="28" customWidth="1"/>
    <col min="10757" max="10757" width="16.28515625" style="28" customWidth="1"/>
    <col min="10758" max="11008" width="9.140625" style="28"/>
    <col min="11009" max="11009" width="6.85546875" style="28" customWidth="1"/>
    <col min="11010" max="11010" width="39.5703125" style="28" customWidth="1"/>
    <col min="11011" max="11012" width="14.85546875" style="28" customWidth="1"/>
    <col min="11013" max="11013" width="16.28515625" style="28" customWidth="1"/>
    <col min="11014" max="11264" width="9.140625" style="28"/>
    <col min="11265" max="11265" width="6.85546875" style="28" customWidth="1"/>
    <col min="11266" max="11266" width="39.5703125" style="28" customWidth="1"/>
    <col min="11267" max="11268" width="14.85546875" style="28" customWidth="1"/>
    <col min="11269" max="11269" width="16.28515625" style="28" customWidth="1"/>
    <col min="11270" max="11520" width="9.140625" style="28"/>
    <col min="11521" max="11521" width="6.85546875" style="28" customWidth="1"/>
    <col min="11522" max="11522" width="39.5703125" style="28" customWidth="1"/>
    <col min="11523" max="11524" width="14.85546875" style="28" customWidth="1"/>
    <col min="11525" max="11525" width="16.28515625" style="28" customWidth="1"/>
    <col min="11526" max="11776" width="9.140625" style="28"/>
    <col min="11777" max="11777" width="6.85546875" style="28" customWidth="1"/>
    <col min="11778" max="11778" width="39.5703125" style="28" customWidth="1"/>
    <col min="11779" max="11780" width="14.85546875" style="28" customWidth="1"/>
    <col min="11781" max="11781" width="16.28515625" style="28" customWidth="1"/>
    <col min="11782" max="12032" width="9.140625" style="28"/>
    <col min="12033" max="12033" width="6.85546875" style="28" customWidth="1"/>
    <col min="12034" max="12034" width="39.5703125" style="28" customWidth="1"/>
    <col min="12035" max="12036" width="14.85546875" style="28" customWidth="1"/>
    <col min="12037" max="12037" width="16.28515625" style="28" customWidth="1"/>
    <col min="12038" max="12288" width="9.140625" style="28"/>
    <col min="12289" max="12289" width="6.85546875" style="28" customWidth="1"/>
    <col min="12290" max="12290" width="39.5703125" style="28" customWidth="1"/>
    <col min="12291" max="12292" width="14.85546875" style="28" customWidth="1"/>
    <col min="12293" max="12293" width="16.28515625" style="28" customWidth="1"/>
    <col min="12294" max="12544" width="9.140625" style="28"/>
    <col min="12545" max="12545" width="6.85546875" style="28" customWidth="1"/>
    <col min="12546" max="12546" width="39.5703125" style="28" customWidth="1"/>
    <col min="12547" max="12548" width="14.85546875" style="28" customWidth="1"/>
    <col min="12549" max="12549" width="16.28515625" style="28" customWidth="1"/>
    <col min="12550" max="12800" width="9.140625" style="28"/>
    <col min="12801" max="12801" width="6.85546875" style="28" customWidth="1"/>
    <col min="12802" max="12802" width="39.5703125" style="28" customWidth="1"/>
    <col min="12803" max="12804" width="14.85546875" style="28" customWidth="1"/>
    <col min="12805" max="12805" width="16.28515625" style="28" customWidth="1"/>
    <col min="12806" max="13056" width="9.140625" style="28"/>
    <col min="13057" max="13057" width="6.85546875" style="28" customWidth="1"/>
    <col min="13058" max="13058" width="39.5703125" style="28" customWidth="1"/>
    <col min="13059" max="13060" width="14.85546875" style="28" customWidth="1"/>
    <col min="13061" max="13061" width="16.28515625" style="28" customWidth="1"/>
    <col min="13062" max="13312" width="9.140625" style="28"/>
    <col min="13313" max="13313" width="6.85546875" style="28" customWidth="1"/>
    <col min="13314" max="13314" width="39.5703125" style="28" customWidth="1"/>
    <col min="13315" max="13316" width="14.85546875" style="28" customWidth="1"/>
    <col min="13317" max="13317" width="16.28515625" style="28" customWidth="1"/>
    <col min="13318" max="13568" width="9.140625" style="28"/>
    <col min="13569" max="13569" width="6.85546875" style="28" customWidth="1"/>
    <col min="13570" max="13570" width="39.5703125" style="28" customWidth="1"/>
    <col min="13571" max="13572" width="14.85546875" style="28" customWidth="1"/>
    <col min="13573" max="13573" width="16.28515625" style="28" customWidth="1"/>
    <col min="13574" max="13824" width="9.140625" style="28"/>
    <col min="13825" max="13825" width="6.85546875" style="28" customWidth="1"/>
    <col min="13826" max="13826" width="39.5703125" style="28" customWidth="1"/>
    <col min="13827" max="13828" width="14.85546875" style="28" customWidth="1"/>
    <col min="13829" max="13829" width="16.28515625" style="28" customWidth="1"/>
    <col min="13830" max="14080" width="9.140625" style="28"/>
    <col min="14081" max="14081" width="6.85546875" style="28" customWidth="1"/>
    <col min="14082" max="14082" width="39.5703125" style="28" customWidth="1"/>
    <col min="14083" max="14084" width="14.85546875" style="28" customWidth="1"/>
    <col min="14085" max="14085" width="16.28515625" style="28" customWidth="1"/>
    <col min="14086" max="14336" width="9.140625" style="28"/>
    <col min="14337" max="14337" width="6.85546875" style="28" customWidth="1"/>
    <col min="14338" max="14338" width="39.5703125" style="28" customWidth="1"/>
    <col min="14339" max="14340" width="14.85546875" style="28" customWidth="1"/>
    <col min="14341" max="14341" width="16.28515625" style="28" customWidth="1"/>
    <col min="14342" max="14592" width="9.140625" style="28"/>
    <col min="14593" max="14593" width="6.85546875" style="28" customWidth="1"/>
    <col min="14594" max="14594" width="39.5703125" style="28" customWidth="1"/>
    <col min="14595" max="14596" width="14.85546875" style="28" customWidth="1"/>
    <col min="14597" max="14597" width="16.28515625" style="28" customWidth="1"/>
    <col min="14598" max="14848" width="9.140625" style="28"/>
    <col min="14849" max="14849" width="6.85546875" style="28" customWidth="1"/>
    <col min="14850" max="14850" width="39.5703125" style="28" customWidth="1"/>
    <col min="14851" max="14852" width="14.85546875" style="28" customWidth="1"/>
    <col min="14853" max="14853" width="16.28515625" style="28" customWidth="1"/>
    <col min="14854" max="15104" width="9.140625" style="28"/>
    <col min="15105" max="15105" width="6.85546875" style="28" customWidth="1"/>
    <col min="15106" max="15106" width="39.5703125" style="28" customWidth="1"/>
    <col min="15107" max="15108" width="14.85546875" style="28" customWidth="1"/>
    <col min="15109" max="15109" width="16.28515625" style="28" customWidth="1"/>
    <col min="15110" max="15360" width="9.140625" style="28"/>
    <col min="15361" max="15361" width="6.85546875" style="28" customWidth="1"/>
    <col min="15362" max="15362" width="39.5703125" style="28" customWidth="1"/>
    <col min="15363" max="15364" width="14.85546875" style="28" customWidth="1"/>
    <col min="15365" max="15365" width="16.28515625" style="28" customWidth="1"/>
    <col min="15366" max="15616" width="9.140625" style="28"/>
    <col min="15617" max="15617" width="6.85546875" style="28" customWidth="1"/>
    <col min="15618" max="15618" width="39.5703125" style="28" customWidth="1"/>
    <col min="15619" max="15620" width="14.85546875" style="28" customWidth="1"/>
    <col min="15621" max="15621" width="16.28515625" style="28" customWidth="1"/>
    <col min="15622" max="15872" width="9.140625" style="28"/>
    <col min="15873" max="15873" width="6.85546875" style="28" customWidth="1"/>
    <col min="15874" max="15874" width="39.5703125" style="28" customWidth="1"/>
    <col min="15875" max="15876" width="14.85546875" style="28" customWidth="1"/>
    <col min="15877" max="15877" width="16.28515625" style="28" customWidth="1"/>
    <col min="15878" max="16128" width="9.140625" style="28"/>
    <col min="16129" max="16129" width="6.85546875" style="28" customWidth="1"/>
    <col min="16130" max="16130" width="39.5703125" style="28" customWidth="1"/>
    <col min="16131" max="16132" width="14.85546875" style="28" customWidth="1"/>
    <col min="16133" max="16133" width="16.28515625" style="28" customWidth="1"/>
    <col min="16134" max="16384" width="9.140625" style="28"/>
  </cols>
  <sheetData>
    <row r="1" spans="1:5" x14ac:dyDescent="0.25">
      <c r="B1" s="29"/>
      <c r="C1" s="29"/>
      <c r="D1" s="363"/>
      <c r="E1" s="363" t="s">
        <v>632</v>
      </c>
    </row>
    <row r="2" spans="1:5" x14ac:dyDescent="0.25">
      <c r="B2" s="29"/>
      <c r="C2" s="29"/>
      <c r="D2" s="363"/>
      <c r="E2" s="363" t="s">
        <v>128</v>
      </c>
    </row>
    <row r="3" spans="1:5" x14ac:dyDescent="0.25">
      <c r="B3" s="429" t="s">
        <v>280</v>
      </c>
      <c r="C3" s="429"/>
      <c r="D3" s="429"/>
      <c r="E3" s="429"/>
    </row>
    <row r="4" spans="1:5" x14ac:dyDescent="0.25">
      <c r="B4" s="29"/>
      <c r="C4" s="29"/>
      <c r="D4" s="363"/>
      <c r="E4" s="363" t="s">
        <v>168</v>
      </c>
    </row>
    <row r="5" spans="1:5" x14ac:dyDescent="0.25">
      <c r="B5" s="29"/>
      <c r="C5" s="29"/>
      <c r="D5" s="363"/>
      <c r="E5" s="363" t="s">
        <v>552</v>
      </c>
    </row>
    <row r="6" spans="1:5" ht="14.25" customHeight="1" x14ac:dyDescent="0.25">
      <c r="C6" s="363"/>
    </row>
    <row r="7" spans="1:5" ht="14.25" customHeight="1" x14ac:dyDescent="0.25">
      <c r="B7" s="512" t="s">
        <v>638</v>
      </c>
      <c r="C7" s="512"/>
      <c r="D7" s="512"/>
      <c r="E7" s="512"/>
    </row>
    <row r="8" spans="1:5" ht="74.25" customHeight="1" x14ac:dyDescent="0.25">
      <c r="A8" s="34"/>
      <c r="B8" s="427" t="s">
        <v>709</v>
      </c>
      <c r="C8" s="427"/>
      <c r="D8" s="427"/>
      <c r="E8" s="427"/>
    </row>
    <row r="9" spans="1:5" ht="14.25" customHeight="1" x14ac:dyDescent="0.25">
      <c r="C9" s="363"/>
    </row>
    <row r="10" spans="1:5" ht="18.75" customHeight="1" x14ac:dyDescent="0.25">
      <c r="C10" s="30"/>
      <c r="D10" s="30"/>
      <c r="E10" s="31" t="s">
        <v>115</v>
      </c>
    </row>
    <row r="11" spans="1:5" ht="22.5" customHeight="1" x14ac:dyDescent="0.25">
      <c r="A11" s="32" t="s">
        <v>267</v>
      </c>
      <c r="B11" s="32" t="s">
        <v>270</v>
      </c>
      <c r="C11" s="32" t="s">
        <v>516</v>
      </c>
      <c r="D11" s="181" t="s">
        <v>610</v>
      </c>
      <c r="E11" s="181" t="s">
        <v>611</v>
      </c>
    </row>
    <row r="12" spans="1:5" ht="22.5" customHeight="1" x14ac:dyDescent="0.25">
      <c r="A12" s="32">
        <v>1</v>
      </c>
      <c r="B12" s="404" t="s">
        <v>710</v>
      </c>
      <c r="C12" s="408">
        <v>46.552999999999997</v>
      </c>
      <c r="D12" s="408">
        <v>46.552999999999997</v>
      </c>
      <c r="E12" s="258">
        <f t="shared" ref="E12:E13" si="0">D12/C12*100</f>
        <v>100</v>
      </c>
    </row>
    <row r="13" spans="1:5" ht="22.5" customHeight="1" x14ac:dyDescent="0.25">
      <c r="A13" s="32">
        <v>2</v>
      </c>
      <c r="B13" s="404" t="s">
        <v>271</v>
      </c>
      <c r="C13" s="408">
        <v>103.42100000000001</v>
      </c>
      <c r="D13" s="408">
        <v>103.42100000000001</v>
      </c>
      <c r="E13" s="258">
        <f t="shared" si="0"/>
        <v>100</v>
      </c>
    </row>
    <row r="14" spans="1:5" s="16" customFormat="1" ht="16.5" customHeight="1" x14ac:dyDescent="0.25">
      <c r="A14" s="38" t="s">
        <v>273</v>
      </c>
      <c r="B14" s="35" t="s">
        <v>272</v>
      </c>
      <c r="C14" s="409">
        <v>103.1</v>
      </c>
      <c r="D14" s="409">
        <v>103.1</v>
      </c>
      <c r="E14" s="258">
        <f>D14/C14*100</f>
        <v>100</v>
      </c>
    </row>
    <row r="15" spans="1:5" s="16" customFormat="1" ht="27.75" customHeight="1" x14ac:dyDescent="0.25">
      <c r="A15" s="38" t="s">
        <v>275</v>
      </c>
      <c r="B15" s="405" t="s">
        <v>274</v>
      </c>
      <c r="C15" s="409">
        <v>103.42100000000001</v>
      </c>
      <c r="D15" s="409">
        <v>103.42100000000001</v>
      </c>
      <c r="E15" s="258">
        <f t="shared" ref="E15:E18" si="1">D15/C15*100</f>
        <v>100</v>
      </c>
    </row>
    <row r="16" spans="1:5" s="16" customFormat="1" x14ac:dyDescent="0.25">
      <c r="A16" s="38" t="s">
        <v>277</v>
      </c>
      <c r="B16" s="405" t="s">
        <v>276</v>
      </c>
      <c r="C16" s="409">
        <v>103.63500000000001</v>
      </c>
      <c r="D16" s="409">
        <v>103.63500000000001</v>
      </c>
      <c r="E16" s="258">
        <f t="shared" si="1"/>
        <v>100</v>
      </c>
    </row>
    <row r="17" spans="1:5" ht="18.75" customHeight="1" x14ac:dyDescent="0.25">
      <c r="A17" s="38" t="s">
        <v>711</v>
      </c>
      <c r="B17" s="405" t="s">
        <v>278</v>
      </c>
      <c r="C17" s="410">
        <v>74.344999999999999</v>
      </c>
      <c r="D17" s="410">
        <v>74.344999999999999</v>
      </c>
      <c r="E17" s="258">
        <f t="shared" si="1"/>
        <v>100</v>
      </c>
    </row>
    <row r="18" spans="1:5" s="45" customFormat="1" ht="18.75" customHeight="1" x14ac:dyDescent="0.25">
      <c r="A18" s="42"/>
      <c r="B18" s="43" t="s">
        <v>279</v>
      </c>
      <c r="C18" s="44">
        <f>SUM(C12:C17)</f>
        <v>534.47500000000002</v>
      </c>
      <c r="D18" s="44">
        <f>SUM(D12:D17)</f>
        <v>534.47500000000002</v>
      </c>
      <c r="E18" s="258">
        <f t="shared" si="1"/>
        <v>100</v>
      </c>
    </row>
    <row r="19" spans="1:5" x14ac:dyDescent="0.25">
      <c r="E19" s="37"/>
    </row>
    <row r="21" spans="1:5" x14ac:dyDescent="0.25">
      <c r="C21" s="33"/>
      <c r="D21" s="33">
        <f>+'11+'!V743</f>
        <v>534.47500000000002</v>
      </c>
      <c r="E21" s="33"/>
    </row>
    <row r="22" spans="1:5" x14ac:dyDescent="0.25">
      <c r="C22" s="113">
        <f>+'15'!C17+'16'!C17+'17'!C17+'18+'!C17+'19+'!C17+'20 (2)'!C18</f>
        <v>21378.784</v>
      </c>
      <c r="D22" s="113">
        <f>D18-D21</f>
        <v>0</v>
      </c>
      <c r="E22" s="113">
        <f>+'15'!E17+'16'!E17+'17'!E17+'18+'!E17+'19+'!E17+'20 (2)'!E18</f>
        <v>303.30918094714832</v>
      </c>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7"/>
  <sheetViews>
    <sheetView view="pageBreakPreview" workbookViewId="0">
      <selection activeCell="E1" sqref="A1:E13"/>
    </sheetView>
  </sheetViews>
  <sheetFormatPr defaultRowHeight="15.75" x14ac:dyDescent="0.25"/>
  <cols>
    <col min="1" max="1" width="6.85546875" style="28" customWidth="1"/>
    <col min="2" max="2" width="39.5703125" style="28" customWidth="1"/>
    <col min="3" max="4" width="14.85546875" style="28" customWidth="1"/>
    <col min="5" max="5" width="16.28515625" style="28" customWidth="1"/>
    <col min="6" max="256" width="9.140625" style="28"/>
    <col min="257" max="257" width="6.85546875" style="28" customWidth="1"/>
    <col min="258" max="258" width="39.5703125" style="28" customWidth="1"/>
    <col min="259" max="260" width="14.85546875" style="28" customWidth="1"/>
    <col min="261" max="261" width="16.28515625" style="28" customWidth="1"/>
    <col min="262" max="512" width="9.140625" style="28"/>
    <col min="513" max="513" width="6.85546875" style="28" customWidth="1"/>
    <col min="514" max="514" width="39.5703125" style="28" customWidth="1"/>
    <col min="515" max="516" width="14.85546875" style="28" customWidth="1"/>
    <col min="517" max="517" width="16.28515625" style="28" customWidth="1"/>
    <col min="518" max="768" width="9.140625" style="28"/>
    <col min="769" max="769" width="6.85546875" style="28" customWidth="1"/>
    <col min="770" max="770" width="39.5703125" style="28" customWidth="1"/>
    <col min="771" max="772" width="14.85546875" style="28" customWidth="1"/>
    <col min="773" max="773" width="16.28515625" style="28" customWidth="1"/>
    <col min="774" max="1024" width="9.140625" style="28"/>
    <col min="1025" max="1025" width="6.85546875" style="28" customWidth="1"/>
    <col min="1026" max="1026" width="39.5703125" style="28" customWidth="1"/>
    <col min="1027" max="1028" width="14.85546875" style="28" customWidth="1"/>
    <col min="1029" max="1029" width="16.28515625" style="28" customWidth="1"/>
    <col min="1030" max="1280" width="9.140625" style="28"/>
    <col min="1281" max="1281" width="6.85546875" style="28" customWidth="1"/>
    <col min="1282" max="1282" width="39.5703125" style="28" customWidth="1"/>
    <col min="1283" max="1284" width="14.85546875" style="28" customWidth="1"/>
    <col min="1285" max="1285" width="16.28515625" style="28" customWidth="1"/>
    <col min="1286" max="1536" width="9.140625" style="28"/>
    <col min="1537" max="1537" width="6.85546875" style="28" customWidth="1"/>
    <col min="1538" max="1538" width="39.5703125" style="28" customWidth="1"/>
    <col min="1539" max="1540" width="14.85546875" style="28" customWidth="1"/>
    <col min="1541" max="1541" width="16.28515625" style="28" customWidth="1"/>
    <col min="1542" max="1792" width="9.140625" style="28"/>
    <col min="1793" max="1793" width="6.85546875" style="28" customWidth="1"/>
    <col min="1794" max="1794" width="39.5703125" style="28" customWidth="1"/>
    <col min="1795" max="1796" width="14.85546875" style="28" customWidth="1"/>
    <col min="1797" max="1797" width="16.28515625" style="28" customWidth="1"/>
    <col min="1798" max="2048" width="9.140625" style="28"/>
    <col min="2049" max="2049" width="6.85546875" style="28" customWidth="1"/>
    <col min="2050" max="2050" width="39.5703125" style="28" customWidth="1"/>
    <col min="2051" max="2052" width="14.85546875" style="28" customWidth="1"/>
    <col min="2053" max="2053" width="16.28515625" style="28" customWidth="1"/>
    <col min="2054" max="2304" width="9.140625" style="28"/>
    <col min="2305" max="2305" width="6.85546875" style="28" customWidth="1"/>
    <col min="2306" max="2306" width="39.5703125" style="28" customWidth="1"/>
    <col min="2307" max="2308" width="14.85546875" style="28" customWidth="1"/>
    <col min="2309" max="2309" width="16.28515625" style="28" customWidth="1"/>
    <col min="2310" max="2560" width="9.140625" style="28"/>
    <col min="2561" max="2561" width="6.85546875" style="28" customWidth="1"/>
    <col min="2562" max="2562" width="39.5703125" style="28" customWidth="1"/>
    <col min="2563" max="2564" width="14.85546875" style="28" customWidth="1"/>
    <col min="2565" max="2565" width="16.28515625" style="28" customWidth="1"/>
    <col min="2566" max="2816" width="9.140625" style="28"/>
    <col min="2817" max="2817" width="6.85546875" style="28" customWidth="1"/>
    <col min="2818" max="2818" width="39.5703125" style="28" customWidth="1"/>
    <col min="2819" max="2820" width="14.85546875" style="28" customWidth="1"/>
    <col min="2821" max="2821" width="16.28515625" style="28" customWidth="1"/>
    <col min="2822" max="3072" width="9.140625" style="28"/>
    <col min="3073" max="3073" width="6.85546875" style="28" customWidth="1"/>
    <col min="3074" max="3074" width="39.5703125" style="28" customWidth="1"/>
    <col min="3075" max="3076" width="14.85546875" style="28" customWidth="1"/>
    <col min="3077" max="3077" width="16.28515625" style="28" customWidth="1"/>
    <col min="3078" max="3328" width="9.140625" style="28"/>
    <col min="3329" max="3329" width="6.85546875" style="28" customWidth="1"/>
    <col min="3330" max="3330" width="39.5703125" style="28" customWidth="1"/>
    <col min="3331" max="3332" width="14.85546875" style="28" customWidth="1"/>
    <col min="3333" max="3333" width="16.28515625" style="28" customWidth="1"/>
    <col min="3334" max="3584" width="9.140625" style="28"/>
    <col min="3585" max="3585" width="6.85546875" style="28" customWidth="1"/>
    <col min="3586" max="3586" width="39.5703125" style="28" customWidth="1"/>
    <col min="3587" max="3588" width="14.85546875" style="28" customWidth="1"/>
    <col min="3589" max="3589" width="16.28515625" style="28" customWidth="1"/>
    <col min="3590" max="3840" width="9.140625" style="28"/>
    <col min="3841" max="3841" width="6.85546875" style="28" customWidth="1"/>
    <col min="3842" max="3842" width="39.5703125" style="28" customWidth="1"/>
    <col min="3843" max="3844" width="14.85546875" style="28" customWidth="1"/>
    <col min="3845" max="3845" width="16.28515625" style="28" customWidth="1"/>
    <col min="3846" max="4096" width="9.140625" style="28"/>
    <col min="4097" max="4097" width="6.85546875" style="28" customWidth="1"/>
    <col min="4098" max="4098" width="39.5703125" style="28" customWidth="1"/>
    <col min="4099" max="4100" width="14.85546875" style="28" customWidth="1"/>
    <col min="4101" max="4101" width="16.28515625" style="28" customWidth="1"/>
    <col min="4102" max="4352" width="9.140625" style="28"/>
    <col min="4353" max="4353" width="6.85546875" style="28" customWidth="1"/>
    <col min="4354" max="4354" width="39.5703125" style="28" customWidth="1"/>
    <col min="4355" max="4356" width="14.85546875" style="28" customWidth="1"/>
    <col min="4357" max="4357" width="16.28515625" style="28" customWidth="1"/>
    <col min="4358" max="4608" width="9.140625" style="28"/>
    <col min="4609" max="4609" width="6.85546875" style="28" customWidth="1"/>
    <col min="4610" max="4610" width="39.5703125" style="28" customWidth="1"/>
    <col min="4611" max="4612" width="14.85546875" style="28" customWidth="1"/>
    <col min="4613" max="4613" width="16.28515625" style="28" customWidth="1"/>
    <col min="4614" max="4864" width="9.140625" style="28"/>
    <col min="4865" max="4865" width="6.85546875" style="28" customWidth="1"/>
    <col min="4866" max="4866" width="39.5703125" style="28" customWidth="1"/>
    <col min="4867" max="4868" width="14.85546875" style="28" customWidth="1"/>
    <col min="4869" max="4869" width="16.28515625" style="28" customWidth="1"/>
    <col min="4870" max="5120" width="9.140625" style="28"/>
    <col min="5121" max="5121" width="6.85546875" style="28" customWidth="1"/>
    <col min="5122" max="5122" width="39.5703125" style="28" customWidth="1"/>
    <col min="5123" max="5124" width="14.85546875" style="28" customWidth="1"/>
    <col min="5125" max="5125" width="16.28515625" style="28" customWidth="1"/>
    <col min="5126" max="5376" width="9.140625" style="28"/>
    <col min="5377" max="5377" width="6.85546875" style="28" customWidth="1"/>
    <col min="5378" max="5378" width="39.5703125" style="28" customWidth="1"/>
    <col min="5379" max="5380" width="14.85546875" style="28" customWidth="1"/>
    <col min="5381" max="5381" width="16.28515625" style="28" customWidth="1"/>
    <col min="5382" max="5632" width="9.140625" style="28"/>
    <col min="5633" max="5633" width="6.85546875" style="28" customWidth="1"/>
    <col min="5634" max="5634" width="39.5703125" style="28" customWidth="1"/>
    <col min="5635" max="5636" width="14.85546875" style="28" customWidth="1"/>
    <col min="5637" max="5637" width="16.28515625" style="28" customWidth="1"/>
    <col min="5638" max="5888" width="9.140625" style="28"/>
    <col min="5889" max="5889" width="6.85546875" style="28" customWidth="1"/>
    <col min="5890" max="5890" width="39.5703125" style="28" customWidth="1"/>
    <col min="5891" max="5892" width="14.85546875" style="28" customWidth="1"/>
    <col min="5893" max="5893" width="16.28515625" style="28" customWidth="1"/>
    <col min="5894" max="6144" width="9.140625" style="28"/>
    <col min="6145" max="6145" width="6.85546875" style="28" customWidth="1"/>
    <col min="6146" max="6146" width="39.5703125" style="28" customWidth="1"/>
    <col min="6147" max="6148" width="14.85546875" style="28" customWidth="1"/>
    <col min="6149" max="6149" width="16.28515625" style="28" customWidth="1"/>
    <col min="6150" max="6400" width="9.140625" style="28"/>
    <col min="6401" max="6401" width="6.85546875" style="28" customWidth="1"/>
    <col min="6402" max="6402" width="39.5703125" style="28" customWidth="1"/>
    <col min="6403" max="6404" width="14.85546875" style="28" customWidth="1"/>
    <col min="6405" max="6405" width="16.28515625" style="28" customWidth="1"/>
    <col min="6406" max="6656" width="9.140625" style="28"/>
    <col min="6657" max="6657" width="6.85546875" style="28" customWidth="1"/>
    <col min="6658" max="6658" width="39.5703125" style="28" customWidth="1"/>
    <col min="6659" max="6660" width="14.85546875" style="28" customWidth="1"/>
    <col min="6661" max="6661" width="16.28515625" style="28" customWidth="1"/>
    <col min="6662" max="6912" width="9.140625" style="28"/>
    <col min="6913" max="6913" width="6.85546875" style="28" customWidth="1"/>
    <col min="6914" max="6914" width="39.5703125" style="28" customWidth="1"/>
    <col min="6915" max="6916" width="14.85546875" style="28" customWidth="1"/>
    <col min="6917" max="6917" width="16.28515625" style="28" customWidth="1"/>
    <col min="6918" max="7168" width="9.140625" style="28"/>
    <col min="7169" max="7169" width="6.85546875" style="28" customWidth="1"/>
    <col min="7170" max="7170" width="39.5703125" style="28" customWidth="1"/>
    <col min="7171" max="7172" width="14.85546875" style="28" customWidth="1"/>
    <col min="7173" max="7173" width="16.28515625" style="28" customWidth="1"/>
    <col min="7174" max="7424" width="9.140625" style="28"/>
    <col min="7425" max="7425" width="6.85546875" style="28" customWidth="1"/>
    <col min="7426" max="7426" width="39.5703125" style="28" customWidth="1"/>
    <col min="7427" max="7428" width="14.85546875" style="28" customWidth="1"/>
    <col min="7429" max="7429" width="16.28515625" style="28" customWidth="1"/>
    <col min="7430" max="7680" width="9.140625" style="28"/>
    <col min="7681" max="7681" width="6.85546875" style="28" customWidth="1"/>
    <col min="7682" max="7682" width="39.5703125" style="28" customWidth="1"/>
    <col min="7683" max="7684" width="14.85546875" style="28" customWidth="1"/>
    <col min="7685" max="7685" width="16.28515625" style="28" customWidth="1"/>
    <col min="7686" max="7936" width="9.140625" style="28"/>
    <col min="7937" max="7937" width="6.85546875" style="28" customWidth="1"/>
    <col min="7938" max="7938" width="39.5703125" style="28" customWidth="1"/>
    <col min="7939" max="7940" width="14.85546875" style="28" customWidth="1"/>
    <col min="7941" max="7941" width="16.28515625" style="28" customWidth="1"/>
    <col min="7942" max="8192" width="9.140625" style="28"/>
    <col min="8193" max="8193" width="6.85546875" style="28" customWidth="1"/>
    <col min="8194" max="8194" width="39.5703125" style="28" customWidth="1"/>
    <col min="8195" max="8196" width="14.85546875" style="28" customWidth="1"/>
    <col min="8197" max="8197" width="16.28515625" style="28" customWidth="1"/>
    <col min="8198" max="8448" width="9.140625" style="28"/>
    <col min="8449" max="8449" width="6.85546875" style="28" customWidth="1"/>
    <col min="8450" max="8450" width="39.5703125" style="28" customWidth="1"/>
    <col min="8451" max="8452" width="14.85546875" style="28" customWidth="1"/>
    <col min="8453" max="8453" width="16.28515625" style="28" customWidth="1"/>
    <col min="8454" max="8704" width="9.140625" style="28"/>
    <col min="8705" max="8705" width="6.85546875" style="28" customWidth="1"/>
    <col min="8706" max="8706" width="39.5703125" style="28" customWidth="1"/>
    <col min="8707" max="8708" width="14.85546875" style="28" customWidth="1"/>
    <col min="8709" max="8709" width="16.28515625" style="28" customWidth="1"/>
    <col min="8710" max="8960" width="9.140625" style="28"/>
    <col min="8961" max="8961" width="6.85546875" style="28" customWidth="1"/>
    <col min="8962" max="8962" width="39.5703125" style="28" customWidth="1"/>
    <col min="8963" max="8964" width="14.85546875" style="28" customWidth="1"/>
    <col min="8965" max="8965" width="16.28515625" style="28" customWidth="1"/>
    <col min="8966" max="9216" width="9.140625" style="28"/>
    <col min="9217" max="9217" width="6.85546875" style="28" customWidth="1"/>
    <col min="9218" max="9218" width="39.5703125" style="28" customWidth="1"/>
    <col min="9219" max="9220" width="14.85546875" style="28" customWidth="1"/>
    <col min="9221" max="9221" width="16.28515625" style="28" customWidth="1"/>
    <col min="9222" max="9472" width="9.140625" style="28"/>
    <col min="9473" max="9473" width="6.85546875" style="28" customWidth="1"/>
    <col min="9474" max="9474" width="39.5703125" style="28" customWidth="1"/>
    <col min="9475" max="9476" width="14.85546875" style="28" customWidth="1"/>
    <col min="9477" max="9477" width="16.28515625" style="28" customWidth="1"/>
    <col min="9478" max="9728" width="9.140625" style="28"/>
    <col min="9729" max="9729" width="6.85546875" style="28" customWidth="1"/>
    <col min="9730" max="9730" width="39.5703125" style="28" customWidth="1"/>
    <col min="9731" max="9732" width="14.85546875" style="28" customWidth="1"/>
    <col min="9733" max="9733" width="16.28515625" style="28" customWidth="1"/>
    <col min="9734" max="9984" width="9.140625" style="28"/>
    <col min="9985" max="9985" width="6.85546875" style="28" customWidth="1"/>
    <col min="9986" max="9986" width="39.5703125" style="28" customWidth="1"/>
    <col min="9987" max="9988" width="14.85546875" style="28" customWidth="1"/>
    <col min="9989" max="9989" width="16.28515625" style="28" customWidth="1"/>
    <col min="9990" max="10240" width="9.140625" style="28"/>
    <col min="10241" max="10241" width="6.85546875" style="28" customWidth="1"/>
    <col min="10242" max="10242" width="39.5703125" style="28" customWidth="1"/>
    <col min="10243" max="10244" width="14.85546875" style="28" customWidth="1"/>
    <col min="10245" max="10245" width="16.28515625" style="28" customWidth="1"/>
    <col min="10246" max="10496" width="9.140625" style="28"/>
    <col min="10497" max="10497" width="6.85546875" style="28" customWidth="1"/>
    <col min="10498" max="10498" width="39.5703125" style="28" customWidth="1"/>
    <col min="10499" max="10500" width="14.85546875" style="28" customWidth="1"/>
    <col min="10501" max="10501" width="16.28515625" style="28" customWidth="1"/>
    <col min="10502" max="10752" width="9.140625" style="28"/>
    <col min="10753" max="10753" width="6.85546875" style="28" customWidth="1"/>
    <col min="10754" max="10754" width="39.5703125" style="28" customWidth="1"/>
    <col min="10755" max="10756" width="14.85546875" style="28" customWidth="1"/>
    <col min="10757" max="10757" width="16.28515625" style="28" customWidth="1"/>
    <col min="10758" max="11008" width="9.140625" style="28"/>
    <col min="11009" max="11009" width="6.85546875" style="28" customWidth="1"/>
    <col min="11010" max="11010" width="39.5703125" style="28" customWidth="1"/>
    <col min="11011" max="11012" width="14.85546875" style="28" customWidth="1"/>
    <col min="11013" max="11013" width="16.28515625" style="28" customWidth="1"/>
    <col min="11014" max="11264" width="9.140625" style="28"/>
    <col min="11265" max="11265" width="6.85546875" style="28" customWidth="1"/>
    <col min="11266" max="11266" width="39.5703125" style="28" customWidth="1"/>
    <col min="11267" max="11268" width="14.85546875" style="28" customWidth="1"/>
    <col min="11269" max="11269" width="16.28515625" style="28" customWidth="1"/>
    <col min="11270" max="11520" width="9.140625" style="28"/>
    <col min="11521" max="11521" width="6.85546875" style="28" customWidth="1"/>
    <col min="11522" max="11522" width="39.5703125" style="28" customWidth="1"/>
    <col min="11523" max="11524" width="14.85546875" style="28" customWidth="1"/>
    <col min="11525" max="11525" width="16.28515625" style="28" customWidth="1"/>
    <col min="11526" max="11776" width="9.140625" style="28"/>
    <col min="11777" max="11777" width="6.85546875" style="28" customWidth="1"/>
    <col min="11778" max="11778" width="39.5703125" style="28" customWidth="1"/>
    <col min="11779" max="11780" width="14.85546875" style="28" customWidth="1"/>
    <col min="11781" max="11781" width="16.28515625" style="28" customWidth="1"/>
    <col min="11782" max="12032" width="9.140625" style="28"/>
    <col min="12033" max="12033" width="6.85546875" style="28" customWidth="1"/>
    <col min="12034" max="12034" width="39.5703125" style="28" customWidth="1"/>
    <col min="12035" max="12036" width="14.85546875" style="28" customWidth="1"/>
    <col min="12037" max="12037" width="16.28515625" style="28" customWidth="1"/>
    <col min="12038" max="12288" width="9.140625" style="28"/>
    <col min="12289" max="12289" width="6.85546875" style="28" customWidth="1"/>
    <col min="12290" max="12290" width="39.5703125" style="28" customWidth="1"/>
    <col min="12291" max="12292" width="14.85546875" style="28" customWidth="1"/>
    <col min="12293" max="12293" width="16.28515625" style="28" customWidth="1"/>
    <col min="12294" max="12544" width="9.140625" style="28"/>
    <col min="12545" max="12545" width="6.85546875" style="28" customWidth="1"/>
    <col min="12546" max="12546" width="39.5703125" style="28" customWidth="1"/>
    <col min="12547" max="12548" width="14.85546875" style="28" customWidth="1"/>
    <col min="12549" max="12549" width="16.28515625" style="28" customWidth="1"/>
    <col min="12550" max="12800" width="9.140625" style="28"/>
    <col min="12801" max="12801" width="6.85546875" style="28" customWidth="1"/>
    <col min="12802" max="12802" width="39.5703125" style="28" customWidth="1"/>
    <col min="12803" max="12804" width="14.85546875" style="28" customWidth="1"/>
    <col min="12805" max="12805" width="16.28515625" style="28" customWidth="1"/>
    <col min="12806" max="13056" width="9.140625" style="28"/>
    <col min="13057" max="13057" width="6.85546875" style="28" customWidth="1"/>
    <col min="13058" max="13058" width="39.5703125" style="28" customWidth="1"/>
    <col min="13059" max="13060" width="14.85546875" style="28" customWidth="1"/>
    <col min="13061" max="13061" width="16.28515625" style="28" customWidth="1"/>
    <col min="13062" max="13312" width="9.140625" style="28"/>
    <col min="13313" max="13313" width="6.85546875" style="28" customWidth="1"/>
    <col min="13314" max="13314" width="39.5703125" style="28" customWidth="1"/>
    <col min="13315" max="13316" width="14.85546875" style="28" customWidth="1"/>
    <col min="13317" max="13317" width="16.28515625" style="28" customWidth="1"/>
    <col min="13318" max="13568" width="9.140625" style="28"/>
    <col min="13569" max="13569" width="6.85546875" style="28" customWidth="1"/>
    <col min="13570" max="13570" width="39.5703125" style="28" customWidth="1"/>
    <col min="13571" max="13572" width="14.85546875" style="28" customWidth="1"/>
    <col min="13573" max="13573" width="16.28515625" style="28" customWidth="1"/>
    <col min="13574" max="13824" width="9.140625" style="28"/>
    <col min="13825" max="13825" width="6.85546875" style="28" customWidth="1"/>
    <col min="13826" max="13826" width="39.5703125" style="28" customWidth="1"/>
    <col min="13827" max="13828" width="14.85546875" style="28" customWidth="1"/>
    <col min="13829" max="13829" width="16.28515625" style="28" customWidth="1"/>
    <col min="13830" max="14080" width="9.140625" style="28"/>
    <col min="14081" max="14081" width="6.85546875" style="28" customWidth="1"/>
    <col min="14082" max="14082" width="39.5703125" style="28" customWidth="1"/>
    <col min="14083" max="14084" width="14.85546875" style="28" customWidth="1"/>
    <col min="14085" max="14085" width="16.28515625" style="28" customWidth="1"/>
    <col min="14086" max="14336" width="9.140625" style="28"/>
    <col min="14337" max="14337" width="6.85546875" style="28" customWidth="1"/>
    <col min="14338" max="14338" width="39.5703125" style="28" customWidth="1"/>
    <col min="14339" max="14340" width="14.85546875" style="28" customWidth="1"/>
    <col min="14341" max="14341" width="16.28515625" style="28" customWidth="1"/>
    <col min="14342" max="14592" width="9.140625" style="28"/>
    <col min="14593" max="14593" width="6.85546875" style="28" customWidth="1"/>
    <col min="14594" max="14594" width="39.5703125" style="28" customWidth="1"/>
    <col min="14595" max="14596" width="14.85546875" style="28" customWidth="1"/>
    <col min="14597" max="14597" width="16.28515625" style="28" customWidth="1"/>
    <col min="14598" max="14848" width="9.140625" style="28"/>
    <col min="14849" max="14849" width="6.85546875" style="28" customWidth="1"/>
    <col min="14850" max="14850" width="39.5703125" style="28" customWidth="1"/>
    <col min="14851" max="14852" width="14.85546875" style="28" customWidth="1"/>
    <col min="14853" max="14853" width="16.28515625" style="28" customWidth="1"/>
    <col min="14854" max="15104" width="9.140625" style="28"/>
    <col min="15105" max="15105" width="6.85546875" style="28" customWidth="1"/>
    <col min="15106" max="15106" width="39.5703125" style="28" customWidth="1"/>
    <col min="15107" max="15108" width="14.85546875" style="28" customWidth="1"/>
    <col min="15109" max="15109" width="16.28515625" style="28" customWidth="1"/>
    <col min="15110" max="15360" width="9.140625" style="28"/>
    <col min="15361" max="15361" width="6.85546875" style="28" customWidth="1"/>
    <col min="15362" max="15362" width="39.5703125" style="28" customWidth="1"/>
    <col min="15363" max="15364" width="14.85546875" style="28" customWidth="1"/>
    <col min="15365" max="15365" width="16.28515625" style="28" customWidth="1"/>
    <col min="15366" max="15616" width="9.140625" style="28"/>
    <col min="15617" max="15617" width="6.85546875" style="28" customWidth="1"/>
    <col min="15618" max="15618" width="39.5703125" style="28" customWidth="1"/>
    <col min="15619" max="15620" width="14.85546875" style="28" customWidth="1"/>
    <col min="15621" max="15621" width="16.28515625" style="28" customWidth="1"/>
    <col min="15622" max="15872" width="9.140625" style="28"/>
    <col min="15873" max="15873" width="6.85546875" style="28" customWidth="1"/>
    <col min="15874" max="15874" width="39.5703125" style="28" customWidth="1"/>
    <col min="15875" max="15876" width="14.85546875" style="28" customWidth="1"/>
    <col min="15877" max="15877" width="16.28515625" style="28" customWidth="1"/>
    <col min="15878" max="16128" width="9.140625" style="28"/>
    <col min="16129" max="16129" width="6.85546875" style="28" customWidth="1"/>
    <col min="16130" max="16130" width="39.5703125" style="28" customWidth="1"/>
    <col min="16131" max="16132" width="14.85546875" style="28" customWidth="1"/>
    <col min="16133" max="16133" width="16.28515625" style="28" customWidth="1"/>
    <col min="16134" max="16384" width="9.140625" style="28"/>
  </cols>
  <sheetData>
    <row r="1" spans="1:5" x14ac:dyDescent="0.25">
      <c r="B1" s="29"/>
      <c r="C1" s="29"/>
      <c r="D1" s="363"/>
      <c r="E1" s="363" t="s">
        <v>302</v>
      </c>
    </row>
    <row r="2" spans="1:5" x14ac:dyDescent="0.25">
      <c r="B2" s="29"/>
      <c r="C2" s="29"/>
      <c r="D2" s="363"/>
      <c r="E2" s="363" t="s">
        <v>128</v>
      </c>
    </row>
    <row r="3" spans="1:5" x14ac:dyDescent="0.25">
      <c r="B3" s="429" t="s">
        <v>280</v>
      </c>
      <c r="C3" s="429"/>
      <c r="D3" s="429"/>
      <c r="E3" s="429"/>
    </row>
    <row r="4" spans="1:5" x14ac:dyDescent="0.25">
      <c r="B4" s="29"/>
      <c r="C4" s="29"/>
      <c r="D4" s="363"/>
      <c r="E4" s="363" t="s">
        <v>168</v>
      </c>
    </row>
    <row r="5" spans="1:5" x14ac:dyDescent="0.25">
      <c r="B5" s="29"/>
      <c r="C5" s="29"/>
      <c r="D5" s="363"/>
      <c r="E5" s="363" t="s">
        <v>552</v>
      </c>
    </row>
    <row r="6" spans="1:5" ht="14.25" customHeight="1" x14ac:dyDescent="0.25">
      <c r="C6" s="363"/>
    </row>
    <row r="7" spans="1:5" ht="14.25" customHeight="1" x14ac:dyDescent="0.25">
      <c r="B7" s="512" t="s">
        <v>638</v>
      </c>
      <c r="C7" s="512"/>
      <c r="D7" s="512"/>
      <c r="E7" s="512"/>
    </row>
    <row r="8" spans="1:5" ht="74.25" customHeight="1" x14ac:dyDescent="0.25">
      <c r="A8" s="34"/>
      <c r="B8" s="427" t="s">
        <v>712</v>
      </c>
      <c r="C8" s="427"/>
      <c r="D8" s="427"/>
      <c r="E8" s="427"/>
    </row>
    <row r="9" spans="1:5" ht="14.25" customHeight="1" x14ac:dyDescent="0.25">
      <c r="C9" s="363"/>
    </row>
    <row r="10" spans="1:5" ht="18.75" customHeight="1" x14ac:dyDescent="0.25">
      <c r="C10" s="30"/>
      <c r="D10" s="30"/>
      <c r="E10" s="31" t="s">
        <v>115</v>
      </c>
    </row>
    <row r="11" spans="1:5" ht="22.5" customHeight="1" x14ac:dyDescent="0.25">
      <c r="A11" s="32" t="s">
        <v>267</v>
      </c>
      <c r="B11" s="32" t="s">
        <v>270</v>
      </c>
      <c r="C11" s="32" t="s">
        <v>516</v>
      </c>
      <c r="D11" s="181" t="s">
        <v>610</v>
      </c>
      <c r="E11" s="181" t="s">
        <v>611</v>
      </c>
    </row>
    <row r="12" spans="1:5" ht="22.5" customHeight="1" x14ac:dyDescent="0.25">
      <c r="A12" s="32">
        <v>2</v>
      </c>
      <c r="B12" s="404" t="s">
        <v>271</v>
      </c>
      <c r="C12" s="408">
        <v>100</v>
      </c>
      <c r="D12" s="408"/>
      <c r="E12" s="258">
        <f t="shared" ref="E12" si="0">D12/C12*100</f>
        <v>0</v>
      </c>
    </row>
    <row r="13" spans="1:5" s="45" customFormat="1" ht="18.75" customHeight="1" x14ac:dyDescent="0.25">
      <c r="A13" s="42"/>
      <c r="B13" s="43" t="s">
        <v>279</v>
      </c>
      <c r="C13" s="44">
        <f>SUM(C12:C12)</f>
        <v>100</v>
      </c>
      <c r="D13" s="44">
        <f>SUM(D12:D12)</f>
        <v>0</v>
      </c>
      <c r="E13" s="258">
        <f t="shared" ref="E13" si="1">D13/C13*100</f>
        <v>0</v>
      </c>
    </row>
    <row r="14" spans="1:5" x14ac:dyDescent="0.25">
      <c r="E14" s="37"/>
    </row>
    <row r="16" spans="1:5" x14ac:dyDescent="0.25">
      <c r="C16" s="33"/>
      <c r="D16" s="33">
        <f>+'11+'!V743</f>
        <v>534.47500000000002</v>
      </c>
      <c r="E16" s="33"/>
    </row>
    <row r="17" spans="3:5" x14ac:dyDescent="0.25">
      <c r="C17" s="113">
        <f>+'15'!C17+'16'!C17+'17'!C17+'18+'!C17+'19+'!C17+'20 (3)'!C13</f>
        <v>20944.309000000001</v>
      </c>
      <c r="D17" s="113">
        <f>D13-D16</f>
        <v>-534.47500000000002</v>
      </c>
      <c r="E17" s="113">
        <f>+'15'!E17+'16'!E17+'17'!E17+'18+'!E17+'19+'!E17+'20 (3)'!E13</f>
        <v>203.30918094714832</v>
      </c>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260"/>
  <sheetViews>
    <sheetView view="pageBreakPreview" zoomScaleSheetLayoutView="100" workbookViewId="0">
      <selection activeCell="C1" sqref="A1:E107"/>
    </sheetView>
  </sheetViews>
  <sheetFormatPr defaultRowHeight="15" x14ac:dyDescent="0.25"/>
  <cols>
    <col min="1" max="1" width="21.5703125" style="18" customWidth="1"/>
    <col min="2" max="2" width="67.28515625" style="18" customWidth="1"/>
    <col min="3" max="3" width="18" style="118" customWidth="1"/>
    <col min="4" max="4" width="16.42578125" style="18" customWidth="1"/>
    <col min="5" max="5" width="15" style="118" customWidth="1"/>
    <col min="6" max="6" width="16.5703125" style="18" customWidth="1"/>
    <col min="7" max="7" width="11.28515625" style="18" customWidth="1"/>
    <col min="8" max="8" width="11.140625" style="18" customWidth="1"/>
    <col min="9" max="9" width="10.42578125" style="18" customWidth="1"/>
    <col min="10" max="10" width="9.140625" style="18"/>
    <col min="11" max="11" width="15.5703125" style="18" customWidth="1"/>
    <col min="12" max="256" width="9.140625" style="18"/>
    <col min="257" max="257" width="21.5703125" style="18" customWidth="1"/>
    <col min="258" max="258" width="67.28515625" style="18" customWidth="1"/>
    <col min="259" max="259" width="18" style="18" customWidth="1"/>
    <col min="260" max="512" width="9.140625" style="18"/>
    <col min="513" max="513" width="21.5703125" style="18" customWidth="1"/>
    <col min="514" max="514" width="67.28515625" style="18" customWidth="1"/>
    <col min="515" max="515" width="18" style="18" customWidth="1"/>
    <col min="516" max="768" width="9.140625" style="18"/>
    <col min="769" max="769" width="21.5703125" style="18" customWidth="1"/>
    <col min="770" max="770" width="67.28515625" style="18" customWidth="1"/>
    <col min="771" max="771" width="18" style="18" customWidth="1"/>
    <col min="772" max="1024" width="9.140625" style="18"/>
    <col min="1025" max="1025" width="21.5703125" style="18" customWidth="1"/>
    <col min="1026" max="1026" width="67.28515625" style="18" customWidth="1"/>
    <col min="1027" max="1027" width="18" style="18" customWidth="1"/>
    <col min="1028" max="1280" width="9.140625" style="18"/>
    <col min="1281" max="1281" width="21.5703125" style="18" customWidth="1"/>
    <col min="1282" max="1282" width="67.28515625" style="18" customWidth="1"/>
    <col min="1283" max="1283" width="18" style="18" customWidth="1"/>
    <col min="1284" max="1536" width="9.140625" style="18"/>
    <col min="1537" max="1537" width="21.5703125" style="18" customWidth="1"/>
    <col min="1538" max="1538" width="67.28515625" style="18" customWidth="1"/>
    <col min="1539" max="1539" width="18" style="18" customWidth="1"/>
    <col min="1540" max="1792" width="9.140625" style="18"/>
    <col min="1793" max="1793" width="21.5703125" style="18" customWidth="1"/>
    <col min="1794" max="1794" width="67.28515625" style="18" customWidth="1"/>
    <col min="1795" max="1795" width="18" style="18" customWidth="1"/>
    <col min="1796" max="2048" width="9.140625" style="18"/>
    <col min="2049" max="2049" width="21.5703125" style="18" customWidth="1"/>
    <col min="2050" max="2050" width="67.28515625" style="18" customWidth="1"/>
    <col min="2051" max="2051" width="18" style="18" customWidth="1"/>
    <col min="2052" max="2304" width="9.140625" style="18"/>
    <col min="2305" max="2305" width="21.5703125" style="18" customWidth="1"/>
    <col min="2306" max="2306" width="67.28515625" style="18" customWidth="1"/>
    <col min="2307" max="2307" width="18" style="18" customWidth="1"/>
    <col min="2308" max="2560" width="9.140625" style="18"/>
    <col min="2561" max="2561" width="21.5703125" style="18" customWidth="1"/>
    <col min="2562" max="2562" width="67.28515625" style="18" customWidth="1"/>
    <col min="2563" max="2563" width="18" style="18" customWidth="1"/>
    <col min="2564" max="2816" width="9.140625" style="18"/>
    <col min="2817" max="2817" width="21.5703125" style="18" customWidth="1"/>
    <col min="2818" max="2818" width="67.28515625" style="18" customWidth="1"/>
    <col min="2819" max="2819" width="18" style="18" customWidth="1"/>
    <col min="2820" max="3072" width="9.140625" style="18"/>
    <col min="3073" max="3073" width="21.5703125" style="18" customWidth="1"/>
    <col min="3074" max="3074" width="67.28515625" style="18" customWidth="1"/>
    <col min="3075" max="3075" width="18" style="18" customWidth="1"/>
    <col min="3076" max="3328" width="9.140625" style="18"/>
    <col min="3329" max="3329" width="21.5703125" style="18" customWidth="1"/>
    <col min="3330" max="3330" width="67.28515625" style="18" customWidth="1"/>
    <col min="3331" max="3331" width="18" style="18" customWidth="1"/>
    <col min="3332" max="3584" width="9.140625" style="18"/>
    <col min="3585" max="3585" width="21.5703125" style="18" customWidth="1"/>
    <col min="3586" max="3586" width="67.28515625" style="18" customWidth="1"/>
    <col min="3587" max="3587" width="18" style="18" customWidth="1"/>
    <col min="3588" max="3840" width="9.140625" style="18"/>
    <col min="3841" max="3841" width="21.5703125" style="18" customWidth="1"/>
    <col min="3842" max="3842" width="67.28515625" style="18" customWidth="1"/>
    <col min="3843" max="3843" width="18" style="18" customWidth="1"/>
    <col min="3844" max="4096" width="9.140625" style="18"/>
    <col min="4097" max="4097" width="21.5703125" style="18" customWidth="1"/>
    <col min="4098" max="4098" width="67.28515625" style="18" customWidth="1"/>
    <col min="4099" max="4099" width="18" style="18" customWidth="1"/>
    <col min="4100" max="4352" width="9.140625" style="18"/>
    <col min="4353" max="4353" width="21.5703125" style="18" customWidth="1"/>
    <col min="4354" max="4354" width="67.28515625" style="18" customWidth="1"/>
    <col min="4355" max="4355" width="18" style="18" customWidth="1"/>
    <col min="4356" max="4608" width="9.140625" style="18"/>
    <col min="4609" max="4609" width="21.5703125" style="18" customWidth="1"/>
    <col min="4610" max="4610" width="67.28515625" style="18" customWidth="1"/>
    <col min="4611" max="4611" width="18" style="18" customWidth="1"/>
    <col min="4612" max="4864" width="9.140625" style="18"/>
    <col min="4865" max="4865" width="21.5703125" style="18" customWidth="1"/>
    <col min="4866" max="4866" width="67.28515625" style="18" customWidth="1"/>
    <col min="4867" max="4867" width="18" style="18" customWidth="1"/>
    <col min="4868" max="5120" width="9.140625" style="18"/>
    <col min="5121" max="5121" width="21.5703125" style="18" customWidth="1"/>
    <col min="5122" max="5122" width="67.28515625" style="18" customWidth="1"/>
    <col min="5123" max="5123" width="18" style="18" customWidth="1"/>
    <col min="5124" max="5376" width="9.140625" style="18"/>
    <col min="5377" max="5377" width="21.5703125" style="18" customWidth="1"/>
    <col min="5378" max="5378" width="67.28515625" style="18" customWidth="1"/>
    <col min="5379" max="5379" width="18" style="18" customWidth="1"/>
    <col min="5380" max="5632" width="9.140625" style="18"/>
    <col min="5633" max="5633" width="21.5703125" style="18" customWidth="1"/>
    <col min="5634" max="5634" width="67.28515625" style="18" customWidth="1"/>
    <col min="5635" max="5635" width="18" style="18" customWidth="1"/>
    <col min="5636" max="5888" width="9.140625" style="18"/>
    <col min="5889" max="5889" width="21.5703125" style="18" customWidth="1"/>
    <col min="5890" max="5890" width="67.28515625" style="18" customWidth="1"/>
    <col min="5891" max="5891" width="18" style="18" customWidth="1"/>
    <col min="5892" max="6144" width="9.140625" style="18"/>
    <col min="6145" max="6145" width="21.5703125" style="18" customWidth="1"/>
    <col min="6146" max="6146" width="67.28515625" style="18" customWidth="1"/>
    <col min="6147" max="6147" width="18" style="18" customWidth="1"/>
    <col min="6148" max="6400" width="9.140625" style="18"/>
    <col min="6401" max="6401" width="21.5703125" style="18" customWidth="1"/>
    <col min="6402" max="6402" width="67.28515625" style="18" customWidth="1"/>
    <col min="6403" max="6403" width="18" style="18" customWidth="1"/>
    <col min="6404" max="6656" width="9.140625" style="18"/>
    <col min="6657" max="6657" width="21.5703125" style="18" customWidth="1"/>
    <col min="6658" max="6658" width="67.28515625" style="18" customWidth="1"/>
    <col min="6659" max="6659" width="18" style="18" customWidth="1"/>
    <col min="6660" max="6912" width="9.140625" style="18"/>
    <col min="6913" max="6913" width="21.5703125" style="18" customWidth="1"/>
    <col min="6914" max="6914" width="67.28515625" style="18" customWidth="1"/>
    <col min="6915" max="6915" width="18" style="18" customWidth="1"/>
    <col min="6916" max="7168" width="9.140625" style="18"/>
    <col min="7169" max="7169" width="21.5703125" style="18" customWidth="1"/>
    <col min="7170" max="7170" width="67.28515625" style="18" customWidth="1"/>
    <col min="7171" max="7171" width="18" style="18" customWidth="1"/>
    <col min="7172" max="7424" width="9.140625" style="18"/>
    <col min="7425" max="7425" width="21.5703125" style="18" customWidth="1"/>
    <col min="7426" max="7426" width="67.28515625" style="18" customWidth="1"/>
    <col min="7427" max="7427" width="18" style="18" customWidth="1"/>
    <col min="7428" max="7680" width="9.140625" style="18"/>
    <col min="7681" max="7681" width="21.5703125" style="18" customWidth="1"/>
    <col min="7682" max="7682" width="67.28515625" style="18" customWidth="1"/>
    <col min="7683" max="7683" width="18" style="18" customWidth="1"/>
    <col min="7684" max="7936" width="9.140625" style="18"/>
    <col min="7937" max="7937" width="21.5703125" style="18" customWidth="1"/>
    <col min="7938" max="7938" width="67.28515625" style="18" customWidth="1"/>
    <col min="7939" max="7939" width="18" style="18" customWidth="1"/>
    <col min="7940" max="8192" width="9.140625" style="18"/>
    <col min="8193" max="8193" width="21.5703125" style="18" customWidth="1"/>
    <col min="8194" max="8194" width="67.28515625" style="18" customWidth="1"/>
    <col min="8195" max="8195" width="18" style="18" customWidth="1"/>
    <col min="8196" max="8448" width="9.140625" style="18"/>
    <col min="8449" max="8449" width="21.5703125" style="18" customWidth="1"/>
    <col min="8450" max="8450" width="67.28515625" style="18" customWidth="1"/>
    <col min="8451" max="8451" width="18" style="18" customWidth="1"/>
    <col min="8452" max="8704" width="9.140625" style="18"/>
    <col min="8705" max="8705" width="21.5703125" style="18" customWidth="1"/>
    <col min="8706" max="8706" width="67.28515625" style="18" customWidth="1"/>
    <col min="8707" max="8707" width="18" style="18" customWidth="1"/>
    <col min="8708" max="8960" width="9.140625" style="18"/>
    <col min="8961" max="8961" width="21.5703125" style="18" customWidth="1"/>
    <col min="8962" max="8962" width="67.28515625" style="18" customWidth="1"/>
    <col min="8963" max="8963" width="18" style="18" customWidth="1"/>
    <col min="8964" max="9216" width="9.140625" style="18"/>
    <col min="9217" max="9217" width="21.5703125" style="18" customWidth="1"/>
    <col min="9218" max="9218" width="67.28515625" style="18" customWidth="1"/>
    <col min="9219" max="9219" width="18" style="18" customWidth="1"/>
    <col min="9220" max="9472" width="9.140625" style="18"/>
    <col min="9473" max="9473" width="21.5703125" style="18" customWidth="1"/>
    <col min="9474" max="9474" width="67.28515625" style="18" customWidth="1"/>
    <col min="9475" max="9475" width="18" style="18" customWidth="1"/>
    <col min="9476" max="9728" width="9.140625" style="18"/>
    <col min="9729" max="9729" width="21.5703125" style="18" customWidth="1"/>
    <col min="9730" max="9730" width="67.28515625" style="18" customWidth="1"/>
    <col min="9731" max="9731" width="18" style="18" customWidth="1"/>
    <col min="9732" max="9984" width="9.140625" style="18"/>
    <col min="9985" max="9985" width="21.5703125" style="18" customWidth="1"/>
    <col min="9986" max="9986" width="67.28515625" style="18" customWidth="1"/>
    <col min="9987" max="9987" width="18" style="18" customWidth="1"/>
    <col min="9988" max="10240" width="9.140625" style="18"/>
    <col min="10241" max="10241" width="21.5703125" style="18" customWidth="1"/>
    <col min="10242" max="10242" width="67.28515625" style="18" customWidth="1"/>
    <col min="10243" max="10243" width="18" style="18" customWidth="1"/>
    <col min="10244" max="10496" width="9.140625" style="18"/>
    <col min="10497" max="10497" width="21.5703125" style="18" customWidth="1"/>
    <col min="10498" max="10498" width="67.28515625" style="18" customWidth="1"/>
    <col min="10499" max="10499" width="18" style="18" customWidth="1"/>
    <col min="10500" max="10752" width="9.140625" style="18"/>
    <col min="10753" max="10753" width="21.5703125" style="18" customWidth="1"/>
    <col min="10754" max="10754" width="67.28515625" style="18" customWidth="1"/>
    <col min="10755" max="10755" width="18" style="18" customWidth="1"/>
    <col min="10756" max="11008" width="9.140625" style="18"/>
    <col min="11009" max="11009" width="21.5703125" style="18" customWidth="1"/>
    <col min="11010" max="11010" width="67.28515625" style="18" customWidth="1"/>
    <col min="11011" max="11011" width="18" style="18" customWidth="1"/>
    <col min="11012" max="11264" width="9.140625" style="18"/>
    <col min="11265" max="11265" width="21.5703125" style="18" customWidth="1"/>
    <col min="11266" max="11266" width="67.28515625" style="18" customWidth="1"/>
    <col min="11267" max="11267" width="18" style="18" customWidth="1"/>
    <col min="11268" max="11520" width="9.140625" style="18"/>
    <col min="11521" max="11521" width="21.5703125" style="18" customWidth="1"/>
    <col min="11522" max="11522" width="67.28515625" style="18" customWidth="1"/>
    <col min="11523" max="11523" width="18" style="18" customWidth="1"/>
    <col min="11524" max="11776" width="9.140625" style="18"/>
    <col min="11777" max="11777" width="21.5703125" style="18" customWidth="1"/>
    <col min="11778" max="11778" width="67.28515625" style="18" customWidth="1"/>
    <col min="11779" max="11779" width="18" style="18" customWidth="1"/>
    <col min="11780" max="12032" width="9.140625" style="18"/>
    <col min="12033" max="12033" width="21.5703125" style="18" customWidth="1"/>
    <col min="12034" max="12034" width="67.28515625" style="18" customWidth="1"/>
    <col min="12035" max="12035" width="18" style="18" customWidth="1"/>
    <col min="12036" max="12288" width="9.140625" style="18"/>
    <col min="12289" max="12289" width="21.5703125" style="18" customWidth="1"/>
    <col min="12290" max="12290" width="67.28515625" style="18" customWidth="1"/>
    <col min="12291" max="12291" width="18" style="18" customWidth="1"/>
    <col min="12292" max="12544" width="9.140625" style="18"/>
    <col min="12545" max="12545" width="21.5703125" style="18" customWidth="1"/>
    <col min="12546" max="12546" width="67.28515625" style="18" customWidth="1"/>
    <col min="12547" max="12547" width="18" style="18" customWidth="1"/>
    <col min="12548" max="12800" width="9.140625" style="18"/>
    <col min="12801" max="12801" width="21.5703125" style="18" customWidth="1"/>
    <col min="12802" max="12802" width="67.28515625" style="18" customWidth="1"/>
    <col min="12803" max="12803" width="18" style="18" customWidth="1"/>
    <col min="12804" max="13056" width="9.140625" style="18"/>
    <col min="13057" max="13057" width="21.5703125" style="18" customWidth="1"/>
    <col min="13058" max="13058" width="67.28515625" style="18" customWidth="1"/>
    <col min="13059" max="13059" width="18" style="18" customWidth="1"/>
    <col min="13060" max="13312" width="9.140625" style="18"/>
    <col min="13313" max="13313" width="21.5703125" style="18" customWidth="1"/>
    <col min="13314" max="13314" width="67.28515625" style="18" customWidth="1"/>
    <col min="13315" max="13315" width="18" style="18" customWidth="1"/>
    <col min="13316" max="13568" width="9.140625" style="18"/>
    <col min="13569" max="13569" width="21.5703125" style="18" customWidth="1"/>
    <col min="13570" max="13570" width="67.28515625" style="18" customWidth="1"/>
    <col min="13571" max="13571" width="18" style="18" customWidth="1"/>
    <col min="13572" max="13824" width="9.140625" style="18"/>
    <col min="13825" max="13825" width="21.5703125" style="18" customWidth="1"/>
    <col min="13826" max="13826" width="67.28515625" style="18" customWidth="1"/>
    <col min="13827" max="13827" width="18" style="18" customWidth="1"/>
    <col min="13828" max="14080" width="9.140625" style="18"/>
    <col min="14081" max="14081" width="21.5703125" style="18" customWidth="1"/>
    <col min="14082" max="14082" width="67.28515625" style="18" customWidth="1"/>
    <col min="14083" max="14083" width="18" style="18" customWidth="1"/>
    <col min="14084" max="14336" width="9.140625" style="18"/>
    <col min="14337" max="14337" width="21.5703125" style="18" customWidth="1"/>
    <col min="14338" max="14338" width="67.28515625" style="18" customWidth="1"/>
    <col min="14339" max="14339" width="18" style="18" customWidth="1"/>
    <col min="14340" max="14592" width="9.140625" style="18"/>
    <col min="14593" max="14593" width="21.5703125" style="18" customWidth="1"/>
    <col min="14594" max="14594" width="67.28515625" style="18" customWidth="1"/>
    <col min="14595" max="14595" width="18" style="18" customWidth="1"/>
    <col min="14596" max="14848" width="9.140625" style="18"/>
    <col min="14849" max="14849" width="21.5703125" style="18" customWidth="1"/>
    <col min="14850" max="14850" width="67.28515625" style="18" customWidth="1"/>
    <col min="14851" max="14851" width="18" style="18" customWidth="1"/>
    <col min="14852" max="15104" width="9.140625" style="18"/>
    <col min="15105" max="15105" width="21.5703125" style="18" customWidth="1"/>
    <col min="15106" max="15106" width="67.28515625" style="18" customWidth="1"/>
    <col min="15107" max="15107" width="18" style="18" customWidth="1"/>
    <col min="15108" max="15360" width="9.140625" style="18"/>
    <col min="15361" max="15361" width="21.5703125" style="18" customWidth="1"/>
    <col min="15362" max="15362" width="67.28515625" style="18" customWidth="1"/>
    <col min="15363" max="15363" width="18" style="18" customWidth="1"/>
    <col min="15364" max="15616" width="9.140625" style="18"/>
    <col min="15617" max="15617" width="21.5703125" style="18" customWidth="1"/>
    <col min="15618" max="15618" width="67.28515625" style="18" customWidth="1"/>
    <col min="15619" max="15619" width="18" style="18" customWidth="1"/>
    <col min="15620" max="15872" width="9.140625" style="18"/>
    <col min="15873" max="15873" width="21.5703125" style="18" customWidth="1"/>
    <col min="15874" max="15874" width="67.28515625" style="18" customWidth="1"/>
    <col min="15875" max="15875" width="18" style="18" customWidth="1"/>
    <col min="15876" max="16128" width="9.140625" style="18"/>
    <col min="16129" max="16129" width="21.5703125" style="18" customWidth="1"/>
    <col min="16130" max="16130" width="67.28515625" style="18" customWidth="1"/>
    <col min="16131" max="16131" width="18" style="18" customWidth="1"/>
    <col min="16132" max="16384" width="9.140625" style="18"/>
  </cols>
  <sheetData>
    <row r="1" spans="1:24" x14ac:dyDescent="0.25">
      <c r="A1" s="228"/>
      <c r="B1" s="229"/>
      <c r="C1" s="513" t="s">
        <v>714</v>
      </c>
      <c r="D1" s="513"/>
      <c r="E1" s="513"/>
    </row>
    <row r="2" spans="1:24" ht="15" customHeight="1" x14ac:dyDescent="0.25">
      <c r="A2" s="228"/>
      <c r="B2" s="513" t="s">
        <v>128</v>
      </c>
      <c r="C2" s="513"/>
      <c r="D2" s="513"/>
      <c r="E2" s="513"/>
    </row>
    <row r="3" spans="1:24" ht="15" customHeight="1" x14ac:dyDescent="0.25">
      <c r="A3" s="228"/>
      <c r="B3" s="513" t="s">
        <v>167</v>
      </c>
      <c r="C3" s="513"/>
      <c r="D3" s="513"/>
      <c r="E3" s="513"/>
    </row>
    <row r="4" spans="1:24" ht="15" customHeight="1" x14ac:dyDescent="0.25">
      <c r="A4" s="228"/>
      <c r="B4" s="513" t="s">
        <v>168</v>
      </c>
      <c r="C4" s="513"/>
      <c r="D4" s="513"/>
      <c r="E4" s="513"/>
    </row>
    <row r="5" spans="1:24" ht="15" customHeight="1" x14ac:dyDescent="0.25">
      <c r="A5" s="228"/>
      <c r="B5" s="513" t="s">
        <v>552</v>
      </c>
      <c r="C5" s="513"/>
      <c r="D5" s="513"/>
      <c r="E5" s="513"/>
    </row>
    <row r="6" spans="1:24" x14ac:dyDescent="0.25">
      <c r="A6" s="19"/>
      <c r="B6" s="21"/>
      <c r="C6" s="21"/>
      <c r="D6" s="21"/>
      <c r="E6" s="21"/>
    </row>
    <row r="7" spans="1:24" x14ac:dyDescent="0.25">
      <c r="A7" s="430" t="s">
        <v>184</v>
      </c>
      <c r="B7" s="430"/>
      <c r="C7" s="430"/>
      <c r="D7" s="430"/>
      <c r="E7" s="430"/>
    </row>
    <row r="8" spans="1:24" x14ac:dyDescent="0.25">
      <c r="A8" s="430" t="s">
        <v>663</v>
      </c>
      <c r="B8" s="430"/>
      <c r="C8" s="430"/>
      <c r="D8" s="430"/>
      <c r="E8" s="430"/>
    </row>
    <row r="9" spans="1:24" x14ac:dyDescent="0.25">
      <c r="A9" s="20"/>
      <c r="B9" s="20"/>
      <c r="E9" s="118" t="s">
        <v>115</v>
      </c>
    </row>
    <row r="10" spans="1:24" ht="28.5" x14ac:dyDescent="0.25">
      <c r="A10" s="5" t="s">
        <v>185</v>
      </c>
      <c r="B10" s="5" t="s">
        <v>186</v>
      </c>
      <c r="C10" s="5" t="s">
        <v>113</v>
      </c>
      <c r="D10" s="126" t="s">
        <v>610</v>
      </c>
      <c r="E10" s="126" t="s">
        <v>611</v>
      </c>
    </row>
    <row r="11" spans="1:24" x14ac:dyDescent="0.25">
      <c r="A11" s="230">
        <v>1</v>
      </c>
      <c r="B11" s="231">
        <v>2</v>
      </c>
      <c r="C11" s="231">
        <v>3</v>
      </c>
      <c r="D11" s="231">
        <v>4</v>
      </c>
      <c r="E11" s="231">
        <v>5</v>
      </c>
      <c r="F11" s="223"/>
      <c r="G11" s="223"/>
      <c r="H11" s="223"/>
      <c r="I11" s="223"/>
      <c r="J11" s="223"/>
      <c r="K11" s="223"/>
      <c r="L11" s="223"/>
      <c r="M11" s="223"/>
      <c r="N11" s="223"/>
      <c r="O11" s="223"/>
      <c r="P11" s="223"/>
      <c r="Q11" s="223"/>
      <c r="R11" s="223"/>
      <c r="S11" s="223"/>
      <c r="T11" s="223"/>
      <c r="U11" s="223"/>
      <c r="V11" s="223"/>
      <c r="W11" s="223"/>
      <c r="X11" s="223"/>
    </row>
    <row r="12" spans="1:24" ht="28.5" x14ac:dyDescent="0.25">
      <c r="A12" s="232" t="s">
        <v>130</v>
      </c>
      <c r="B12" s="186" t="s">
        <v>131</v>
      </c>
      <c r="C12" s="187">
        <f>+C13+C14+C19+C24+C31+C32+C35+C38+C41+C43+C44</f>
        <v>40212</v>
      </c>
      <c r="D12" s="187">
        <f>+D13+D14+D19+D24+D31+D32+D35+D38+D41+D43+D44</f>
        <v>22315.656150000003</v>
      </c>
      <c r="E12" s="224">
        <f>D12/C12*100</f>
        <v>55.495016786034022</v>
      </c>
      <c r="F12" s="223">
        <v>22315.656149999999</v>
      </c>
      <c r="G12" s="223"/>
      <c r="H12" s="223"/>
      <c r="I12" s="223"/>
      <c r="J12" s="223"/>
      <c r="K12" s="223"/>
      <c r="L12" s="223"/>
      <c r="M12" s="223"/>
      <c r="N12" s="223"/>
      <c r="O12" s="223"/>
      <c r="P12" s="223"/>
      <c r="Q12" s="223"/>
      <c r="R12" s="223"/>
      <c r="S12" s="223"/>
      <c r="T12" s="223"/>
      <c r="U12" s="223"/>
      <c r="V12" s="223"/>
      <c r="W12" s="223"/>
      <c r="X12" s="223"/>
    </row>
    <row r="13" spans="1:24" ht="21" customHeight="1" x14ac:dyDescent="0.25">
      <c r="A13" s="232" t="s">
        <v>187</v>
      </c>
      <c r="B13" s="186" t="s">
        <v>188</v>
      </c>
      <c r="C13" s="187">
        <v>29666</v>
      </c>
      <c r="D13" s="187">
        <v>17696.778610000001</v>
      </c>
      <c r="E13" s="224">
        <f t="shared" ref="E13:E76" si="0">D13/C13*100</f>
        <v>59.653403256252957</v>
      </c>
      <c r="F13" s="225">
        <f>D12-F12</f>
        <v>0</v>
      </c>
      <c r="G13" s="223"/>
      <c r="H13" s="223"/>
      <c r="I13" s="223"/>
      <c r="J13" s="223"/>
      <c r="K13" s="223"/>
      <c r="L13" s="223"/>
      <c r="M13" s="223"/>
      <c r="N13" s="223"/>
      <c r="O13" s="223"/>
      <c r="P13" s="223"/>
      <c r="Q13" s="223"/>
      <c r="R13" s="223"/>
      <c r="S13" s="223"/>
      <c r="T13" s="223"/>
      <c r="U13" s="223"/>
      <c r="V13" s="223"/>
      <c r="W13" s="223"/>
      <c r="X13" s="223"/>
    </row>
    <row r="14" spans="1:24" ht="32.25" customHeight="1" x14ac:dyDescent="0.25">
      <c r="A14" s="232" t="s">
        <v>132</v>
      </c>
      <c r="B14" s="186" t="s">
        <v>189</v>
      </c>
      <c r="C14" s="187">
        <f>C16+C15+C17+C18</f>
        <v>1010</v>
      </c>
      <c r="D14" s="187">
        <f>D16+D15+D17+D18</f>
        <v>475.18623000000002</v>
      </c>
      <c r="E14" s="224">
        <f t="shared" si="0"/>
        <v>47.048141584158422</v>
      </c>
      <c r="F14" s="223"/>
      <c r="G14" s="223"/>
      <c r="H14" s="223"/>
      <c r="I14" s="223"/>
      <c r="J14" s="223"/>
      <c r="K14" s="223"/>
      <c r="L14" s="223"/>
      <c r="M14" s="223"/>
      <c r="N14" s="223"/>
      <c r="O14" s="223"/>
      <c r="P14" s="223"/>
      <c r="Q14" s="223"/>
      <c r="R14" s="223"/>
      <c r="S14" s="223"/>
      <c r="T14" s="223"/>
      <c r="U14" s="223"/>
      <c r="V14" s="223"/>
      <c r="W14" s="223"/>
      <c r="X14" s="223"/>
    </row>
    <row r="15" spans="1:24" s="227" customFormat="1" ht="29.25" customHeight="1" x14ac:dyDescent="0.2">
      <c r="A15" s="233" t="s">
        <v>190</v>
      </c>
      <c r="B15" s="188" t="s">
        <v>191</v>
      </c>
      <c r="C15" s="189">
        <v>500</v>
      </c>
      <c r="D15" s="161">
        <v>214.88176000000001</v>
      </c>
      <c r="E15" s="224">
        <f t="shared" si="0"/>
        <v>42.976351999999999</v>
      </c>
      <c r="F15" s="226"/>
      <c r="G15" s="226"/>
      <c r="H15" s="226"/>
      <c r="I15" s="226"/>
      <c r="J15" s="226"/>
      <c r="K15" s="226"/>
      <c r="L15" s="226"/>
      <c r="M15" s="226"/>
      <c r="N15" s="226"/>
      <c r="O15" s="226"/>
      <c r="P15" s="226"/>
      <c r="Q15" s="226"/>
      <c r="R15" s="226"/>
      <c r="S15" s="226"/>
      <c r="T15" s="226"/>
      <c r="U15" s="226"/>
      <c r="V15" s="226"/>
      <c r="W15" s="226"/>
      <c r="X15" s="226"/>
    </row>
    <row r="16" spans="1:24" s="227" customFormat="1" ht="75" x14ac:dyDescent="0.2">
      <c r="A16" s="233" t="s">
        <v>192</v>
      </c>
      <c r="B16" s="188" t="s">
        <v>193</v>
      </c>
      <c r="C16" s="189">
        <v>250</v>
      </c>
      <c r="D16" s="161">
        <v>1.6187</v>
      </c>
      <c r="E16" s="224">
        <f t="shared" si="0"/>
        <v>0.64748000000000006</v>
      </c>
      <c r="F16" s="226"/>
      <c r="G16" s="226"/>
      <c r="H16" s="226"/>
      <c r="I16" s="226"/>
      <c r="J16" s="226"/>
      <c r="K16" s="226"/>
      <c r="L16" s="226"/>
      <c r="M16" s="226"/>
      <c r="N16" s="226"/>
      <c r="O16" s="226"/>
      <c r="P16" s="226"/>
      <c r="Q16" s="226"/>
      <c r="R16" s="226"/>
      <c r="S16" s="226"/>
      <c r="T16" s="226"/>
      <c r="U16" s="226"/>
      <c r="V16" s="226"/>
      <c r="W16" s="226"/>
      <c r="X16" s="226"/>
    </row>
    <row r="17" spans="1:24" s="227" customFormat="1" ht="60" x14ac:dyDescent="0.2">
      <c r="A17" s="233" t="s">
        <v>194</v>
      </c>
      <c r="B17" s="188" t="s">
        <v>195</v>
      </c>
      <c r="C17" s="189">
        <v>180</v>
      </c>
      <c r="D17" s="161">
        <v>298.79491999999999</v>
      </c>
      <c r="E17" s="224">
        <f t="shared" si="0"/>
        <v>165.99717777777778</v>
      </c>
      <c r="F17" s="226"/>
      <c r="G17" s="226"/>
      <c r="H17" s="226"/>
      <c r="I17" s="226"/>
      <c r="J17" s="226"/>
      <c r="K17" s="226"/>
      <c r="L17" s="226"/>
      <c r="M17" s="226"/>
      <c r="N17" s="226"/>
      <c r="O17" s="226"/>
      <c r="P17" s="226"/>
      <c r="Q17" s="226"/>
      <c r="R17" s="226"/>
      <c r="S17" s="226"/>
      <c r="T17" s="226"/>
      <c r="U17" s="226"/>
      <c r="V17" s="226"/>
      <c r="W17" s="226"/>
      <c r="X17" s="226"/>
    </row>
    <row r="18" spans="1:24" s="227" customFormat="1" ht="60" x14ac:dyDescent="0.2">
      <c r="A18" s="233" t="s">
        <v>196</v>
      </c>
      <c r="B18" s="188" t="s">
        <v>197</v>
      </c>
      <c r="C18" s="189">
        <v>80</v>
      </c>
      <c r="D18" s="161">
        <v>-40.10915</v>
      </c>
      <c r="E18" s="224">
        <f t="shared" si="0"/>
        <v>-50.1364375</v>
      </c>
      <c r="F18" s="226"/>
      <c r="G18" s="226"/>
      <c r="H18" s="226"/>
      <c r="I18" s="226"/>
      <c r="J18" s="226"/>
      <c r="K18" s="226"/>
      <c r="L18" s="226"/>
      <c r="M18" s="226"/>
      <c r="N18" s="226"/>
      <c r="O18" s="226"/>
      <c r="P18" s="226"/>
      <c r="Q18" s="226"/>
      <c r="R18" s="226"/>
      <c r="S18" s="226"/>
      <c r="T18" s="226"/>
      <c r="U18" s="226"/>
      <c r="V18" s="226"/>
      <c r="W18" s="226"/>
      <c r="X18" s="226"/>
    </row>
    <row r="19" spans="1:24" ht="28.5" x14ac:dyDescent="0.25">
      <c r="A19" s="232" t="s">
        <v>198</v>
      </c>
      <c r="B19" s="186" t="s">
        <v>133</v>
      </c>
      <c r="C19" s="187">
        <f>+C20+C21+C22+C23</f>
        <v>3007</v>
      </c>
      <c r="D19" s="187">
        <f>+D20+D21+D22+D23</f>
        <v>1568.8760800000002</v>
      </c>
      <c r="E19" s="224">
        <f t="shared" si="0"/>
        <v>52.174129697372805</v>
      </c>
      <c r="F19" s="223"/>
      <c r="G19" s="223"/>
      <c r="H19" s="223"/>
      <c r="I19" s="223"/>
      <c r="J19" s="223"/>
      <c r="K19" s="223"/>
      <c r="L19" s="223"/>
      <c r="M19" s="223"/>
      <c r="N19" s="223"/>
      <c r="O19" s="223"/>
      <c r="P19" s="223"/>
      <c r="Q19" s="223"/>
      <c r="R19" s="223"/>
      <c r="S19" s="223"/>
      <c r="T19" s="223"/>
      <c r="U19" s="223"/>
      <c r="V19" s="223"/>
      <c r="W19" s="223"/>
      <c r="X19" s="223"/>
    </row>
    <row r="20" spans="1:24" x14ac:dyDescent="0.25">
      <c r="A20" s="230" t="s">
        <v>561</v>
      </c>
      <c r="B20" s="190" t="s">
        <v>562</v>
      </c>
      <c r="C20" s="187">
        <v>2177</v>
      </c>
      <c r="D20" s="160">
        <f>291.84924+6.96073+37.757+754.30115+12.42846+0.6</f>
        <v>1103.8965800000001</v>
      </c>
      <c r="E20" s="224">
        <f t="shared" si="0"/>
        <v>50.707238401469908</v>
      </c>
      <c r="F20" s="223"/>
      <c r="G20" s="223"/>
      <c r="H20" s="223"/>
      <c r="I20" s="223"/>
      <c r="J20" s="223"/>
      <c r="K20" s="223"/>
      <c r="L20" s="223"/>
      <c r="M20" s="223"/>
      <c r="N20" s="223"/>
      <c r="O20" s="223"/>
      <c r="P20" s="223"/>
      <c r="Q20" s="223"/>
      <c r="R20" s="223"/>
      <c r="S20" s="223"/>
      <c r="T20" s="223"/>
      <c r="U20" s="223"/>
      <c r="V20" s="223"/>
      <c r="W20" s="223"/>
      <c r="X20" s="223"/>
    </row>
    <row r="21" spans="1:24" x14ac:dyDescent="0.25">
      <c r="A21" s="230" t="s">
        <v>612</v>
      </c>
      <c r="B21" s="190" t="s">
        <v>613</v>
      </c>
      <c r="C21" s="187">
        <v>160</v>
      </c>
      <c r="D21" s="160">
        <f>261.14678-0.55673+0.555</f>
        <v>261.14504999999997</v>
      </c>
      <c r="E21" s="224">
        <f t="shared" si="0"/>
        <v>163.21565624999999</v>
      </c>
      <c r="F21" s="223"/>
      <c r="G21" s="223"/>
      <c r="H21" s="223"/>
      <c r="I21" s="223"/>
      <c r="J21" s="223"/>
      <c r="K21" s="223"/>
      <c r="L21" s="223"/>
      <c r="M21" s="223"/>
      <c r="N21" s="223"/>
      <c r="O21" s="223"/>
      <c r="P21" s="223"/>
      <c r="Q21" s="223"/>
      <c r="R21" s="223"/>
      <c r="S21" s="223"/>
      <c r="T21" s="223"/>
      <c r="U21" s="223"/>
      <c r="V21" s="223"/>
      <c r="W21" s="223"/>
      <c r="X21" s="223"/>
    </row>
    <row r="22" spans="1:24" x14ac:dyDescent="0.25">
      <c r="A22" s="230" t="s">
        <v>199</v>
      </c>
      <c r="B22" s="190" t="s">
        <v>134</v>
      </c>
      <c r="C22" s="189">
        <v>220</v>
      </c>
      <c r="D22" s="161">
        <v>137.66659000000001</v>
      </c>
      <c r="E22" s="224">
        <f t="shared" si="0"/>
        <v>62.575722727272733</v>
      </c>
      <c r="F22" s="223"/>
      <c r="G22" s="223"/>
      <c r="H22" s="223"/>
      <c r="I22" s="223"/>
      <c r="J22" s="223"/>
      <c r="K22" s="223"/>
      <c r="L22" s="223"/>
      <c r="M22" s="223"/>
      <c r="N22" s="223"/>
      <c r="O22" s="223"/>
      <c r="P22" s="223"/>
      <c r="Q22" s="223"/>
      <c r="R22" s="223"/>
      <c r="S22" s="223"/>
      <c r="T22" s="223"/>
      <c r="U22" s="223"/>
      <c r="V22" s="223"/>
      <c r="W22" s="223"/>
      <c r="X22" s="223"/>
    </row>
    <row r="23" spans="1:24" ht="30" x14ac:dyDescent="0.25">
      <c r="A23" s="230" t="s">
        <v>200</v>
      </c>
      <c r="B23" s="190" t="s">
        <v>135</v>
      </c>
      <c r="C23" s="189">
        <v>450</v>
      </c>
      <c r="D23" s="161">
        <f>66.06078+0.10708</f>
        <v>66.16785999999999</v>
      </c>
      <c r="E23" s="224">
        <f t="shared" si="0"/>
        <v>14.703968888888888</v>
      </c>
      <c r="F23" s="223"/>
      <c r="G23" s="223"/>
      <c r="H23" s="223"/>
      <c r="I23" s="223"/>
      <c r="J23" s="223"/>
      <c r="K23" s="223"/>
      <c r="L23" s="223"/>
      <c r="M23" s="223"/>
      <c r="N23" s="223"/>
      <c r="O23" s="223"/>
      <c r="P23" s="223"/>
      <c r="Q23" s="223"/>
      <c r="R23" s="223"/>
      <c r="S23" s="223"/>
      <c r="T23" s="223"/>
      <c r="U23" s="223"/>
      <c r="V23" s="223"/>
      <c r="W23" s="223"/>
      <c r="X23" s="223"/>
    </row>
    <row r="24" spans="1:24" x14ac:dyDescent="0.25">
      <c r="A24" s="232" t="s">
        <v>201</v>
      </c>
      <c r="B24" s="186" t="s">
        <v>136</v>
      </c>
      <c r="C24" s="187">
        <f>+C25+C26+C27</f>
        <v>3088</v>
      </c>
      <c r="D24" s="187">
        <f>+D25+D26+D27</f>
        <v>1309.0201099999999</v>
      </c>
      <c r="E24" s="224">
        <f t="shared" si="0"/>
        <v>42.390547603626942</v>
      </c>
      <c r="F24" s="223"/>
      <c r="G24" s="223"/>
      <c r="H24" s="223"/>
      <c r="I24" s="223"/>
      <c r="J24" s="223"/>
      <c r="K24" s="223"/>
      <c r="L24" s="223"/>
      <c r="M24" s="223"/>
      <c r="N24" s="223"/>
      <c r="O24" s="223"/>
      <c r="P24" s="223"/>
      <c r="Q24" s="223"/>
      <c r="R24" s="223"/>
      <c r="S24" s="223"/>
      <c r="T24" s="223"/>
      <c r="U24" s="223"/>
      <c r="V24" s="223"/>
      <c r="W24" s="223"/>
      <c r="X24" s="223"/>
    </row>
    <row r="25" spans="1:24" x14ac:dyDescent="0.25">
      <c r="A25" s="234" t="s">
        <v>633</v>
      </c>
      <c r="B25" s="190" t="s">
        <v>634</v>
      </c>
      <c r="C25" s="189">
        <v>410</v>
      </c>
      <c r="D25" s="189">
        <v>228.54571999999999</v>
      </c>
      <c r="E25" s="224">
        <f t="shared" si="0"/>
        <v>55.742858536585359</v>
      </c>
      <c r="F25" s="223"/>
      <c r="G25" s="223"/>
      <c r="H25" s="223"/>
      <c r="I25" s="223"/>
      <c r="J25" s="223"/>
      <c r="K25" s="223"/>
      <c r="L25" s="223"/>
      <c r="M25" s="223"/>
      <c r="N25" s="223"/>
    </row>
    <row r="26" spans="1:24" x14ac:dyDescent="0.25">
      <c r="A26" s="230" t="s">
        <v>202</v>
      </c>
      <c r="B26" s="190" t="s">
        <v>137</v>
      </c>
      <c r="C26" s="189">
        <v>1632</v>
      </c>
      <c r="D26" s="161">
        <f>736.73981+3.62273</f>
        <v>740.36254000000008</v>
      </c>
      <c r="E26" s="224">
        <f t="shared" si="0"/>
        <v>45.36535171568628</v>
      </c>
      <c r="F26" s="223"/>
      <c r="G26" s="223"/>
      <c r="H26" s="223"/>
      <c r="I26" s="223"/>
      <c r="J26" s="223"/>
      <c r="K26" s="223"/>
      <c r="L26" s="223"/>
      <c r="M26" s="223"/>
      <c r="N26" s="223"/>
    </row>
    <row r="27" spans="1:24" s="237" customFormat="1" ht="16.5" customHeight="1" x14ac:dyDescent="0.25">
      <c r="A27" s="234" t="s">
        <v>635</v>
      </c>
      <c r="B27" s="190" t="s">
        <v>636</v>
      </c>
      <c r="C27" s="235">
        <v>1046</v>
      </c>
      <c r="D27" s="235">
        <v>340.11185</v>
      </c>
      <c r="E27" s="236">
        <f t="shared" si="0"/>
        <v>32.515473231357554</v>
      </c>
    </row>
    <row r="28" spans="1:24" ht="28.5" hidden="1" x14ac:dyDescent="0.25">
      <c r="A28" s="232" t="s">
        <v>203</v>
      </c>
      <c r="B28" s="186" t="s">
        <v>204</v>
      </c>
      <c r="C28" s="187">
        <f>C29+C30</f>
        <v>0</v>
      </c>
      <c r="D28" s="187">
        <f>D29+D30</f>
        <v>0</v>
      </c>
      <c r="E28" s="224" t="e">
        <f t="shared" si="0"/>
        <v>#DIV/0!</v>
      </c>
      <c r="F28" s="223"/>
      <c r="G28" s="223"/>
      <c r="H28" s="223"/>
      <c r="I28" s="223"/>
      <c r="J28" s="223"/>
      <c r="K28" s="223"/>
      <c r="L28" s="223"/>
      <c r="M28" s="223"/>
      <c r="N28" s="223"/>
    </row>
    <row r="29" spans="1:24" hidden="1" x14ac:dyDescent="0.25">
      <c r="A29" s="230" t="s">
        <v>205</v>
      </c>
      <c r="B29" s="190" t="s">
        <v>206</v>
      </c>
      <c r="C29" s="189"/>
      <c r="D29" s="189"/>
      <c r="E29" s="224" t="e">
        <f t="shared" si="0"/>
        <v>#DIV/0!</v>
      </c>
      <c r="F29" s="223"/>
      <c r="G29" s="223"/>
      <c r="H29" s="223"/>
      <c r="I29" s="223"/>
      <c r="J29" s="223"/>
      <c r="K29" s="223"/>
      <c r="L29" s="223"/>
      <c r="M29" s="223"/>
      <c r="N29" s="223"/>
    </row>
    <row r="30" spans="1:24" ht="30" hidden="1" x14ac:dyDescent="0.25">
      <c r="A30" s="230" t="s">
        <v>207</v>
      </c>
      <c r="B30" s="191" t="s">
        <v>208</v>
      </c>
      <c r="C30" s="189"/>
      <c r="D30" s="189"/>
      <c r="E30" s="224" t="e">
        <f t="shared" si="0"/>
        <v>#DIV/0!</v>
      </c>
      <c r="F30" s="223"/>
      <c r="G30" s="223"/>
      <c r="H30" s="223"/>
      <c r="I30" s="223"/>
      <c r="J30" s="223"/>
      <c r="K30" s="223"/>
      <c r="L30" s="223"/>
      <c r="M30" s="223"/>
      <c r="N30" s="223"/>
    </row>
    <row r="31" spans="1:24" x14ac:dyDescent="0.25">
      <c r="A31" s="232" t="s">
        <v>209</v>
      </c>
      <c r="B31" s="192" t="s">
        <v>138</v>
      </c>
      <c r="C31" s="189">
        <v>916</v>
      </c>
      <c r="D31" s="161">
        <f>345.47016+0.6+11.17789</f>
        <v>357.24805000000003</v>
      </c>
      <c r="E31" s="224">
        <f t="shared" si="0"/>
        <v>39.000878820960708</v>
      </c>
      <c r="F31" s="223"/>
      <c r="G31" s="223"/>
      <c r="H31" s="223"/>
      <c r="I31" s="223"/>
      <c r="J31" s="223"/>
      <c r="K31" s="223"/>
      <c r="L31" s="223"/>
      <c r="M31" s="223"/>
      <c r="N31" s="223"/>
    </row>
    <row r="32" spans="1:24" ht="42.75" x14ac:dyDescent="0.25">
      <c r="A32" s="232" t="s">
        <v>210</v>
      </c>
      <c r="B32" s="192" t="s">
        <v>139</v>
      </c>
      <c r="C32" s="187">
        <f>C33+C34</f>
        <v>1050</v>
      </c>
      <c r="D32" s="187">
        <f>D33+D34</f>
        <v>309.15966000000003</v>
      </c>
      <c r="E32" s="224">
        <f t="shared" si="0"/>
        <v>29.443777142857147</v>
      </c>
      <c r="F32" s="223"/>
      <c r="G32" s="223"/>
      <c r="H32" s="223"/>
      <c r="I32" s="223"/>
      <c r="J32" s="223"/>
      <c r="K32" s="223"/>
      <c r="L32" s="223"/>
      <c r="M32" s="223"/>
      <c r="N32" s="223"/>
    </row>
    <row r="33" spans="1:14" ht="75" x14ac:dyDescent="0.25">
      <c r="A33" s="230" t="s">
        <v>297</v>
      </c>
      <c r="B33" s="191" t="s">
        <v>295</v>
      </c>
      <c r="C33" s="193">
        <v>450</v>
      </c>
      <c r="D33" s="164">
        <v>134.90036000000001</v>
      </c>
      <c r="E33" s="224">
        <f t="shared" si="0"/>
        <v>29.977857777777778</v>
      </c>
      <c r="F33" s="223"/>
      <c r="G33" s="223"/>
      <c r="H33" s="223"/>
      <c r="I33" s="223"/>
      <c r="J33" s="223"/>
      <c r="K33" s="223"/>
      <c r="L33" s="223"/>
      <c r="M33" s="223"/>
      <c r="N33" s="223"/>
    </row>
    <row r="34" spans="1:14" ht="60" x14ac:dyDescent="0.25">
      <c r="A34" s="238" t="s">
        <v>298</v>
      </c>
      <c r="B34" s="191" t="s">
        <v>296</v>
      </c>
      <c r="C34" s="194">
        <v>600</v>
      </c>
      <c r="D34" s="165">
        <v>174.2593</v>
      </c>
      <c r="E34" s="224">
        <f t="shared" si="0"/>
        <v>29.043216666666666</v>
      </c>
      <c r="F34" s="223"/>
      <c r="G34" s="223"/>
      <c r="H34" s="223"/>
      <c r="I34" s="223"/>
      <c r="J34" s="223"/>
      <c r="K34" s="223"/>
      <c r="L34" s="223"/>
      <c r="M34" s="223"/>
      <c r="N34" s="223"/>
    </row>
    <row r="35" spans="1:14" ht="28.5" x14ac:dyDescent="0.25">
      <c r="A35" s="232" t="s">
        <v>211</v>
      </c>
      <c r="B35" s="192" t="s">
        <v>212</v>
      </c>
      <c r="C35" s="194">
        <f>C36+C37</f>
        <v>460</v>
      </c>
      <c r="D35" s="165">
        <f>D36+D37</f>
        <v>304.87115999999997</v>
      </c>
      <c r="E35" s="224">
        <f t="shared" si="0"/>
        <v>66.276339130434778</v>
      </c>
      <c r="F35" s="223"/>
      <c r="G35" s="223"/>
      <c r="H35" s="223"/>
      <c r="I35" s="223"/>
      <c r="J35" s="223"/>
      <c r="K35" s="223"/>
      <c r="L35" s="223"/>
      <c r="M35" s="223"/>
      <c r="N35" s="223"/>
    </row>
    <row r="36" spans="1:14" ht="30" x14ac:dyDescent="0.25">
      <c r="A36" s="230" t="s">
        <v>213</v>
      </c>
      <c r="B36" s="191" t="s">
        <v>214</v>
      </c>
      <c r="C36" s="194">
        <v>460</v>
      </c>
      <c r="D36" s="165">
        <f>208.30183+96.56933</f>
        <v>304.87115999999997</v>
      </c>
      <c r="E36" s="224">
        <f t="shared" si="0"/>
        <v>66.276339130434778</v>
      </c>
      <c r="F36" s="223"/>
      <c r="G36" s="223"/>
      <c r="H36" s="223"/>
      <c r="I36" s="223"/>
      <c r="J36" s="223"/>
      <c r="K36" s="223"/>
      <c r="L36" s="223"/>
      <c r="M36" s="223"/>
      <c r="N36" s="223"/>
    </row>
    <row r="37" spans="1:14" hidden="1" x14ac:dyDescent="0.25">
      <c r="A37" s="230" t="s">
        <v>215</v>
      </c>
      <c r="B37" s="191" t="s">
        <v>216</v>
      </c>
      <c r="C37" s="194"/>
      <c r="D37" s="165"/>
      <c r="E37" s="224" t="e">
        <f t="shared" si="0"/>
        <v>#DIV/0!</v>
      </c>
      <c r="F37" s="223"/>
      <c r="G37" s="223"/>
      <c r="H37" s="223"/>
      <c r="I37" s="223"/>
      <c r="J37" s="223"/>
      <c r="K37" s="223"/>
      <c r="L37" s="223"/>
      <c r="M37" s="223"/>
      <c r="N37" s="223"/>
    </row>
    <row r="38" spans="1:14" ht="28.5" x14ac:dyDescent="0.25">
      <c r="A38" s="232" t="s">
        <v>217</v>
      </c>
      <c r="B38" s="192" t="s">
        <v>616</v>
      </c>
      <c r="C38" s="194">
        <f>C39+C40</f>
        <v>65</v>
      </c>
      <c r="D38" s="165">
        <f>D39+D40</f>
        <v>121.26252000000001</v>
      </c>
      <c r="E38" s="224">
        <f t="shared" si="0"/>
        <v>186.55772307692308</v>
      </c>
      <c r="F38" s="223"/>
      <c r="G38" s="223"/>
      <c r="H38" s="223"/>
      <c r="I38" s="223"/>
      <c r="J38" s="223"/>
      <c r="K38" s="223"/>
      <c r="L38" s="223"/>
      <c r="M38" s="223"/>
      <c r="N38" s="223"/>
    </row>
    <row r="39" spans="1:14" ht="30" hidden="1" x14ac:dyDescent="0.25">
      <c r="A39" s="230" t="s">
        <v>218</v>
      </c>
      <c r="B39" s="191" t="s">
        <v>219</v>
      </c>
      <c r="C39" s="193"/>
      <c r="D39" s="164"/>
      <c r="E39" s="224" t="e">
        <f t="shared" si="0"/>
        <v>#DIV/0!</v>
      </c>
      <c r="F39" s="223"/>
      <c r="G39" s="223"/>
      <c r="H39" s="223"/>
      <c r="I39" s="223"/>
      <c r="J39" s="223"/>
      <c r="K39" s="223"/>
      <c r="L39" s="223"/>
      <c r="M39" s="223"/>
      <c r="N39" s="223"/>
    </row>
    <row r="40" spans="1:14" ht="30" x14ac:dyDescent="0.25">
      <c r="A40" s="230" t="s">
        <v>220</v>
      </c>
      <c r="B40" s="191" t="s">
        <v>221</v>
      </c>
      <c r="C40" s="194">
        <v>65</v>
      </c>
      <c r="D40" s="165">
        <f>30.724+90.53852</f>
        <v>121.26252000000001</v>
      </c>
      <c r="E40" s="224">
        <f t="shared" si="0"/>
        <v>186.55772307692308</v>
      </c>
      <c r="F40" s="223"/>
      <c r="G40" s="223"/>
      <c r="H40" s="223"/>
      <c r="I40" s="223"/>
      <c r="J40" s="223"/>
      <c r="K40" s="223"/>
      <c r="L40" s="223"/>
      <c r="M40" s="223"/>
      <c r="N40" s="223"/>
    </row>
    <row r="41" spans="1:14" ht="28.5" x14ac:dyDescent="0.25">
      <c r="A41" s="232" t="s">
        <v>140</v>
      </c>
      <c r="B41" s="192" t="s">
        <v>141</v>
      </c>
      <c r="C41" s="194">
        <f>C42</f>
        <v>440</v>
      </c>
      <c r="D41" s="165">
        <f>D42</f>
        <v>50.998899999999999</v>
      </c>
      <c r="E41" s="224">
        <f t="shared" si="0"/>
        <v>11.590659090909091</v>
      </c>
      <c r="F41" s="223"/>
      <c r="G41" s="223"/>
      <c r="H41" s="223"/>
      <c r="I41" s="223"/>
      <c r="J41" s="223"/>
      <c r="K41" s="223"/>
      <c r="L41" s="223"/>
      <c r="M41" s="223"/>
      <c r="N41" s="223"/>
    </row>
    <row r="42" spans="1:14" ht="30" x14ac:dyDescent="0.25">
      <c r="A42" s="238">
        <v>1.14060000000004E+16</v>
      </c>
      <c r="B42" s="191" t="s">
        <v>222</v>
      </c>
      <c r="C42" s="193">
        <v>440</v>
      </c>
      <c r="D42" s="164">
        <v>50.998899999999999</v>
      </c>
      <c r="E42" s="224">
        <f t="shared" si="0"/>
        <v>11.590659090909091</v>
      </c>
      <c r="F42" s="223"/>
      <c r="G42" s="223"/>
      <c r="H42" s="223"/>
      <c r="I42" s="223"/>
      <c r="J42" s="223"/>
      <c r="K42" s="223"/>
      <c r="L42" s="223"/>
      <c r="M42" s="223"/>
      <c r="N42" s="223"/>
    </row>
    <row r="43" spans="1:14" ht="28.5" x14ac:dyDescent="0.25">
      <c r="A43" s="232" t="s">
        <v>223</v>
      </c>
      <c r="B43" s="192" t="s">
        <v>142</v>
      </c>
      <c r="C43" s="194">
        <v>350</v>
      </c>
      <c r="D43" s="165">
        <f>2.625+0.2+2+3.5+6.5+1.71232+0.15+4+3.5</f>
        <v>24.18732</v>
      </c>
      <c r="E43" s="224">
        <f t="shared" si="0"/>
        <v>6.9106628571428574</v>
      </c>
      <c r="F43" s="223"/>
      <c r="G43" s="223"/>
      <c r="H43" s="223"/>
      <c r="I43" s="223"/>
      <c r="J43" s="223"/>
      <c r="K43" s="223"/>
      <c r="L43" s="223"/>
      <c r="M43" s="223"/>
      <c r="N43" s="223"/>
    </row>
    <row r="44" spans="1:14" ht="28.5" x14ac:dyDescent="0.25">
      <c r="A44" s="232" t="s">
        <v>143</v>
      </c>
      <c r="B44" s="195" t="s">
        <v>144</v>
      </c>
      <c r="C44" s="194">
        <f>C45</f>
        <v>160</v>
      </c>
      <c r="D44" s="165">
        <f>D45</f>
        <v>98.067509999999999</v>
      </c>
      <c r="E44" s="224">
        <f t="shared" si="0"/>
        <v>61.292193750000003</v>
      </c>
      <c r="F44" s="223"/>
      <c r="G44" s="223"/>
      <c r="H44" s="223"/>
      <c r="I44" s="223"/>
      <c r="J44" s="223"/>
      <c r="K44" s="223"/>
      <c r="L44" s="223"/>
      <c r="M44" s="223"/>
      <c r="N44" s="223"/>
    </row>
    <row r="45" spans="1:14" x14ac:dyDescent="0.25">
      <c r="A45" s="230" t="s">
        <v>224</v>
      </c>
      <c r="B45" s="196" t="s">
        <v>225</v>
      </c>
      <c r="C45" s="194">
        <v>160</v>
      </c>
      <c r="D45" s="165">
        <v>98.067509999999999</v>
      </c>
      <c r="E45" s="224">
        <f t="shared" si="0"/>
        <v>61.292193750000003</v>
      </c>
      <c r="F45" s="223"/>
      <c r="G45" s="223"/>
      <c r="H45" s="223"/>
      <c r="I45" s="223"/>
      <c r="J45" s="223"/>
      <c r="K45" s="223"/>
      <c r="L45" s="223"/>
      <c r="M45" s="223"/>
      <c r="N45" s="223"/>
    </row>
    <row r="46" spans="1:14" s="24" customFormat="1" ht="28.5" x14ac:dyDescent="0.2">
      <c r="A46" s="232" t="s">
        <v>226</v>
      </c>
      <c r="B46" s="239" t="s">
        <v>145</v>
      </c>
      <c r="C46" s="240">
        <f>C47</f>
        <v>554929.02552000002</v>
      </c>
      <c r="D46" s="240">
        <f>D47</f>
        <v>356993.65298999997</v>
      </c>
      <c r="E46" s="224">
        <f t="shared" si="0"/>
        <v>64.331407544501147</v>
      </c>
      <c r="F46" s="22"/>
      <c r="G46" s="22"/>
      <c r="H46" s="22"/>
      <c r="I46" s="22"/>
      <c r="J46" s="22"/>
      <c r="K46" s="22"/>
      <c r="L46" s="22"/>
      <c r="M46" s="22"/>
      <c r="N46" s="22"/>
    </row>
    <row r="47" spans="1:14" s="25" customFormat="1" ht="30" x14ac:dyDescent="0.25">
      <c r="A47" s="230" t="s">
        <v>227</v>
      </c>
      <c r="B47" s="241" t="s">
        <v>228</v>
      </c>
      <c r="C47" s="242">
        <f>+C48+C51+C71+C101+C106</f>
        <v>554929.02552000002</v>
      </c>
      <c r="D47" s="242">
        <f>+D48+D51+D71+D101+D106</f>
        <v>356993.65298999997</v>
      </c>
      <c r="E47" s="224">
        <f t="shared" si="0"/>
        <v>64.331407544501147</v>
      </c>
      <c r="F47" s="22"/>
      <c r="G47" s="22"/>
      <c r="H47" s="22"/>
      <c r="I47" s="22"/>
      <c r="J47" s="22"/>
      <c r="K47" s="22"/>
      <c r="L47" s="22"/>
      <c r="M47" s="22"/>
      <c r="N47" s="22"/>
    </row>
    <row r="48" spans="1:14" s="26" customFormat="1" ht="28.5" customHeight="1" x14ac:dyDescent="0.25">
      <c r="A48" s="243" t="s">
        <v>229</v>
      </c>
      <c r="B48" s="244" t="s">
        <v>230</v>
      </c>
      <c r="C48" s="240">
        <f>C49+C50</f>
        <v>174972.7</v>
      </c>
      <c r="D48" s="240">
        <f>D49+D50</f>
        <v>94161.938999999998</v>
      </c>
      <c r="E48" s="224">
        <f t="shared" si="0"/>
        <v>53.815217459637985</v>
      </c>
      <c r="F48" s="22"/>
      <c r="G48" s="22"/>
      <c r="H48" s="22"/>
      <c r="I48" s="22"/>
      <c r="J48" s="22"/>
      <c r="K48" s="22"/>
      <c r="L48" s="22"/>
      <c r="M48" s="22"/>
      <c r="N48" s="22"/>
    </row>
    <row r="49" spans="1:14" s="25" customFormat="1" ht="30" x14ac:dyDescent="0.25">
      <c r="A49" s="230" t="s">
        <v>231</v>
      </c>
      <c r="B49" s="245" t="s">
        <v>146</v>
      </c>
      <c r="C49" s="242">
        <v>155550.6</v>
      </c>
      <c r="D49" s="242">
        <v>84811.281000000003</v>
      </c>
      <c r="E49" s="224">
        <f t="shared" si="0"/>
        <v>54.523274741466764</v>
      </c>
      <c r="F49" s="22"/>
      <c r="G49" s="22"/>
      <c r="H49" s="22"/>
      <c r="I49" s="22"/>
      <c r="J49" s="22"/>
      <c r="K49" s="22"/>
      <c r="L49" s="22"/>
      <c r="M49" s="22"/>
      <c r="N49" s="22"/>
    </row>
    <row r="50" spans="1:14" s="25" customFormat="1" ht="30" x14ac:dyDescent="0.25">
      <c r="A50" s="230" t="s">
        <v>232</v>
      </c>
      <c r="B50" s="245" t="s">
        <v>233</v>
      </c>
      <c r="C50" s="242">
        <f>17922.1+1500</f>
        <v>19422.099999999999</v>
      </c>
      <c r="D50" s="242">
        <v>9350.6579999999994</v>
      </c>
      <c r="E50" s="224">
        <f t="shared" si="0"/>
        <v>48.144423105637394</v>
      </c>
      <c r="F50" s="22"/>
      <c r="G50" s="22"/>
      <c r="H50" s="22"/>
      <c r="I50" s="22"/>
      <c r="J50" s="22"/>
      <c r="K50" s="22"/>
      <c r="L50" s="22"/>
      <c r="M50" s="22"/>
      <c r="N50" s="22"/>
    </row>
    <row r="51" spans="1:14" s="26" customFormat="1" ht="38.25" customHeight="1" x14ac:dyDescent="0.25">
      <c r="A51" s="243" t="s">
        <v>234</v>
      </c>
      <c r="B51" s="244" t="s">
        <v>156</v>
      </c>
      <c r="C51" s="240">
        <f>SUM(C52:C64)</f>
        <v>46201.447520000002</v>
      </c>
      <c r="D51" s="240">
        <f>SUM(D52:D64)</f>
        <v>21325.724979999999</v>
      </c>
      <c r="E51" s="224">
        <f t="shared" si="0"/>
        <v>46.158131670589697</v>
      </c>
      <c r="F51" s="22"/>
      <c r="G51" s="22"/>
      <c r="H51" s="22"/>
      <c r="I51" s="22"/>
      <c r="J51" s="22"/>
      <c r="K51" s="22"/>
      <c r="L51" s="22"/>
      <c r="M51" s="22"/>
      <c r="N51" s="22"/>
    </row>
    <row r="52" spans="1:14" s="26" customFormat="1" ht="75.75" customHeight="1" x14ac:dyDescent="0.25">
      <c r="A52" s="246" t="s">
        <v>614</v>
      </c>
      <c r="B52" s="241" t="s">
        <v>615</v>
      </c>
      <c r="C52" s="242">
        <f>7208.972+72.818</f>
        <v>7281.79</v>
      </c>
      <c r="D52" s="242">
        <v>3332.7165199999999</v>
      </c>
      <c r="E52" s="224">
        <f t="shared" si="0"/>
        <v>45.76781972564438</v>
      </c>
      <c r="F52" s="22"/>
      <c r="G52" s="22"/>
      <c r="H52" s="22"/>
      <c r="I52" s="22"/>
      <c r="J52" s="22"/>
      <c r="K52" s="22"/>
      <c r="L52" s="22"/>
      <c r="M52" s="22"/>
      <c r="N52" s="22"/>
    </row>
    <row r="53" spans="1:14" s="26" customFormat="1" ht="60.75" customHeight="1" x14ac:dyDescent="0.25">
      <c r="A53" s="246" t="s">
        <v>247</v>
      </c>
      <c r="B53" s="247" t="s">
        <v>147</v>
      </c>
      <c r="C53" s="242">
        <v>6438</v>
      </c>
      <c r="D53" s="242">
        <v>6438</v>
      </c>
      <c r="E53" s="224">
        <f t="shared" si="0"/>
        <v>100</v>
      </c>
      <c r="F53" s="22">
        <f>+D53+D54</f>
        <v>12519.470000000001</v>
      </c>
      <c r="G53" s="22"/>
      <c r="H53" s="22"/>
      <c r="I53" s="22"/>
      <c r="J53" s="22"/>
      <c r="K53" s="22"/>
      <c r="L53" s="22"/>
      <c r="M53" s="22"/>
      <c r="N53" s="22"/>
    </row>
    <row r="54" spans="1:14" s="26" customFormat="1" ht="78" customHeight="1" x14ac:dyDescent="0.25">
      <c r="A54" s="246" t="s">
        <v>247</v>
      </c>
      <c r="B54" s="247" t="s">
        <v>111</v>
      </c>
      <c r="C54" s="242">
        <v>11577.2</v>
      </c>
      <c r="D54" s="242">
        <v>6081.47</v>
      </c>
      <c r="E54" s="224">
        <f t="shared" si="0"/>
        <v>52.529713574957668</v>
      </c>
      <c r="F54" s="22"/>
      <c r="G54" s="22"/>
      <c r="H54" s="22"/>
      <c r="I54" s="22"/>
      <c r="J54" s="22"/>
      <c r="K54" s="22"/>
      <c r="L54" s="22"/>
      <c r="M54" s="22"/>
      <c r="N54" s="22"/>
    </row>
    <row r="55" spans="1:14" s="26" customFormat="1" ht="39.75" customHeight="1" x14ac:dyDescent="0.25">
      <c r="A55" s="412" t="s">
        <v>247</v>
      </c>
      <c r="B55" s="247" t="s">
        <v>669</v>
      </c>
      <c r="C55" s="242">
        <v>1779</v>
      </c>
      <c r="D55" s="242">
        <v>1779</v>
      </c>
      <c r="E55" s="224">
        <f t="shared" si="0"/>
        <v>100</v>
      </c>
      <c r="F55" s="248"/>
      <c r="G55" s="22"/>
      <c r="H55" s="22"/>
      <c r="I55" s="22"/>
      <c r="J55" s="22"/>
      <c r="K55" s="22"/>
      <c r="L55" s="22"/>
      <c r="M55" s="22"/>
      <c r="N55" s="22"/>
    </row>
    <row r="56" spans="1:14" s="26" customFormat="1" ht="34.5" customHeight="1" x14ac:dyDescent="0.25">
      <c r="A56" s="412" t="s">
        <v>247</v>
      </c>
      <c r="B56" s="248" t="s">
        <v>668</v>
      </c>
      <c r="C56" s="242">
        <v>1580</v>
      </c>
      <c r="D56" s="242">
        <v>1580</v>
      </c>
      <c r="E56" s="224">
        <f t="shared" si="0"/>
        <v>100</v>
      </c>
      <c r="F56" s="22"/>
      <c r="G56" s="22"/>
      <c r="H56" s="22"/>
      <c r="I56" s="22"/>
      <c r="J56" s="22"/>
      <c r="K56" s="22"/>
      <c r="L56" s="22"/>
      <c r="M56" s="22"/>
      <c r="N56" s="22"/>
    </row>
    <row r="57" spans="1:14" s="26" customFormat="1" ht="60" x14ac:dyDescent="0.25">
      <c r="A57" s="230" t="s">
        <v>510</v>
      </c>
      <c r="B57" s="248" t="s">
        <v>511</v>
      </c>
      <c r="C57" s="242">
        <v>500</v>
      </c>
      <c r="D57" s="242">
        <v>500</v>
      </c>
      <c r="E57" s="224">
        <f t="shared" si="0"/>
        <v>100</v>
      </c>
      <c r="F57" s="22"/>
      <c r="G57" s="22"/>
      <c r="H57" s="22"/>
      <c r="I57" s="22"/>
      <c r="J57" s="22"/>
      <c r="K57" s="22"/>
      <c r="L57" s="22"/>
      <c r="M57" s="22"/>
      <c r="N57" s="22"/>
    </row>
    <row r="58" spans="1:14" s="26" customFormat="1" ht="45" x14ac:dyDescent="0.25">
      <c r="A58" s="246" t="s">
        <v>235</v>
      </c>
      <c r="B58" s="247" t="s">
        <v>157</v>
      </c>
      <c r="C58" s="242">
        <f>3257+445.886</f>
        <v>3702.886</v>
      </c>
      <c r="D58" s="242">
        <v>1320.8658</v>
      </c>
      <c r="E58" s="224">
        <f t="shared" si="0"/>
        <v>35.671252099038426</v>
      </c>
      <c r="F58" s="22"/>
      <c r="G58" s="22"/>
      <c r="H58" s="22"/>
      <c r="I58" s="22"/>
      <c r="J58" s="22"/>
      <c r="K58" s="22"/>
      <c r="L58" s="22"/>
      <c r="M58" s="22"/>
      <c r="N58" s="22"/>
    </row>
    <row r="59" spans="1:14" s="26" customFormat="1" ht="30" x14ac:dyDescent="0.25">
      <c r="A59" s="230" t="s">
        <v>512</v>
      </c>
      <c r="B59" s="247" t="s">
        <v>513</v>
      </c>
      <c r="C59" s="242">
        <f>1951.3+2000-23.5-2000</f>
        <v>1927.8000000000002</v>
      </c>
      <c r="D59" s="242"/>
      <c r="E59" s="224">
        <f t="shared" si="0"/>
        <v>0</v>
      </c>
      <c r="F59" s="22"/>
      <c r="G59" s="22"/>
      <c r="H59" s="22"/>
      <c r="I59" s="22"/>
      <c r="J59" s="22"/>
      <c r="K59" s="22"/>
      <c r="L59" s="22"/>
      <c r="M59" s="22"/>
      <c r="N59" s="22"/>
    </row>
    <row r="60" spans="1:14" s="26" customFormat="1" ht="30" x14ac:dyDescent="0.25">
      <c r="A60" s="246" t="s">
        <v>247</v>
      </c>
      <c r="B60" s="247" t="s">
        <v>571</v>
      </c>
      <c r="C60" s="242">
        <f>1794-17.94</f>
        <v>1776.06</v>
      </c>
      <c r="D60" s="242"/>
      <c r="E60" s="224">
        <f t="shared" si="0"/>
        <v>0</v>
      </c>
      <c r="F60" s="22"/>
      <c r="G60" s="22"/>
      <c r="H60" s="22"/>
      <c r="I60" s="22"/>
      <c r="J60" s="22"/>
      <c r="K60" s="22"/>
      <c r="L60" s="22"/>
      <c r="M60" s="22"/>
      <c r="N60" s="22"/>
    </row>
    <row r="61" spans="1:14" s="26" customFormat="1" ht="30" x14ac:dyDescent="0.25">
      <c r="A61" s="246" t="s">
        <v>236</v>
      </c>
      <c r="B61" s="247" t="s">
        <v>514</v>
      </c>
      <c r="C61" s="242">
        <f>1269.7-126.14</f>
        <v>1143.56</v>
      </c>
      <c r="D61" s="242"/>
      <c r="E61" s="224">
        <f t="shared" si="0"/>
        <v>0</v>
      </c>
      <c r="F61" s="22"/>
      <c r="G61" s="22"/>
      <c r="H61" s="22"/>
      <c r="I61" s="22"/>
      <c r="J61" s="22"/>
      <c r="K61" s="22"/>
      <c r="L61" s="22"/>
      <c r="M61" s="22"/>
      <c r="N61" s="22"/>
    </row>
    <row r="62" spans="1:14" s="26" customFormat="1" ht="45.75" customHeight="1" x14ac:dyDescent="0.25">
      <c r="A62" s="233" t="s">
        <v>241</v>
      </c>
      <c r="B62" s="247" t="s">
        <v>553</v>
      </c>
      <c r="C62" s="242">
        <f>2000-484.84848</f>
        <v>1515.1515199999999</v>
      </c>
      <c r="D62" s="242">
        <v>293.67266000000001</v>
      </c>
      <c r="E62" s="224">
        <f t="shared" si="0"/>
        <v>19.382395497976336</v>
      </c>
      <c r="F62" s="22"/>
      <c r="G62" s="22"/>
      <c r="H62" s="22"/>
      <c r="I62" s="22"/>
      <c r="J62" s="22"/>
      <c r="K62" s="22"/>
      <c r="L62" s="22"/>
      <c r="M62" s="22"/>
      <c r="N62" s="22"/>
    </row>
    <row r="63" spans="1:14" s="26" customFormat="1" ht="44.25" customHeight="1" x14ac:dyDescent="0.25">
      <c r="A63" s="246" t="s">
        <v>695</v>
      </c>
      <c r="B63" s="247" t="s">
        <v>696</v>
      </c>
      <c r="C63" s="242">
        <v>5000</v>
      </c>
      <c r="D63" s="242"/>
      <c r="E63" s="224">
        <f t="shared" si="0"/>
        <v>0</v>
      </c>
      <c r="F63" s="22"/>
      <c r="G63" s="22"/>
      <c r="H63" s="22"/>
      <c r="I63" s="22"/>
      <c r="J63" s="22"/>
      <c r="K63" s="22"/>
      <c r="L63" s="22"/>
      <c r="M63" s="22"/>
      <c r="N63" s="22"/>
    </row>
    <row r="64" spans="1:14" s="26" customFormat="1" ht="45" x14ac:dyDescent="0.25">
      <c r="A64" s="246" t="s">
        <v>247</v>
      </c>
      <c r="B64" s="247" t="s">
        <v>697</v>
      </c>
      <c r="C64" s="242">
        <v>1980</v>
      </c>
      <c r="D64" s="242"/>
      <c r="E64" s="224">
        <f t="shared" si="0"/>
        <v>0</v>
      </c>
      <c r="F64" s="22"/>
      <c r="G64" s="22"/>
      <c r="H64" s="22"/>
      <c r="I64" s="22"/>
      <c r="J64" s="22"/>
      <c r="K64" s="22"/>
      <c r="L64" s="22"/>
      <c r="M64" s="22"/>
      <c r="N64" s="22"/>
    </row>
    <row r="65" spans="1:14" s="26" customFormat="1" ht="45" hidden="1" x14ac:dyDescent="0.25">
      <c r="A65" s="246" t="s">
        <v>237</v>
      </c>
      <c r="B65" s="247" t="s">
        <v>238</v>
      </c>
      <c r="C65" s="242"/>
      <c r="D65" s="242"/>
      <c r="E65" s="224" t="e">
        <f t="shared" si="0"/>
        <v>#DIV/0!</v>
      </c>
      <c r="F65" s="22"/>
      <c r="G65" s="22"/>
      <c r="H65" s="22"/>
      <c r="I65" s="22"/>
      <c r="J65" s="22"/>
      <c r="K65" s="22"/>
      <c r="L65" s="22"/>
      <c r="M65" s="22"/>
      <c r="N65" s="22"/>
    </row>
    <row r="66" spans="1:14" s="26" customFormat="1" ht="30" hidden="1" x14ac:dyDescent="0.25">
      <c r="A66" s="230" t="s">
        <v>239</v>
      </c>
      <c r="B66" s="248" t="s">
        <v>240</v>
      </c>
      <c r="C66" s="242"/>
      <c r="D66" s="242"/>
      <c r="E66" s="224" t="e">
        <f t="shared" si="0"/>
        <v>#DIV/0!</v>
      </c>
      <c r="F66" s="22"/>
      <c r="G66" s="22"/>
      <c r="H66" s="22"/>
      <c r="I66" s="22"/>
      <c r="J66" s="22"/>
      <c r="K66" s="22"/>
      <c r="L66" s="22"/>
      <c r="M66" s="22"/>
      <c r="N66" s="22"/>
    </row>
    <row r="67" spans="1:14" s="26" customFormat="1" ht="45" hidden="1" x14ac:dyDescent="0.25">
      <c r="A67" s="230" t="s">
        <v>241</v>
      </c>
      <c r="B67" s="248" t="s">
        <v>242</v>
      </c>
      <c r="C67" s="242"/>
      <c r="D67" s="242"/>
      <c r="E67" s="224" t="e">
        <f t="shared" si="0"/>
        <v>#DIV/0!</v>
      </c>
      <c r="F67" s="22"/>
      <c r="G67" s="22"/>
      <c r="H67" s="22"/>
      <c r="I67" s="22"/>
      <c r="J67" s="22"/>
      <c r="K67" s="22"/>
      <c r="L67" s="22"/>
      <c r="M67" s="22"/>
      <c r="N67" s="22"/>
    </row>
    <row r="68" spans="1:14" s="26" customFormat="1" ht="30" hidden="1" x14ac:dyDescent="0.25">
      <c r="A68" s="246" t="s">
        <v>243</v>
      </c>
      <c r="B68" s="247" t="s">
        <v>244</v>
      </c>
      <c r="C68" s="242"/>
      <c r="D68" s="242"/>
      <c r="E68" s="224" t="e">
        <f t="shared" si="0"/>
        <v>#DIV/0!</v>
      </c>
      <c r="F68" s="22"/>
      <c r="G68" s="22"/>
      <c r="H68" s="22"/>
      <c r="I68" s="22"/>
      <c r="J68" s="22"/>
      <c r="K68" s="22"/>
      <c r="L68" s="22"/>
      <c r="M68" s="22"/>
      <c r="N68" s="22"/>
    </row>
    <row r="69" spans="1:14" s="26" customFormat="1" ht="30" hidden="1" customHeight="1" x14ac:dyDescent="0.25">
      <c r="A69" s="246" t="s">
        <v>245</v>
      </c>
      <c r="B69" s="247" t="s">
        <v>246</v>
      </c>
      <c r="C69" s="242"/>
      <c r="D69" s="242"/>
      <c r="E69" s="224" t="e">
        <f t="shared" si="0"/>
        <v>#DIV/0!</v>
      </c>
      <c r="F69" s="22"/>
      <c r="G69" s="22"/>
      <c r="H69" s="22"/>
      <c r="I69" s="22"/>
      <c r="J69" s="22"/>
      <c r="K69" s="22"/>
      <c r="L69" s="22"/>
      <c r="M69" s="22"/>
      <c r="N69" s="22"/>
    </row>
    <row r="70" spans="1:14" s="26" customFormat="1" ht="22.5" hidden="1" customHeight="1" x14ac:dyDescent="0.25">
      <c r="A70" s="246" t="s">
        <v>247</v>
      </c>
      <c r="B70" s="247" t="s">
        <v>248</v>
      </c>
      <c r="C70" s="242"/>
      <c r="D70" s="242"/>
      <c r="E70" s="224" t="e">
        <f t="shared" si="0"/>
        <v>#DIV/0!</v>
      </c>
      <c r="F70" s="22"/>
      <c r="G70" s="22"/>
      <c r="H70" s="22"/>
      <c r="I70" s="22"/>
      <c r="J70" s="22"/>
      <c r="K70" s="22"/>
      <c r="L70" s="22"/>
      <c r="M70" s="22"/>
      <c r="N70" s="22"/>
    </row>
    <row r="71" spans="1:14" s="26" customFormat="1" ht="30" x14ac:dyDescent="0.25">
      <c r="A71" s="243" t="s">
        <v>249</v>
      </c>
      <c r="B71" s="244" t="s">
        <v>158</v>
      </c>
      <c r="C71" s="240">
        <f>+C72+C73+C76+C77+C78+C79+C80+C81+C82+C83+C84+C85+C86+C87+C88+C90+C91+C92+C93+C94+C95+C96+C97+C98+C99+C100</f>
        <v>316819.59600000002</v>
      </c>
      <c r="D71" s="240">
        <f>+D72+D73+D76+D77+D78+D79+D80+D81+D82+D83+D84+D85+D86+D87+D88+D90+D91+D92+D93+D94+D95+D96+D97+D98+D99+D100</f>
        <v>231609.67026000001</v>
      </c>
      <c r="E71" s="224">
        <f t="shared" si="0"/>
        <v>73.10459112510199</v>
      </c>
      <c r="F71" s="22"/>
      <c r="G71" s="22"/>
      <c r="H71" s="22"/>
      <c r="I71" s="22"/>
      <c r="J71" s="22"/>
      <c r="K71" s="22"/>
      <c r="L71" s="22"/>
      <c r="M71" s="22"/>
      <c r="N71" s="22"/>
    </row>
    <row r="72" spans="1:14" s="106" customFormat="1" ht="33.75" customHeight="1" x14ac:dyDescent="0.2">
      <c r="A72" s="233" t="s">
        <v>250</v>
      </c>
      <c r="B72" s="249" t="s">
        <v>300</v>
      </c>
      <c r="C72" s="242">
        <v>1208.7</v>
      </c>
      <c r="D72" s="242">
        <v>869.9</v>
      </c>
      <c r="E72" s="224">
        <f t="shared" si="0"/>
        <v>71.969885000413655</v>
      </c>
      <c r="F72" s="105"/>
      <c r="G72" s="105"/>
      <c r="H72" s="105"/>
      <c r="I72" s="105"/>
      <c r="J72" s="105"/>
      <c r="K72" s="105"/>
      <c r="L72" s="105"/>
      <c r="M72" s="105"/>
      <c r="N72" s="105"/>
    </row>
    <row r="73" spans="1:14" s="106" customFormat="1" ht="165" x14ac:dyDescent="0.2">
      <c r="A73" s="233" t="s">
        <v>281</v>
      </c>
      <c r="B73" s="249" t="s">
        <v>282</v>
      </c>
      <c r="C73" s="242">
        <f>+C74+C75</f>
        <v>163175.1</v>
      </c>
      <c r="D73" s="242">
        <f>+D74+D75</f>
        <v>146687.95000000001</v>
      </c>
      <c r="E73" s="224">
        <f t="shared" si="0"/>
        <v>89.896038059728482</v>
      </c>
      <c r="F73" s="105"/>
      <c r="G73" s="105"/>
      <c r="H73" s="105"/>
      <c r="I73" s="105"/>
      <c r="J73" s="105"/>
      <c r="K73" s="105"/>
      <c r="L73" s="105"/>
      <c r="M73" s="105"/>
      <c r="N73" s="105"/>
    </row>
    <row r="74" spans="1:14" s="106" customFormat="1" ht="75" x14ac:dyDescent="0.2">
      <c r="A74" s="233"/>
      <c r="B74" s="250" t="s">
        <v>568</v>
      </c>
      <c r="C74" s="242">
        <f>175951-38432.5-14740.5</f>
        <v>122778</v>
      </c>
      <c r="D74" s="242">
        <v>109752.923</v>
      </c>
      <c r="E74" s="224">
        <f t="shared" si="0"/>
        <v>89.391359201159815</v>
      </c>
      <c r="F74" s="105"/>
      <c r="G74" s="105"/>
      <c r="H74" s="105"/>
      <c r="I74" s="105"/>
      <c r="J74" s="105"/>
      <c r="K74" s="105"/>
      <c r="L74" s="105"/>
      <c r="M74" s="105"/>
      <c r="N74" s="105"/>
    </row>
    <row r="75" spans="1:14" s="106" customFormat="1" x14ac:dyDescent="0.2">
      <c r="A75" s="233"/>
      <c r="B75" s="250" t="s">
        <v>569</v>
      </c>
      <c r="C75" s="242">
        <f>64026-13927.5-9701.4</f>
        <v>40397.1</v>
      </c>
      <c r="D75" s="242">
        <v>36935.027000000002</v>
      </c>
      <c r="E75" s="224">
        <f t="shared" si="0"/>
        <v>91.429897195590783</v>
      </c>
      <c r="F75" s="105"/>
      <c r="G75" s="105"/>
      <c r="H75" s="105"/>
      <c r="I75" s="105"/>
      <c r="J75" s="105"/>
      <c r="K75" s="105"/>
      <c r="L75" s="105"/>
      <c r="M75" s="105"/>
      <c r="N75" s="105"/>
    </row>
    <row r="76" spans="1:14" s="106" customFormat="1" ht="45" x14ac:dyDescent="0.2">
      <c r="A76" s="233" t="s">
        <v>281</v>
      </c>
      <c r="B76" s="249" t="s">
        <v>283</v>
      </c>
      <c r="C76" s="242">
        <v>6</v>
      </c>
      <c r="D76" s="242"/>
      <c r="E76" s="224">
        <f t="shared" si="0"/>
        <v>0</v>
      </c>
      <c r="F76" s="105"/>
      <c r="G76" s="105"/>
      <c r="H76" s="105"/>
      <c r="I76" s="105"/>
      <c r="J76" s="105"/>
      <c r="K76" s="105"/>
      <c r="L76" s="105"/>
      <c r="M76" s="105"/>
      <c r="N76" s="105"/>
    </row>
    <row r="77" spans="1:14" s="106" customFormat="1" ht="30" x14ac:dyDescent="0.2">
      <c r="A77" s="233" t="s">
        <v>281</v>
      </c>
      <c r="B77" s="249" t="s">
        <v>284</v>
      </c>
      <c r="C77" s="242">
        <v>4630.1000000000004</v>
      </c>
      <c r="D77" s="242">
        <v>2089.66</v>
      </c>
      <c r="E77" s="224">
        <f t="shared" ref="E77:E107" si="1">D77/C77*100</f>
        <v>45.132070581628902</v>
      </c>
      <c r="F77" s="105"/>
      <c r="G77" s="105"/>
      <c r="H77" s="105"/>
      <c r="I77" s="105"/>
      <c r="J77" s="105"/>
      <c r="K77" s="105"/>
      <c r="L77" s="105"/>
      <c r="M77" s="105"/>
      <c r="N77" s="105"/>
    </row>
    <row r="78" spans="1:14" s="106" customFormat="1" ht="30" x14ac:dyDescent="0.2">
      <c r="A78" s="233" t="s">
        <v>281</v>
      </c>
      <c r="B78" s="249" t="s">
        <v>285</v>
      </c>
      <c r="C78" s="242">
        <v>5047</v>
      </c>
      <c r="D78" s="242">
        <v>2266.9514100000001</v>
      </c>
      <c r="E78" s="224">
        <f t="shared" si="1"/>
        <v>44.916810184267888</v>
      </c>
      <c r="F78" s="105"/>
      <c r="G78" s="105"/>
      <c r="H78" s="105"/>
      <c r="I78" s="105"/>
      <c r="J78" s="105"/>
      <c r="K78" s="105"/>
      <c r="L78" s="105"/>
      <c r="M78" s="105"/>
      <c r="N78" s="105"/>
    </row>
    <row r="79" spans="1:14" s="106" customFormat="1" ht="75" x14ac:dyDescent="0.2">
      <c r="A79" s="233" t="s">
        <v>281</v>
      </c>
      <c r="B79" s="249" t="s">
        <v>286</v>
      </c>
      <c r="C79" s="242">
        <v>5179</v>
      </c>
      <c r="D79" s="242">
        <v>2589.498</v>
      </c>
      <c r="E79" s="224">
        <f t="shared" si="1"/>
        <v>49.999961382506278</v>
      </c>
      <c r="F79" s="105"/>
      <c r="G79" s="105"/>
      <c r="H79" s="105"/>
      <c r="I79" s="105"/>
      <c r="J79" s="105"/>
      <c r="K79" s="105"/>
      <c r="L79" s="105"/>
      <c r="M79" s="105"/>
      <c r="N79" s="105"/>
    </row>
    <row r="80" spans="1:14" s="106" customFormat="1" ht="45" x14ac:dyDescent="0.2">
      <c r="A80" s="233" t="s">
        <v>281</v>
      </c>
      <c r="B80" s="249" t="s">
        <v>563</v>
      </c>
      <c r="C80" s="242">
        <v>121.1</v>
      </c>
      <c r="D80" s="242">
        <v>121.1</v>
      </c>
      <c r="E80" s="224">
        <f t="shared" si="1"/>
        <v>100</v>
      </c>
      <c r="F80" s="105"/>
      <c r="G80" s="105"/>
      <c r="H80" s="105"/>
      <c r="I80" s="105"/>
      <c r="J80" s="105"/>
      <c r="K80" s="105"/>
      <c r="L80" s="105"/>
      <c r="M80" s="105"/>
      <c r="N80" s="105"/>
    </row>
    <row r="81" spans="1:14" s="106" customFormat="1" ht="60" x14ac:dyDescent="0.2">
      <c r="A81" s="233" t="s">
        <v>281</v>
      </c>
      <c r="B81" s="249" t="s">
        <v>287</v>
      </c>
      <c r="C81" s="242">
        <v>462</v>
      </c>
      <c r="D81" s="242">
        <v>230</v>
      </c>
      <c r="E81" s="224">
        <f t="shared" si="1"/>
        <v>49.783549783549788</v>
      </c>
      <c r="F81" s="105"/>
      <c r="G81" s="105"/>
      <c r="H81" s="105"/>
      <c r="I81" s="105"/>
      <c r="J81" s="105"/>
      <c r="K81" s="105"/>
      <c r="L81" s="105"/>
      <c r="M81" s="105"/>
      <c r="N81" s="105"/>
    </row>
    <row r="82" spans="1:14" s="106" customFormat="1" ht="30" x14ac:dyDescent="0.2">
      <c r="A82" s="233" t="s">
        <v>281</v>
      </c>
      <c r="B82" s="249" t="s">
        <v>288</v>
      </c>
      <c r="C82" s="242">
        <v>74.5</v>
      </c>
      <c r="D82" s="242"/>
      <c r="E82" s="224">
        <f t="shared" si="1"/>
        <v>0</v>
      </c>
      <c r="F82" s="105"/>
      <c r="G82" s="105"/>
      <c r="H82" s="105"/>
      <c r="I82" s="105"/>
      <c r="J82" s="105"/>
      <c r="K82" s="105"/>
      <c r="L82" s="105"/>
      <c r="M82" s="105"/>
      <c r="N82" s="105"/>
    </row>
    <row r="83" spans="1:14" s="106" customFormat="1" ht="30" x14ac:dyDescent="0.2">
      <c r="A83" s="233" t="s">
        <v>281</v>
      </c>
      <c r="B83" s="249" t="s">
        <v>289</v>
      </c>
      <c r="C83" s="242">
        <v>491.4</v>
      </c>
      <c r="D83" s="242">
        <v>245.7</v>
      </c>
      <c r="E83" s="224">
        <f t="shared" si="1"/>
        <v>50</v>
      </c>
      <c r="F83" s="105"/>
      <c r="G83" s="105"/>
      <c r="H83" s="105"/>
      <c r="I83" s="105"/>
      <c r="J83" s="105"/>
      <c r="K83" s="105"/>
      <c r="L83" s="105"/>
      <c r="M83" s="105"/>
      <c r="N83" s="105"/>
    </row>
    <row r="84" spans="1:14" s="106" customFormat="1" ht="45" x14ac:dyDescent="0.2">
      <c r="A84" s="233" t="s">
        <v>281</v>
      </c>
      <c r="B84" s="249" t="s">
        <v>290</v>
      </c>
      <c r="C84" s="242">
        <v>721.9</v>
      </c>
      <c r="D84" s="242">
        <v>360.94799999999998</v>
      </c>
      <c r="E84" s="224">
        <f t="shared" si="1"/>
        <v>49.99972295331763</v>
      </c>
      <c r="F84" s="105"/>
      <c r="G84" s="105"/>
      <c r="H84" s="105"/>
      <c r="I84" s="105"/>
      <c r="J84" s="105"/>
      <c r="K84" s="105"/>
      <c r="L84" s="105"/>
      <c r="M84" s="105"/>
      <c r="N84" s="105"/>
    </row>
    <row r="85" spans="1:14" s="106" customFormat="1" ht="30" x14ac:dyDescent="0.2">
      <c r="A85" s="233" t="s">
        <v>281</v>
      </c>
      <c r="B85" s="249" t="s">
        <v>291</v>
      </c>
      <c r="C85" s="242">
        <v>116.5</v>
      </c>
      <c r="D85" s="242">
        <v>26.984349999999999</v>
      </c>
      <c r="E85" s="224">
        <f t="shared" si="1"/>
        <v>23.162532188841201</v>
      </c>
      <c r="F85" s="105"/>
      <c r="G85" s="105"/>
      <c r="H85" s="105"/>
      <c r="I85" s="105"/>
      <c r="J85" s="105"/>
      <c r="K85" s="105"/>
      <c r="L85" s="105"/>
      <c r="M85" s="105"/>
      <c r="N85" s="105"/>
    </row>
    <row r="86" spans="1:14" s="106" customFormat="1" ht="45" x14ac:dyDescent="0.2">
      <c r="A86" s="233" t="s">
        <v>281</v>
      </c>
      <c r="B86" s="249" t="s">
        <v>292</v>
      </c>
      <c r="C86" s="242">
        <v>1162.2</v>
      </c>
      <c r="D86" s="242"/>
      <c r="E86" s="224">
        <f t="shared" si="1"/>
        <v>0</v>
      </c>
      <c r="F86" s="105"/>
      <c r="G86" s="105"/>
      <c r="H86" s="105"/>
      <c r="I86" s="105"/>
      <c r="J86" s="105"/>
      <c r="K86" s="105"/>
      <c r="L86" s="105"/>
      <c r="M86" s="105"/>
      <c r="N86" s="105"/>
    </row>
    <row r="87" spans="1:14" s="106" customFormat="1" ht="30" hidden="1" x14ac:dyDescent="0.2">
      <c r="A87" s="233" t="s">
        <v>281</v>
      </c>
      <c r="B87" s="249" t="s">
        <v>293</v>
      </c>
      <c r="C87" s="242"/>
      <c r="D87" s="242"/>
      <c r="E87" s="224" t="e">
        <f t="shared" si="1"/>
        <v>#DIV/0!</v>
      </c>
      <c r="F87" s="105"/>
      <c r="G87" s="105"/>
      <c r="H87" s="105"/>
      <c r="I87" s="105"/>
      <c r="J87" s="105"/>
      <c r="K87" s="105"/>
      <c r="L87" s="105"/>
      <c r="M87" s="105"/>
      <c r="N87" s="105"/>
    </row>
    <row r="88" spans="1:14" s="106" customFormat="1" x14ac:dyDescent="0.2">
      <c r="A88" s="233" t="s">
        <v>281</v>
      </c>
      <c r="B88" s="249" t="s">
        <v>515</v>
      </c>
      <c r="C88" s="242">
        <v>1230</v>
      </c>
      <c r="D88" s="242">
        <v>1230</v>
      </c>
      <c r="E88" s="224">
        <f t="shared" si="1"/>
        <v>100</v>
      </c>
      <c r="F88" s="105"/>
      <c r="G88" s="105"/>
      <c r="H88" s="105"/>
      <c r="I88" s="105"/>
      <c r="J88" s="105"/>
      <c r="K88" s="105"/>
      <c r="L88" s="105"/>
      <c r="M88" s="105"/>
      <c r="N88" s="105"/>
    </row>
    <row r="89" spans="1:14" s="106" customFormat="1" ht="45" hidden="1" x14ac:dyDescent="0.2">
      <c r="A89" s="233" t="s">
        <v>251</v>
      </c>
      <c r="B89" s="249" t="s">
        <v>252</v>
      </c>
      <c r="C89" s="240"/>
      <c r="D89" s="240"/>
      <c r="E89" s="224" t="e">
        <f t="shared" si="1"/>
        <v>#DIV/0!</v>
      </c>
      <c r="F89" s="105"/>
      <c r="G89" s="105"/>
      <c r="H89" s="105"/>
      <c r="I89" s="105"/>
      <c r="J89" s="105"/>
      <c r="K89" s="105"/>
      <c r="L89" s="105"/>
      <c r="M89" s="105"/>
      <c r="N89" s="105"/>
    </row>
    <row r="90" spans="1:14" s="107" customFormat="1" ht="45" x14ac:dyDescent="0.2">
      <c r="A90" s="233" t="s">
        <v>253</v>
      </c>
      <c r="B90" s="249" t="s">
        <v>153</v>
      </c>
      <c r="C90" s="242">
        <v>1207.7</v>
      </c>
      <c r="D90" s="242">
        <v>603.846</v>
      </c>
      <c r="E90" s="224">
        <f t="shared" si="1"/>
        <v>49.999668791918523</v>
      </c>
      <c r="F90" s="105"/>
      <c r="G90" s="105"/>
      <c r="H90" s="105"/>
      <c r="I90" s="105"/>
      <c r="J90" s="105"/>
      <c r="K90" s="105"/>
      <c r="L90" s="105"/>
      <c r="M90" s="105"/>
      <c r="N90" s="105"/>
    </row>
    <row r="91" spans="1:14" s="107" customFormat="1" ht="61.5" customHeight="1" x14ac:dyDescent="0.2">
      <c r="A91" s="233" t="s">
        <v>254</v>
      </c>
      <c r="B91" s="249" t="s">
        <v>255</v>
      </c>
      <c r="C91" s="242">
        <v>17.7</v>
      </c>
      <c r="D91" s="242"/>
      <c r="E91" s="224">
        <f t="shared" si="1"/>
        <v>0</v>
      </c>
      <c r="F91" s="105"/>
      <c r="G91" s="105"/>
      <c r="H91" s="105"/>
      <c r="I91" s="105"/>
      <c r="J91" s="105"/>
      <c r="K91" s="105"/>
      <c r="L91" s="105"/>
      <c r="M91" s="105"/>
      <c r="N91" s="105"/>
    </row>
    <row r="92" spans="1:14" s="107" customFormat="1" ht="59.25" customHeight="1" x14ac:dyDescent="0.2">
      <c r="A92" s="233" t="s">
        <v>281</v>
      </c>
      <c r="B92" s="249" t="s">
        <v>256</v>
      </c>
      <c r="C92" s="242">
        <v>3701.2</v>
      </c>
      <c r="D92" s="242">
        <v>2209.96</v>
      </c>
      <c r="E92" s="224">
        <f t="shared" si="1"/>
        <v>59.709283475629526</v>
      </c>
      <c r="F92" s="105"/>
      <c r="G92" s="105"/>
      <c r="H92" s="105"/>
      <c r="I92" s="105"/>
      <c r="J92" s="105"/>
      <c r="K92" s="105"/>
      <c r="L92" s="105"/>
      <c r="M92" s="105"/>
      <c r="N92" s="105"/>
    </row>
    <row r="93" spans="1:14" s="107" customFormat="1" ht="30" x14ac:dyDescent="0.2">
      <c r="A93" s="233" t="s">
        <v>257</v>
      </c>
      <c r="B93" s="249" t="s">
        <v>152</v>
      </c>
      <c r="C93" s="242">
        <v>4073</v>
      </c>
      <c r="D93" s="242">
        <v>2004.68</v>
      </c>
      <c r="E93" s="224">
        <f t="shared" si="1"/>
        <v>49.218757672477295</v>
      </c>
      <c r="F93" s="105"/>
      <c r="G93" s="105"/>
      <c r="H93" s="105"/>
      <c r="I93" s="105"/>
      <c r="J93" s="105"/>
      <c r="K93" s="105"/>
      <c r="L93" s="105"/>
      <c r="M93" s="105"/>
      <c r="N93" s="105"/>
    </row>
    <row r="94" spans="1:14" s="107" customFormat="1" ht="90" x14ac:dyDescent="0.2">
      <c r="A94" s="233" t="s">
        <v>258</v>
      </c>
      <c r="B94" s="249" t="s">
        <v>259</v>
      </c>
      <c r="C94" s="242">
        <v>25252.799999999999</v>
      </c>
      <c r="D94" s="242">
        <v>11895.95881</v>
      </c>
      <c r="E94" s="224">
        <f t="shared" si="1"/>
        <v>47.10748435817019</v>
      </c>
    </row>
    <row r="95" spans="1:14" s="107" customFormat="1" ht="90" hidden="1" x14ac:dyDescent="0.2">
      <c r="A95" s="233" t="s">
        <v>258</v>
      </c>
      <c r="B95" s="249" t="s">
        <v>564</v>
      </c>
      <c r="C95" s="242"/>
      <c r="D95" s="242"/>
      <c r="E95" s="224" t="e">
        <f t="shared" si="1"/>
        <v>#DIV/0!</v>
      </c>
    </row>
    <row r="96" spans="1:14" s="107" customFormat="1" ht="30" x14ac:dyDescent="0.2">
      <c r="A96" s="233" t="s">
        <v>565</v>
      </c>
      <c r="B96" s="249" t="s">
        <v>566</v>
      </c>
      <c r="C96" s="242">
        <v>194</v>
      </c>
      <c r="D96" s="242"/>
      <c r="E96" s="224">
        <f t="shared" si="1"/>
        <v>0</v>
      </c>
    </row>
    <row r="97" spans="1:6" s="107" customFormat="1" ht="60" x14ac:dyDescent="0.2">
      <c r="A97" s="233" t="s">
        <v>554</v>
      </c>
      <c r="B97" s="249" t="s">
        <v>555</v>
      </c>
      <c r="C97" s="242">
        <f>13927.12929+0.00071</f>
        <v>13927.130000000001</v>
      </c>
      <c r="D97" s="242">
        <v>7633.7860000000001</v>
      </c>
      <c r="E97" s="224">
        <f t="shared" si="1"/>
        <v>54.812341092529472</v>
      </c>
    </row>
    <row r="98" spans="1:6" s="107" customFormat="1" ht="45" x14ac:dyDescent="0.2">
      <c r="A98" s="233" t="s">
        <v>556</v>
      </c>
      <c r="B98" s="249" t="s">
        <v>557</v>
      </c>
      <c r="C98" s="242">
        <v>62000</v>
      </c>
      <c r="D98" s="242">
        <v>39693.864690000002</v>
      </c>
      <c r="E98" s="224">
        <f t="shared" si="1"/>
        <v>64.022362403225813</v>
      </c>
      <c r="F98" s="107">
        <v>29011.0101</v>
      </c>
    </row>
    <row r="99" spans="1:6" s="107" customFormat="1" ht="45" hidden="1" x14ac:dyDescent="0.2">
      <c r="A99" s="233" t="s">
        <v>556</v>
      </c>
      <c r="B99" s="249" t="s">
        <v>567</v>
      </c>
      <c r="C99" s="242"/>
      <c r="D99" s="242"/>
      <c r="E99" s="224" t="e">
        <f t="shared" si="1"/>
        <v>#DIV/0!</v>
      </c>
    </row>
    <row r="100" spans="1:6" s="107" customFormat="1" ht="47.25" customHeight="1" x14ac:dyDescent="0.2">
      <c r="A100" s="233" t="s">
        <v>260</v>
      </c>
      <c r="B100" s="249" t="s">
        <v>509</v>
      </c>
      <c r="C100" s="242">
        <v>22820.565999999999</v>
      </c>
      <c r="D100" s="242">
        <v>10848.883</v>
      </c>
      <c r="E100" s="224">
        <f t="shared" si="1"/>
        <v>47.539938317042619</v>
      </c>
      <c r="F100" s="108"/>
    </row>
    <row r="101" spans="1:6" s="106" customFormat="1" ht="25.5" customHeight="1" x14ac:dyDescent="0.2">
      <c r="A101" s="251" t="s">
        <v>261</v>
      </c>
      <c r="B101" s="252" t="s">
        <v>159</v>
      </c>
      <c r="C101" s="240">
        <f>SUM(C102:C105)</f>
        <v>16935.281999999999</v>
      </c>
      <c r="D101" s="240">
        <f>SUM(D102:D105)</f>
        <v>9986.8572700000004</v>
      </c>
      <c r="E101" s="224">
        <f t="shared" si="1"/>
        <v>58.970717287140538</v>
      </c>
    </row>
    <row r="102" spans="1:6" s="106" customFormat="1" ht="60" x14ac:dyDescent="0.2">
      <c r="A102" s="253" t="s">
        <v>262</v>
      </c>
      <c r="B102" s="254" t="s">
        <v>148</v>
      </c>
      <c r="C102" s="255">
        <f>690+52</f>
        <v>742</v>
      </c>
      <c r="D102" s="255">
        <v>366.27060999999998</v>
      </c>
      <c r="E102" s="224">
        <f t="shared" si="1"/>
        <v>49.362615902964954</v>
      </c>
    </row>
    <row r="103" spans="1:6" s="106" customFormat="1" ht="60" x14ac:dyDescent="0.2">
      <c r="A103" s="253" t="s">
        <v>558</v>
      </c>
      <c r="B103" s="254" t="s">
        <v>559</v>
      </c>
      <c r="C103" s="255">
        <v>13211.082</v>
      </c>
      <c r="D103" s="255">
        <v>7107.4866599999996</v>
      </c>
      <c r="E103" s="224">
        <f t="shared" si="1"/>
        <v>53.799428843148497</v>
      </c>
    </row>
    <row r="104" spans="1:6" s="106" customFormat="1" ht="75" x14ac:dyDescent="0.2">
      <c r="A104" s="253" t="s">
        <v>560</v>
      </c>
      <c r="B104" s="254" t="s">
        <v>666</v>
      </c>
      <c r="C104" s="242">
        <v>2137.9</v>
      </c>
      <c r="D104" s="242">
        <v>2137.9</v>
      </c>
      <c r="E104" s="224">
        <f t="shared" si="1"/>
        <v>100</v>
      </c>
    </row>
    <row r="105" spans="1:6" s="106" customFormat="1" ht="45" x14ac:dyDescent="0.2">
      <c r="A105" s="253" t="s">
        <v>560</v>
      </c>
      <c r="B105" s="254" t="s">
        <v>667</v>
      </c>
      <c r="C105" s="242">
        <v>844.3</v>
      </c>
      <c r="D105" s="242">
        <v>375.2</v>
      </c>
      <c r="E105" s="224">
        <f t="shared" si="1"/>
        <v>44.439180386118679</v>
      </c>
    </row>
    <row r="106" spans="1:6" s="106" customFormat="1" ht="45" x14ac:dyDescent="0.2">
      <c r="A106" s="253" t="s">
        <v>664</v>
      </c>
      <c r="B106" s="254" t="s">
        <v>665</v>
      </c>
      <c r="C106" s="242"/>
      <c r="D106" s="242">
        <v>-90.538520000000005</v>
      </c>
      <c r="E106" s="224" t="e">
        <f t="shared" si="1"/>
        <v>#DIV/0!</v>
      </c>
    </row>
    <row r="107" spans="1:6" s="111" customFormat="1" x14ac:dyDescent="0.2">
      <c r="A107" s="5"/>
      <c r="B107" s="256" t="s">
        <v>263</v>
      </c>
      <c r="C107" s="240">
        <f>+C12+C46</f>
        <v>595141.02552000002</v>
      </c>
      <c r="D107" s="240">
        <f>+D12+D46</f>
        <v>379309.30913999997</v>
      </c>
      <c r="E107" s="224">
        <f t="shared" si="1"/>
        <v>63.734357551402418</v>
      </c>
    </row>
    <row r="108" spans="1:6" x14ac:dyDescent="0.25">
      <c r="B108" s="27"/>
      <c r="C108" s="118">
        <v>37063</v>
      </c>
    </row>
    <row r="109" spans="1:6" x14ac:dyDescent="0.25">
      <c r="B109" s="27"/>
      <c r="C109" s="119">
        <f>SUM(C106:C108)</f>
        <v>632204.02552000002</v>
      </c>
    </row>
    <row r="110" spans="1:6" x14ac:dyDescent="0.25">
      <c r="B110" s="27"/>
      <c r="C110" s="120">
        <f>C103-C109</f>
        <v>-618992.94351999997</v>
      </c>
    </row>
    <row r="111" spans="1:6" x14ac:dyDescent="0.25">
      <c r="B111" s="27"/>
    </row>
    <row r="112" spans="1:6" x14ac:dyDescent="0.25">
      <c r="B112" s="27"/>
    </row>
    <row r="113" spans="2:7" x14ac:dyDescent="0.25">
      <c r="B113" s="27"/>
      <c r="C113" s="119">
        <f>2989+C109-690</f>
        <v>634503.02552000002</v>
      </c>
    </row>
    <row r="114" spans="2:7" x14ac:dyDescent="0.25">
      <c r="B114" s="27"/>
    </row>
    <row r="115" spans="2:7" x14ac:dyDescent="0.25">
      <c r="B115" s="27"/>
    </row>
    <row r="116" spans="2:7" x14ac:dyDescent="0.25">
      <c r="B116" s="27"/>
      <c r="C116" s="121">
        <v>802</v>
      </c>
      <c r="D116" s="114">
        <f>4566107.28+64021146.2+500000+314800+4233600+197400</f>
        <v>73833053.480000004</v>
      </c>
    </row>
    <row r="117" spans="2:7" x14ac:dyDescent="0.25">
      <c r="B117" s="27"/>
      <c r="C117" s="121">
        <v>804</v>
      </c>
      <c r="D117" s="115">
        <f>3690313.42+620000+4630100+5047000+4073000+462000+25252800+74500+1208700+116500+139271.29+22820565.53+536000</f>
        <v>68670750.24000001</v>
      </c>
    </row>
    <row r="118" spans="2:7" x14ac:dyDescent="0.25">
      <c r="B118" s="27"/>
      <c r="C118" s="121">
        <v>805</v>
      </c>
      <c r="D118" s="114">
        <f>2829241.27+1050150</f>
        <v>3879391.27</v>
      </c>
    </row>
    <row r="119" spans="2:7" x14ac:dyDescent="0.25">
      <c r="B119" s="27"/>
      <c r="C119" s="121">
        <v>806</v>
      </c>
      <c r="D119" s="116">
        <f>298765195.01+17137804.28+1258000+719000+3701200+1230000+3257000+8936310+847400</f>
        <v>335851909.28999996</v>
      </c>
    </row>
    <row r="120" spans="2:7" x14ac:dyDescent="0.25">
      <c r="B120" s="27"/>
      <c r="C120" s="121">
        <v>808</v>
      </c>
      <c r="D120" s="114">
        <f>4368759.81+929300</f>
        <v>5298059.8099999996</v>
      </c>
    </row>
    <row r="121" spans="2:7" x14ac:dyDescent="0.25">
      <c r="B121" s="27"/>
      <c r="C121" s="118">
        <v>991</v>
      </c>
      <c r="D121" s="18">
        <f>23170007.97+2769519.14+1000+457000-386570.34-497598.69-334718.25+17700+491400+721900+121100+194000+1951300+1269700+1794000+2000000+2000000+8577937.66</f>
        <v>44317677.489999995</v>
      </c>
      <c r="F121" s="18">
        <v>44510677.490000002</v>
      </c>
      <c r="G121" s="18">
        <f>F121-D121</f>
        <v>193000.00000000745</v>
      </c>
    </row>
    <row r="122" spans="2:7" x14ac:dyDescent="0.25">
      <c r="B122" s="27"/>
      <c r="C122" s="122">
        <v>998</v>
      </c>
      <c r="D122" s="115">
        <f>5362613.48+5000+725905+750700+18842000+520704+537472.76+1057100+200000+507000+107500</f>
        <v>28615995.240000002</v>
      </c>
    </row>
    <row r="123" spans="2:7" x14ac:dyDescent="0.25">
      <c r="B123" s="27"/>
      <c r="D123" s="117">
        <f>SUM(D116:D122)</f>
        <v>560466836.81999993</v>
      </c>
    </row>
    <row r="124" spans="2:7" x14ac:dyDescent="0.25">
      <c r="B124" s="27"/>
      <c r="D124" s="117">
        <v>560466836.82000005</v>
      </c>
    </row>
    <row r="125" spans="2:7" x14ac:dyDescent="0.25">
      <c r="B125" s="27"/>
      <c r="D125" s="18">
        <f>D124-D123</f>
        <v>0</v>
      </c>
    </row>
    <row r="126" spans="2:7" x14ac:dyDescent="0.25">
      <c r="B126" s="27"/>
    </row>
    <row r="127" spans="2:7" x14ac:dyDescent="0.25">
      <c r="B127" s="27"/>
    </row>
    <row r="128" spans="2:7" x14ac:dyDescent="0.25">
      <c r="B128" s="27"/>
    </row>
    <row r="129" spans="1:24" x14ac:dyDescent="0.25">
      <c r="B129" s="27"/>
    </row>
    <row r="130" spans="1:24" s="118" customFormat="1" x14ac:dyDescent="0.25">
      <c r="A130" s="18"/>
      <c r="B130" s="27"/>
      <c r="D130" s="18"/>
      <c r="F130" s="18"/>
      <c r="G130" s="18"/>
      <c r="H130" s="18"/>
      <c r="I130" s="18"/>
      <c r="J130" s="18"/>
      <c r="K130" s="18"/>
      <c r="L130" s="18"/>
      <c r="M130" s="18"/>
      <c r="N130" s="18"/>
      <c r="O130" s="18"/>
      <c r="P130" s="18"/>
      <c r="Q130" s="18"/>
      <c r="R130" s="18"/>
      <c r="S130" s="18"/>
      <c r="T130" s="18"/>
      <c r="U130" s="18"/>
      <c r="V130" s="18"/>
      <c r="W130" s="18"/>
      <c r="X130" s="18"/>
    </row>
    <row r="131" spans="1:24" s="118" customFormat="1" x14ac:dyDescent="0.25">
      <c r="A131" s="18"/>
      <c r="B131" s="27"/>
      <c r="D131" s="18"/>
      <c r="F131" s="18"/>
      <c r="G131" s="18"/>
      <c r="H131" s="18"/>
      <c r="I131" s="18"/>
      <c r="J131" s="18"/>
      <c r="K131" s="18"/>
      <c r="L131" s="18"/>
      <c r="M131" s="18"/>
      <c r="N131" s="18"/>
      <c r="O131" s="18"/>
      <c r="P131" s="18"/>
      <c r="Q131" s="18"/>
      <c r="R131" s="18"/>
      <c r="S131" s="18"/>
      <c r="T131" s="18"/>
      <c r="U131" s="18"/>
      <c r="V131" s="18"/>
      <c r="W131" s="18"/>
      <c r="X131" s="18"/>
    </row>
    <row r="132" spans="1:24" s="118" customFormat="1" x14ac:dyDescent="0.25">
      <c r="A132" s="18"/>
      <c r="B132" s="27"/>
      <c r="D132" s="18"/>
      <c r="F132" s="18"/>
      <c r="G132" s="18"/>
      <c r="H132" s="18"/>
      <c r="I132" s="18"/>
      <c r="J132" s="18"/>
      <c r="K132" s="18"/>
      <c r="L132" s="18"/>
      <c r="M132" s="18"/>
      <c r="N132" s="18"/>
      <c r="O132" s="18"/>
      <c r="P132" s="18"/>
      <c r="Q132" s="18"/>
      <c r="R132" s="18"/>
      <c r="S132" s="18"/>
      <c r="T132" s="18"/>
      <c r="U132" s="18"/>
      <c r="V132" s="18"/>
      <c r="W132" s="18"/>
      <c r="X132" s="18"/>
    </row>
    <row r="133" spans="1:24" s="118" customFormat="1" x14ac:dyDescent="0.25">
      <c r="A133" s="18"/>
      <c r="B133" s="27"/>
      <c r="D133" s="18"/>
      <c r="F133" s="18"/>
      <c r="G133" s="18"/>
      <c r="H133" s="18"/>
      <c r="I133" s="18"/>
      <c r="J133" s="18"/>
      <c r="K133" s="18"/>
      <c r="L133" s="18"/>
      <c r="M133" s="18"/>
      <c r="N133" s="18"/>
      <c r="O133" s="18"/>
      <c r="P133" s="18"/>
      <c r="Q133" s="18"/>
      <c r="R133" s="18"/>
      <c r="S133" s="18"/>
      <c r="T133" s="18"/>
      <c r="U133" s="18"/>
      <c r="V133" s="18"/>
      <c r="W133" s="18"/>
      <c r="X133" s="18"/>
    </row>
    <row r="134" spans="1:24" s="118" customFormat="1" x14ac:dyDescent="0.25">
      <c r="A134" s="18"/>
      <c r="B134" s="27"/>
      <c r="D134" s="18"/>
      <c r="F134" s="18"/>
      <c r="G134" s="18"/>
      <c r="H134" s="18"/>
      <c r="I134" s="18"/>
      <c r="J134" s="18"/>
      <c r="K134" s="18"/>
      <c r="L134" s="18"/>
      <c r="M134" s="18"/>
      <c r="N134" s="18"/>
      <c r="O134" s="18"/>
      <c r="P134" s="18"/>
      <c r="Q134" s="18"/>
      <c r="R134" s="18"/>
      <c r="S134" s="18"/>
      <c r="T134" s="18"/>
      <c r="U134" s="18"/>
      <c r="V134" s="18"/>
      <c r="W134" s="18"/>
      <c r="X134" s="18"/>
    </row>
    <row r="135" spans="1:24" s="118" customFormat="1" x14ac:dyDescent="0.25">
      <c r="A135" s="18"/>
      <c r="B135" s="27"/>
      <c r="D135" s="18"/>
      <c r="F135" s="18"/>
      <c r="G135" s="18"/>
      <c r="H135" s="18"/>
      <c r="I135" s="18"/>
      <c r="J135" s="18"/>
      <c r="K135" s="18"/>
      <c r="L135" s="18"/>
      <c r="M135" s="18"/>
      <c r="N135" s="18"/>
      <c r="O135" s="18"/>
      <c r="P135" s="18"/>
      <c r="Q135" s="18"/>
      <c r="R135" s="18"/>
      <c r="S135" s="18"/>
      <c r="T135" s="18"/>
      <c r="U135" s="18"/>
      <c r="V135" s="18"/>
      <c r="W135" s="18"/>
      <c r="X135" s="18"/>
    </row>
    <row r="136" spans="1:24" s="118" customFormat="1" x14ac:dyDescent="0.25">
      <c r="A136" s="18"/>
      <c r="B136" s="27"/>
      <c r="D136" s="18"/>
      <c r="F136" s="18"/>
      <c r="G136" s="18"/>
      <c r="H136" s="18"/>
      <c r="I136" s="18"/>
      <c r="J136" s="18"/>
      <c r="K136" s="18"/>
      <c r="L136" s="18"/>
      <c r="M136" s="18"/>
      <c r="N136" s="18"/>
      <c r="O136" s="18"/>
      <c r="P136" s="18"/>
      <c r="Q136" s="18"/>
      <c r="R136" s="18"/>
      <c r="S136" s="18"/>
      <c r="T136" s="18"/>
      <c r="U136" s="18"/>
      <c r="V136" s="18"/>
      <c r="W136" s="18"/>
      <c r="X136" s="18"/>
    </row>
    <row r="137" spans="1:24" s="118" customFormat="1" x14ac:dyDescent="0.25">
      <c r="A137" s="18"/>
      <c r="B137" s="27"/>
      <c r="D137" s="18"/>
      <c r="F137" s="18"/>
      <c r="G137" s="18"/>
      <c r="H137" s="18"/>
      <c r="I137" s="18"/>
      <c r="J137" s="18"/>
      <c r="K137" s="18"/>
      <c r="L137" s="18"/>
      <c r="M137" s="18"/>
      <c r="N137" s="18"/>
      <c r="O137" s="18"/>
      <c r="P137" s="18"/>
      <c r="Q137" s="18"/>
      <c r="R137" s="18"/>
      <c r="S137" s="18"/>
      <c r="T137" s="18"/>
      <c r="U137" s="18"/>
      <c r="V137" s="18"/>
      <c r="W137" s="18"/>
      <c r="X137" s="18"/>
    </row>
    <row r="138" spans="1:24" s="118" customFormat="1" x14ac:dyDescent="0.25">
      <c r="A138" s="18"/>
      <c r="B138" s="27"/>
      <c r="D138" s="18"/>
      <c r="F138" s="18"/>
      <c r="G138" s="18"/>
      <c r="H138" s="18"/>
      <c r="I138" s="18"/>
      <c r="J138" s="18"/>
      <c r="K138" s="18"/>
      <c r="L138" s="18"/>
      <c r="M138" s="18"/>
      <c r="N138" s="18"/>
      <c r="O138" s="18"/>
      <c r="P138" s="18"/>
      <c r="Q138" s="18"/>
      <c r="R138" s="18"/>
      <c r="S138" s="18"/>
      <c r="T138" s="18"/>
      <c r="U138" s="18"/>
      <c r="V138" s="18"/>
      <c r="W138" s="18"/>
      <c r="X138" s="18"/>
    </row>
    <row r="139" spans="1:24" s="118" customFormat="1" x14ac:dyDescent="0.25">
      <c r="A139" s="18"/>
      <c r="B139" s="27"/>
      <c r="D139" s="18"/>
      <c r="F139" s="18"/>
      <c r="G139" s="18"/>
      <c r="H139" s="18"/>
      <c r="I139" s="18"/>
      <c r="J139" s="18"/>
      <c r="K139" s="18"/>
      <c r="L139" s="18"/>
      <c r="M139" s="18"/>
      <c r="N139" s="18"/>
      <c r="O139" s="18"/>
      <c r="P139" s="18"/>
      <c r="Q139" s="18"/>
      <c r="R139" s="18"/>
      <c r="S139" s="18"/>
      <c r="T139" s="18"/>
      <c r="U139" s="18"/>
      <c r="V139" s="18"/>
      <c r="W139" s="18"/>
      <c r="X139" s="18"/>
    </row>
    <row r="140" spans="1:24" s="118" customFormat="1" x14ac:dyDescent="0.25">
      <c r="A140" s="18"/>
      <c r="B140" s="27"/>
      <c r="D140" s="18"/>
      <c r="F140" s="18"/>
      <c r="G140" s="18"/>
      <c r="H140" s="18"/>
      <c r="I140" s="18"/>
      <c r="J140" s="18"/>
      <c r="K140" s="18"/>
      <c r="L140" s="18"/>
      <c r="M140" s="18"/>
      <c r="N140" s="18"/>
      <c r="O140" s="18"/>
      <c r="P140" s="18"/>
      <c r="Q140" s="18"/>
      <c r="R140" s="18"/>
      <c r="S140" s="18"/>
      <c r="T140" s="18"/>
      <c r="U140" s="18"/>
      <c r="V140" s="18"/>
      <c r="W140" s="18"/>
      <c r="X140" s="18"/>
    </row>
    <row r="141" spans="1:24" s="118" customFormat="1" x14ac:dyDescent="0.25">
      <c r="A141" s="18"/>
      <c r="B141" s="27"/>
      <c r="D141" s="18"/>
      <c r="F141" s="18"/>
      <c r="G141" s="18"/>
      <c r="H141" s="18"/>
      <c r="I141" s="18"/>
      <c r="J141" s="18"/>
      <c r="K141" s="18"/>
      <c r="L141" s="18"/>
      <c r="M141" s="18"/>
      <c r="N141" s="18"/>
      <c r="O141" s="18"/>
      <c r="P141" s="18"/>
      <c r="Q141" s="18"/>
      <c r="R141" s="18"/>
      <c r="S141" s="18"/>
      <c r="T141" s="18"/>
      <c r="U141" s="18"/>
      <c r="V141" s="18"/>
      <c r="W141" s="18"/>
      <c r="X141" s="18"/>
    </row>
    <row r="142" spans="1:24" s="118" customFormat="1" x14ac:dyDescent="0.25">
      <c r="A142" s="18"/>
      <c r="B142" s="27"/>
      <c r="D142" s="18"/>
      <c r="F142" s="18"/>
      <c r="G142" s="18"/>
      <c r="H142" s="18"/>
      <c r="I142" s="18"/>
      <c r="J142" s="18"/>
      <c r="K142" s="18"/>
      <c r="L142" s="18"/>
      <c r="M142" s="18"/>
      <c r="N142" s="18"/>
      <c r="O142" s="18"/>
      <c r="P142" s="18"/>
      <c r="Q142" s="18"/>
      <c r="R142" s="18"/>
      <c r="S142" s="18"/>
      <c r="T142" s="18"/>
      <c r="U142" s="18"/>
      <c r="V142" s="18"/>
      <c r="W142" s="18"/>
      <c r="X142" s="18"/>
    </row>
    <row r="143" spans="1:24" s="118" customFormat="1" x14ac:dyDescent="0.25">
      <c r="A143" s="18"/>
      <c r="B143" s="27"/>
      <c r="D143" s="18"/>
      <c r="F143" s="18"/>
      <c r="G143" s="18"/>
      <c r="H143" s="18"/>
      <c r="I143" s="18"/>
      <c r="J143" s="18"/>
      <c r="K143" s="18"/>
      <c r="L143" s="18"/>
      <c r="M143" s="18"/>
      <c r="N143" s="18"/>
      <c r="O143" s="18"/>
      <c r="P143" s="18"/>
      <c r="Q143" s="18"/>
      <c r="R143" s="18"/>
      <c r="S143" s="18"/>
      <c r="T143" s="18"/>
      <c r="U143" s="18"/>
      <c r="V143" s="18"/>
      <c r="W143" s="18"/>
      <c r="X143" s="18"/>
    </row>
    <row r="144" spans="1:24" s="118" customFormat="1" x14ac:dyDescent="0.25">
      <c r="A144" s="18"/>
      <c r="B144" s="27"/>
      <c r="D144" s="18"/>
      <c r="F144" s="18"/>
      <c r="G144" s="18"/>
      <c r="H144" s="18"/>
      <c r="I144" s="18"/>
      <c r="J144" s="18"/>
      <c r="K144" s="18"/>
      <c r="L144" s="18"/>
      <c r="M144" s="18"/>
      <c r="N144" s="18"/>
      <c r="O144" s="18"/>
      <c r="P144" s="18"/>
      <c r="Q144" s="18"/>
      <c r="R144" s="18"/>
      <c r="S144" s="18"/>
      <c r="T144" s="18"/>
      <c r="U144" s="18"/>
      <c r="V144" s="18"/>
      <c r="W144" s="18"/>
      <c r="X144" s="18"/>
    </row>
    <row r="145" spans="1:24" s="118" customFormat="1" x14ac:dyDescent="0.25">
      <c r="A145" s="18"/>
      <c r="B145" s="27"/>
      <c r="D145" s="18"/>
      <c r="F145" s="18"/>
      <c r="G145" s="18"/>
      <c r="H145" s="18"/>
      <c r="I145" s="18"/>
      <c r="J145" s="18"/>
      <c r="K145" s="18"/>
      <c r="L145" s="18"/>
      <c r="M145" s="18"/>
      <c r="N145" s="18"/>
      <c r="O145" s="18"/>
      <c r="P145" s="18"/>
      <c r="Q145" s="18"/>
      <c r="R145" s="18"/>
      <c r="S145" s="18"/>
      <c r="T145" s="18"/>
      <c r="U145" s="18"/>
      <c r="V145" s="18"/>
      <c r="W145" s="18"/>
      <c r="X145" s="18"/>
    </row>
    <row r="146" spans="1:24" s="118" customFormat="1" x14ac:dyDescent="0.25">
      <c r="A146" s="18"/>
      <c r="B146" s="27"/>
      <c r="D146" s="18"/>
      <c r="F146" s="18"/>
      <c r="G146" s="18"/>
      <c r="H146" s="18"/>
      <c r="I146" s="18"/>
      <c r="J146" s="18"/>
      <c r="K146" s="18"/>
      <c r="L146" s="18"/>
      <c r="M146" s="18"/>
      <c r="N146" s="18"/>
      <c r="O146" s="18"/>
      <c r="P146" s="18"/>
      <c r="Q146" s="18"/>
      <c r="R146" s="18"/>
      <c r="S146" s="18"/>
      <c r="T146" s="18"/>
      <c r="U146" s="18"/>
      <c r="V146" s="18"/>
      <c r="W146" s="18"/>
      <c r="X146" s="18"/>
    </row>
    <row r="147" spans="1:24" s="118" customFormat="1" x14ac:dyDescent="0.25">
      <c r="A147" s="18"/>
      <c r="B147" s="27"/>
      <c r="D147" s="18"/>
      <c r="F147" s="18"/>
      <c r="G147" s="18"/>
      <c r="H147" s="18"/>
      <c r="I147" s="18"/>
      <c r="J147" s="18"/>
      <c r="K147" s="18"/>
      <c r="L147" s="18"/>
      <c r="M147" s="18"/>
      <c r="N147" s="18"/>
      <c r="O147" s="18"/>
      <c r="P147" s="18"/>
      <c r="Q147" s="18"/>
      <c r="R147" s="18"/>
      <c r="S147" s="18"/>
      <c r="T147" s="18"/>
      <c r="U147" s="18"/>
      <c r="V147" s="18"/>
      <c r="W147" s="18"/>
      <c r="X147" s="18"/>
    </row>
    <row r="148" spans="1:24" s="118" customFormat="1" x14ac:dyDescent="0.25">
      <c r="A148" s="18"/>
      <c r="B148" s="27"/>
      <c r="D148" s="18"/>
      <c r="F148" s="18"/>
      <c r="G148" s="18"/>
      <c r="H148" s="18"/>
      <c r="I148" s="18"/>
      <c r="J148" s="18"/>
      <c r="K148" s="18"/>
      <c r="L148" s="18"/>
      <c r="M148" s="18"/>
      <c r="N148" s="18"/>
      <c r="O148" s="18"/>
      <c r="P148" s="18"/>
      <c r="Q148" s="18"/>
      <c r="R148" s="18"/>
      <c r="S148" s="18"/>
      <c r="T148" s="18"/>
      <c r="U148" s="18"/>
      <c r="V148" s="18"/>
      <c r="W148" s="18"/>
      <c r="X148" s="18"/>
    </row>
    <row r="149" spans="1:24" s="118" customFormat="1" x14ac:dyDescent="0.25">
      <c r="A149" s="18"/>
      <c r="B149" s="27"/>
      <c r="D149" s="18"/>
      <c r="F149" s="18"/>
      <c r="G149" s="18"/>
      <c r="H149" s="18"/>
      <c r="I149" s="18"/>
      <c r="J149" s="18"/>
      <c r="K149" s="18"/>
      <c r="L149" s="18"/>
      <c r="M149" s="18"/>
      <c r="N149" s="18"/>
      <c r="O149" s="18"/>
      <c r="P149" s="18"/>
      <c r="Q149" s="18"/>
      <c r="R149" s="18"/>
      <c r="S149" s="18"/>
      <c r="T149" s="18"/>
      <c r="U149" s="18"/>
      <c r="V149" s="18"/>
      <c r="W149" s="18"/>
      <c r="X149" s="18"/>
    </row>
    <row r="150" spans="1:24" s="118" customFormat="1" x14ac:dyDescent="0.25">
      <c r="A150" s="18"/>
      <c r="B150" s="27"/>
      <c r="D150" s="18"/>
      <c r="F150" s="18"/>
      <c r="G150" s="18"/>
      <c r="H150" s="18"/>
      <c r="I150" s="18"/>
      <c r="J150" s="18"/>
      <c r="K150" s="18"/>
      <c r="L150" s="18"/>
      <c r="M150" s="18"/>
      <c r="N150" s="18"/>
      <c r="O150" s="18"/>
      <c r="P150" s="18"/>
      <c r="Q150" s="18"/>
      <c r="R150" s="18"/>
      <c r="S150" s="18"/>
      <c r="T150" s="18"/>
      <c r="U150" s="18"/>
      <c r="V150" s="18"/>
      <c r="W150" s="18"/>
      <c r="X150" s="18"/>
    </row>
    <row r="151" spans="1:24" s="118" customFormat="1" x14ac:dyDescent="0.25">
      <c r="A151" s="18"/>
      <c r="B151" s="27"/>
      <c r="D151" s="18"/>
      <c r="F151" s="18"/>
      <c r="G151" s="18"/>
      <c r="H151" s="18"/>
      <c r="I151" s="18"/>
      <c r="J151" s="18"/>
      <c r="K151" s="18"/>
      <c r="L151" s="18"/>
      <c r="M151" s="18"/>
      <c r="N151" s="18"/>
      <c r="O151" s="18"/>
      <c r="P151" s="18"/>
      <c r="Q151" s="18"/>
      <c r="R151" s="18"/>
      <c r="S151" s="18"/>
      <c r="T151" s="18"/>
      <c r="U151" s="18"/>
      <c r="V151" s="18"/>
      <c r="W151" s="18"/>
      <c r="X151" s="18"/>
    </row>
    <row r="152" spans="1:24" s="118" customFormat="1" x14ac:dyDescent="0.25">
      <c r="A152" s="18"/>
      <c r="B152" s="27"/>
      <c r="D152" s="18"/>
      <c r="F152" s="18"/>
      <c r="G152" s="18"/>
      <c r="H152" s="18"/>
      <c r="I152" s="18"/>
      <c r="J152" s="18"/>
      <c r="K152" s="18"/>
      <c r="L152" s="18"/>
      <c r="M152" s="18"/>
      <c r="N152" s="18"/>
      <c r="O152" s="18"/>
      <c r="P152" s="18"/>
      <c r="Q152" s="18"/>
      <c r="R152" s="18"/>
      <c r="S152" s="18"/>
      <c r="T152" s="18"/>
      <c r="U152" s="18"/>
      <c r="V152" s="18"/>
      <c r="W152" s="18"/>
      <c r="X152" s="18"/>
    </row>
    <row r="153" spans="1:24" s="118" customFormat="1" x14ac:dyDescent="0.25">
      <c r="A153" s="18"/>
      <c r="B153" s="27"/>
      <c r="D153" s="18"/>
      <c r="F153" s="18"/>
      <c r="G153" s="18"/>
      <c r="H153" s="18"/>
      <c r="I153" s="18"/>
      <c r="J153" s="18"/>
      <c r="K153" s="18"/>
      <c r="L153" s="18"/>
      <c r="M153" s="18"/>
      <c r="N153" s="18"/>
      <c r="O153" s="18"/>
      <c r="P153" s="18"/>
      <c r="Q153" s="18"/>
      <c r="R153" s="18"/>
      <c r="S153" s="18"/>
      <c r="T153" s="18"/>
      <c r="U153" s="18"/>
      <c r="V153" s="18"/>
      <c r="W153" s="18"/>
      <c r="X153" s="18"/>
    </row>
    <row r="154" spans="1:24" s="118" customFormat="1" x14ac:dyDescent="0.25">
      <c r="A154" s="18"/>
      <c r="B154" s="27"/>
      <c r="D154" s="18"/>
      <c r="F154" s="18"/>
      <c r="G154" s="18"/>
      <c r="H154" s="18"/>
      <c r="I154" s="18"/>
      <c r="J154" s="18"/>
      <c r="K154" s="18"/>
      <c r="L154" s="18"/>
      <c r="M154" s="18"/>
      <c r="N154" s="18"/>
      <c r="O154" s="18"/>
      <c r="P154" s="18"/>
      <c r="Q154" s="18"/>
      <c r="R154" s="18"/>
      <c r="S154" s="18"/>
      <c r="T154" s="18"/>
      <c r="U154" s="18"/>
      <c r="V154" s="18"/>
      <c r="W154" s="18"/>
      <c r="X154" s="18"/>
    </row>
    <row r="155" spans="1:24" s="118" customFormat="1" x14ac:dyDescent="0.25">
      <c r="A155" s="18"/>
      <c r="B155" s="27"/>
      <c r="D155" s="18"/>
      <c r="F155" s="18"/>
      <c r="G155" s="18"/>
      <c r="H155" s="18"/>
      <c r="I155" s="18"/>
      <c r="J155" s="18"/>
      <c r="K155" s="18"/>
      <c r="L155" s="18"/>
      <c r="M155" s="18"/>
      <c r="N155" s="18"/>
      <c r="O155" s="18"/>
      <c r="P155" s="18"/>
      <c r="Q155" s="18"/>
      <c r="R155" s="18"/>
      <c r="S155" s="18"/>
      <c r="T155" s="18"/>
      <c r="U155" s="18"/>
      <c r="V155" s="18"/>
      <c r="W155" s="18"/>
      <c r="X155" s="18"/>
    </row>
    <row r="156" spans="1:24" s="118" customFormat="1" x14ac:dyDescent="0.25">
      <c r="A156" s="18"/>
      <c r="B156" s="27"/>
      <c r="D156" s="18"/>
      <c r="F156" s="18"/>
      <c r="G156" s="18"/>
      <c r="H156" s="18"/>
      <c r="I156" s="18"/>
      <c r="J156" s="18"/>
      <c r="K156" s="18"/>
      <c r="L156" s="18"/>
      <c r="M156" s="18"/>
      <c r="N156" s="18"/>
      <c r="O156" s="18"/>
      <c r="P156" s="18"/>
      <c r="Q156" s="18"/>
      <c r="R156" s="18"/>
      <c r="S156" s="18"/>
      <c r="T156" s="18"/>
      <c r="U156" s="18"/>
      <c r="V156" s="18"/>
      <c r="W156" s="18"/>
      <c r="X156" s="18"/>
    </row>
    <row r="157" spans="1:24" s="118" customFormat="1" x14ac:dyDescent="0.25">
      <c r="A157" s="18"/>
      <c r="B157" s="27"/>
      <c r="D157" s="18"/>
      <c r="F157" s="18"/>
      <c r="G157" s="18"/>
      <c r="H157" s="18"/>
      <c r="I157" s="18"/>
      <c r="J157" s="18"/>
      <c r="K157" s="18"/>
      <c r="L157" s="18"/>
      <c r="M157" s="18"/>
      <c r="N157" s="18"/>
      <c r="O157" s="18"/>
      <c r="P157" s="18"/>
      <c r="Q157" s="18"/>
      <c r="R157" s="18"/>
      <c r="S157" s="18"/>
      <c r="T157" s="18"/>
      <c r="U157" s="18"/>
      <c r="V157" s="18"/>
      <c r="W157" s="18"/>
      <c r="X157" s="18"/>
    </row>
    <row r="158" spans="1:24" s="118" customFormat="1" x14ac:dyDescent="0.25">
      <c r="A158" s="18"/>
      <c r="B158" s="27"/>
      <c r="D158" s="18"/>
      <c r="F158" s="18"/>
      <c r="G158" s="18"/>
      <c r="H158" s="18"/>
      <c r="I158" s="18"/>
      <c r="J158" s="18"/>
      <c r="K158" s="18"/>
      <c r="L158" s="18"/>
      <c r="M158" s="18"/>
      <c r="N158" s="18"/>
      <c r="O158" s="18"/>
      <c r="P158" s="18"/>
      <c r="Q158" s="18"/>
      <c r="R158" s="18"/>
      <c r="S158" s="18"/>
      <c r="T158" s="18"/>
      <c r="U158" s="18"/>
      <c r="V158" s="18"/>
      <c r="W158" s="18"/>
      <c r="X158" s="18"/>
    </row>
    <row r="159" spans="1:24" s="118" customFormat="1" x14ac:dyDescent="0.25">
      <c r="A159" s="18"/>
      <c r="B159" s="27"/>
      <c r="D159" s="18"/>
      <c r="F159" s="18"/>
      <c r="G159" s="18"/>
      <c r="H159" s="18"/>
      <c r="I159" s="18"/>
      <c r="J159" s="18"/>
      <c r="K159" s="18"/>
      <c r="L159" s="18"/>
      <c r="M159" s="18"/>
      <c r="N159" s="18"/>
      <c r="O159" s="18"/>
      <c r="P159" s="18"/>
      <c r="Q159" s="18"/>
      <c r="R159" s="18"/>
      <c r="S159" s="18"/>
      <c r="T159" s="18"/>
      <c r="U159" s="18"/>
      <c r="V159" s="18"/>
      <c r="W159" s="18"/>
      <c r="X159" s="18"/>
    </row>
    <row r="160" spans="1:24" s="118" customFormat="1" x14ac:dyDescent="0.25">
      <c r="A160" s="18"/>
      <c r="B160" s="27"/>
      <c r="D160" s="18"/>
      <c r="F160" s="18"/>
      <c r="G160" s="18"/>
      <c r="H160" s="18"/>
      <c r="I160" s="18"/>
      <c r="J160" s="18"/>
      <c r="K160" s="18"/>
      <c r="L160" s="18"/>
      <c r="M160" s="18"/>
      <c r="N160" s="18"/>
      <c r="O160" s="18"/>
      <c r="P160" s="18"/>
      <c r="Q160" s="18"/>
      <c r="R160" s="18"/>
      <c r="S160" s="18"/>
      <c r="T160" s="18"/>
      <c r="U160" s="18"/>
      <c r="V160" s="18"/>
      <c r="W160" s="18"/>
      <c r="X160" s="18"/>
    </row>
    <row r="161" spans="1:24" s="118" customFormat="1" x14ac:dyDescent="0.25">
      <c r="A161" s="18"/>
      <c r="B161" s="27"/>
      <c r="D161" s="18"/>
      <c r="F161" s="18"/>
      <c r="G161" s="18"/>
      <c r="H161" s="18"/>
      <c r="I161" s="18"/>
      <c r="J161" s="18"/>
      <c r="K161" s="18"/>
      <c r="L161" s="18"/>
      <c r="M161" s="18"/>
      <c r="N161" s="18"/>
      <c r="O161" s="18"/>
      <c r="P161" s="18"/>
      <c r="Q161" s="18"/>
      <c r="R161" s="18"/>
      <c r="S161" s="18"/>
      <c r="T161" s="18"/>
      <c r="U161" s="18"/>
      <c r="V161" s="18"/>
      <c r="W161" s="18"/>
      <c r="X161" s="18"/>
    </row>
    <row r="162" spans="1:24" s="118" customFormat="1" x14ac:dyDescent="0.25">
      <c r="A162" s="18"/>
      <c r="B162" s="27"/>
      <c r="D162" s="18"/>
      <c r="F162" s="18"/>
      <c r="G162" s="18"/>
      <c r="H162" s="18"/>
      <c r="I162" s="18"/>
      <c r="J162" s="18"/>
      <c r="K162" s="18"/>
      <c r="L162" s="18"/>
      <c r="M162" s="18"/>
      <c r="N162" s="18"/>
      <c r="O162" s="18"/>
      <c r="P162" s="18"/>
      <c r="Q162" s="18"/>
      <c r="R162" s="18"/>
      <c r="S162" s="18"/>
      <c r="T162" s="18"/>
      <c r="U162" s="18"/>
      <c r="V162" s="18"/>
      <c r="W162" s="18"/>
      <c r="X162" s="18"/>
    </row>
    <row r="163" spans="1:24" s="118" customFormat="1" x14ac:dyDescent="0.25">
      <c r="A163" s="18"/>
      <c r="B163" s="27"/>
      <c r="D163" s="18"/>
      <c r="F163" s="18"/>
      <c r="G163" s="18"/>
      <c r="H163" s="18"/>
      <c r="I163" s="18"/>
      <c r="J163" s="18"/>
      <c r="K163" s="18"/>
      <c r="L163" s="18"/>
      <c r="M163" s="18"/>
      <c r="N163" s="18"/>
      <c r="O163" s="18"/>
      <c r="P163" s="18"/>
      <c r="Q163" s="18"/>
      <c r="R163" s="18"/>
      <c r="S163" s="18"/>
      <c r="T163" s="18"/>
      <c r="U163" s="18"/>
      <c r="V163" s="18"/>
      <c r="W163" s="18"/>
      <c r="X163" s="18"/>
    </row>
    <row r="164" spans="1:24" s="118" customFormat="1" x14ac:dyDescent="0.25">
      <c r="A164" s="18"/>
      <c r="B164" s="27"/>
      <c r="D164" s="18"/>
      <c r="F164" s="18"/>
      <c r="G164" s="18"/>
      <c r="H164" s="18"/>
      <c r="I164" s="18"/>
      <c r="J164" s="18"/>
      <c r="K164" s="18"/>
      <c r="L164" s="18"/>
      <c r="M164" s="18"/>
      <c r="N164" s="18"/>
      <c r="O164" s="18"/>
      <c r="P164" s="18"/>
      <c r="Q164" s="18"/>
      <c r="R164" s="18"/>
      <c r="S164" s="18"/>
      <c r="T164" s="18"/>
      <c r="U164" s="18"/>
      <c r="V164" s="18"/>
      <c r="W164" s="18"/>
      <c r="X164" s="18"/>
    </row>
    <row r="165" spans="1:24" s="118" customFormat="1" x14ac:dyDescent="0.25">
      <c r="A165" s="18"/>
      <c r="B165" s="27"/>
      <c r="D165" s="18"/>
      <c r="F165" s="18"/>
      <c r="G165" s="18"/>
      <c r="H165" s="18"/>
      <c r="I165" s="18"/>
      <c r="J165" s="18"/>
      <c r="K165" s="18"/>
      <c r="L165" s="18"/>
      <c r="M165" s="18"/>
      <c r="N165" s="18"/>
      <c r="O165" s="18"/>
      <c r="P165" s="18"/>
      <c r="Q165" s="18"/>
      <c r="R165" s="18"/>
      <c r="S165" s="18"/>
      <c r="T165" s="18"/>
      <c r="U165" s="18"/>
      <c r="V165" s="18"/>
      <c r="W165" s="18"/>
      <c r="X165" s="18"/>
    </row>
    <row r="166" spans="1:24" s="118" customFormat="1" x14ac:dyDescent="0.25">
      <c r="A166" s="18"/>
      <c r="B166" s="27"/>
      <c r="D166" s="18"/>
      <c r="F166" s="18"/>
      <c r="G166" s="18"/>
      <c r="H166" s="18"/>
      <c r="I166" s="18"/>
      <c r="J166" s="18"/>
      <c r="K166" s="18"/>
      <c r="L166" s="18"/>
      <c r="M166" s="18"/>
      <c r="N166" s="18"/>
      <c r="O166" s="18"/>
      <c r="P166" s="18"/>
      <c r="Q166" s="18"/>
      <c r="R166" s="18"/>
      <c r="S166" s="18"/>
      <c r="T166" s="18"/>
      <c r="U166" s="18"/>
      <c r="V166" s="18"/>
      <c r="W166" s="18"/>
      <c r="X166" s="18"/>
    </row>
    <row r="167" spans="1:24" s="118" customFormat="1" x14ac:dyDescent="0.25">
      <c r="A167" s="18"/>
      <c r="B167" s="27"/>
      <c r="D167" s="18"/>
      <c r="F167" s="18"/>
      <c r="G167" s="18"/>
      <c r="H167" s="18"/>
      <c r="I167" s="18"/>
      <c r="J167" s="18"/>
      <c r="K167" s="18"/>
      <c r="L167" s="18"/>
      <c r="M167" s="18"/>
      <c r="N167" s="18"/>
      <c r="O167" s="18"/>
      <c r="P167" s="18"/>
      <c r="Q167" s="18"/>
      <c r="R167" s="18"/>
      <c r="S167" s="18"/>
      <c r="T167" s="18"/>
      <c r="U167" s="18"/>
      <c r="V167" s="18"/>
      <c r="W167" s="18"/>
      <c r="X167" s="18"/>
    </row>
    <row r="168" spans="1:24" s="118" customFormat="1" x14ac:dyDescent="0.25">
      <c r="A168" s="18"/>
      <c r="B168" s="27"/>
      <c r="D168" s="18"/>
      <c r="F168" s="18"/>
      <c r="G168" s="18"/>
      <c r="H168" s="18"/>
      <c r="I168" s="18"/>
      <c r="J168" s="18"/>
      <c r="K168" s="18"/>
      <c r="L168" s="18"/>
      <c r="M168" s="18"/>
      <c r="N168" s="18"/>
      <c r="O168" s="18"/>
      <c r="P168" s="18"/>
      <c r="Q168" s="18"/>
      <c r="R168" s="18"/>
      <c r="S168" s="18"/>
      <c r="T168" s="18"/>
      <c r="U168" s="18"/>
      <c r="V168" s="18"/>
      <c r="W168" s="18"/>
      <c r="X168" s="18"/>
    </row>
    <row r="169" spans="1:24" s="118" customFormat="1" x14ac:dyDescent="0.25">
      <c r="A169" s="18"/>
      <c r="B169" s="27"/>
      <c r="D169" s="18"/>
      <c r="F169" s="18"/>
      <c r="G169" s="18"/>
      <c r="H169" s="18"/>
      <c r="I169" s="18"/>
      <c r="J169" s="18"/>
      <c r="K169" s="18"/>
      <c r="L169" s="18"/>
      <c r="M169" s="18"/>
      <c r="N169" s="18"/>
      <c r="O169" s="18"/>
      <c r="P169" s="18"/>
      <c r="Q169" s="18"/>
      <c r="R169" s="18"/>
      <c r="S169" s="18"/>
      <c r="T169" s="18"/>
      <c r="U169" s="18"/>
      <c r="V169" s="18"/>
      <c r="W169" s="18"/>
      <c r="X169" s="18"/>
    </row>
    <row r="170" spans="1:24" s="118" customFormat="1" x14ac:dyDescent="0.25">
      <c r="A170" s="18"/>
      <c r="B170" s="27"/>
      <c r="D170" s="18"/>
      <c r="F170" s="18"/>
      <c r="G170" s="18"/>
      <c r="H170" s="18"/>
      <c r="I170" s="18"/>
      <c r="J170" s="18"/>
      <c r="K170" s="18"/>
      <c r="L170" s="18"/>
      <c r="M170" s="18"/>
      <c r="N170" s="18"/>
      <c r="O170" s="18"/>
      <c r="P170" s="18"/>
      <c r="Q170" s="18"/>
      <c r="R170" s="18"/>
      <c r="S170" s="18"/>
      <c r="T170" s="18"/>
      <c r="U170" s="18"/>
      <c r="V170" s="18"/>
      <c r="W170" s="18"/>
      <c r="X170" s="18"/>
    </row>
    <row r="171" spans="1:24" s="118" customFormat="1" x14ac:dyDescent="0.25">
      <c r="A171" s="18"/>
      <c r="B171" s="27"/>
      <c r="D171" s="18"/>
      <c r="F171" s="18"/>
      <c r="G171" s="18"/>
      <c r="H171" s="18"/>
      <c r="I171" s="18"/>
      <c r="J171" s="18"/>
      <c r="K171" s="18"/>
      <c r="L171" s="18"/>
      <c r="M171" s="18"/>
      <c r="N171" s="18"/>
      <c r="O171" s="18"/>
      <c r="P171" s="18"/>
      <c r="Q171" s="18"/>
      <c r="R171" s="18"/>
      <c r="S171" s="18"/>
      <c r="T171" s="18"/>
      <c r="U171" s="18"/>
      <c r="V171" s="18"/>
      <c r="W171" s="18"/>
      <c r="X171" s="18"/>
    </row>
    <row r="172" spans="1:24" s="118" customFormat="1" x14ac:dyDescent="0.25">
      <c r="A172" s="18"/>
      <c r="B172" s="27"/>
      <c r="D172" s="18"/>
      <c r="F172" s="18"/>
      <c r="G172" s="18"/>
      <c r="H172" s="18"/>
      <c r="I172" s="18"/>
      <c r="J172" s="18"/>
      <c r="K172" s="18"/>
      <c r="L172" s="18"/>
      <c r="M172" s="18"/>
      <c r="N172" s="18"/>
      <c r="O172" s="18"/>
      <c r="P172" s="18"/>
      <c r="Q172" s="18"/>
      <c r="R172" s="18"/>
      <c r="S172" s="18"/>
      <c r="T172" s="18"/>
      <c r="U172" s="18"/>
      <c r="V172" s="18"/>
      <c r="W172" s="18"/>
      <c r="X172" s="18"/>
    </row>
    <row r="173" spans="1:24" s="118" customFormat="1" x14ac:dyDescent="0.25">
      <c r="A173" s="18"/>
      <c r="B173" s="27"/>
      <c r="D173" s="18"/>
      <c r="F173" s="18"/>
      <c r="G173" s="18"/>
      <c r="H173" s="18"/>
      <c r="I173" s="18"/>
      <c r="J173" s="18"/>
      <c r="K173" s="18"/>
      <c r="L173" s="18"/>
      <c r="M173" s="18"/>
      <c r="N173" s="18"/>
      <c r="O173" s="18"/>
      <c r="P173" s="18"/>
      <c r="Q173" s="18"/>
      <c r="R173" s="18"/>
      <c r="S173" s="18"/>
      <c r="T173" s="18"/>
      <c r="U173" s="18"/>
      <c r="V173" s="18"/>
      <c r="W173" s="18"/>
      <c r="X173" s="18"/>
    </row>
    <row r="174" spans="1:24" s="118" customFormat="1" x14ac:dyDescent="0.25">
      <c r="A174" s="18"/>
      <c r="B174" s="27"/>
      <c r="D174" s="18"/>
      <c r="F174" s="18"/>
      <c r="G174" s="18"/>
      <c r="H174" s="18"/>
      <c r="I174" s="18"/>
      <c r="J174" s="18"/>
      <c r="K174" s="18"/>
      <c r="L174" s="18"/>
      <c r="M174" s="18"/>
      <c r="N174" s="18"/>
      <c r="O174" s="18"/>
      <c r="P174" s="18"/>
      <c r="Q174" s="18"/>
      <c r="R174" s="18"/>
      <c r="S174" s="18"/>
      <c r="T174" s="18"/>
      <c r="U174" s="18"/>
      <c r="V174" s="18"/>
      <c r="W174" s="18"/>
      <c r="X174" s="18"/>
    </row>
    <row r="175" spans="1:24" s="118" customFormat="1" x14ac:dyDescent="0.25">
      <c r="A175" s="18"/>
      <c r="B175" s="27"/>
      <c r="D175" s="18"/>
      <c r="F175" s="18"/>
      <c r="G175" s="18"/>
      <c r="H175" s="18"/>
      <c r="I175" s="18"/>
      <c r="J175" s="18"/>
      <c r="K175" s="18"/>
      <c r="L175" s="18"/>
      <c r="M175" s="18"/>
      <c r="N175" s="18"/>
      <c r="O175" s="18"/>
      <c r="P175" s="18"/>
      <c r="Q175" s="18"/>
      <c r="R175" s="18"/>
      <c r="S175" s="18"/>
      <c r="T175" s="18"/>
      <c r="U175" s="18"/>
      <c r="V175" s="18"/>
      <c r="W175" s="18"/>
      <c r="X175" s="18"/>
    </row>
    <row r="176" spans="1:24" s="118" customFormat="1" x14ac:dyDescent="0.25">
      <c r="A176" s="18"/>
      <c r="B176" s="27"/>
      <c r="D176" s="18"/>
      <c r="F176" s="18"/>
      <c r="G176" s="18"/>
      <c r="H176" s="18"/>
      <c r="I176" s="18"/>
      <c r="J176" s="18"/>
      <c r="K176" s="18"/>
      <c r="L176" s="18"/>
      <c r="M176" s="18"/>
      <c r="N176" s="18"/>
      <c r="O176" s="18"/>
      <c r="P176" s="18"/>
      <c r="Q176" s="18"/>
      <c r="R176" s="18"/>
      <c r="S176" s="18"/>
      <c r="T176" s="18"/>
      <c r="U176" s="18"/>
      <c r="V176" s="18"/>
      <c r="W176" s="18"/>
      <c r="X176" s="18"/>
    </row>
    <row r="177" spans="1:24" s="118" customFormat="1" x14ac:dyDescent="0.25">
      <c r="A177" s="18"/>
      <c r="B177" s="27"/>
      <c r="D177" s="18"/>
      <c r="F177" s="18"/>
      <c r="G177" s="18"/>
      <c r="H177" s="18"/>
      <c r="I177" s="18"/>
      <c r="J177" s="18"/>
      <c r="K177" s="18"/>
      <c r="L177" s="18"/>
      <c r="M177" s="18"/>
      <c r="N177" s="18"/>
      <c r="O177" s="18"/>
      <c r="P177" s="18"/>
      <c r="Q177" s="18"/>
      <c r="R177" s="18"/>
      <c r="S177" s="18"/>
      <c r="T177" s="18"/>
      <c r="U177" s="18"/>
      <c r="V177" s="18"/>
      <c r="W177" s="18"/>
      <c r="X177" s="18"/>
    </row>
    <row r="178" spans="1:24" s="118" customFormat="1" x14ac:dyDescent="0.25">
      <c r="A178" s="18"/>
      <c r="B178" s="27"/>
      <c r="D178" s="18"/>
      <c r="F178" s="18"/>
      <c r="G178" s="18"/>
      <c r="H178" s="18"/>
      <c r="I178" s="18"/>
      <c r="J178" s="18"/>
      <c r="K178" s="18"/>
      <c r="L178" s="18"/>
      <c r="M178" s="18"/>
      <c r="N178" s="18"/>
      <c r="O178" s="18"/>
      <c r="P178" s="18"/>
      <c r="Q178" s="18"/>
      <c r="R178" s="18"/>
      <c r="S178" s="18"/>
      <c r="T178" s="18"/>
      <c r="U178" s="18"/>
      <c r="V178" s="18"/>
      <c r="W178" s="18"/>
      <c r="X178" s="18"/>
    </row>
    <row r="179" spans="1:24" s="118" customFormat="1" x14ac:dyDescent="0.25">
      <c r="A179" s="18"/>
      <c r="B179" s="27"/>
      <c r="D179" s="18"/>
      <c r="F179" s="18"/>
      <c r="G179" s="18"/>
      <c r="H179" s="18"/>
      <c r="I179" s="18"/>
      <c r="J179" s="18"/>
      <c r="K179" s="18"/>
      <c r="L179" s="18"/>
      <c r="M179" s="18"/>
      <c r="N179" s="18"/>
      <c r="O179" s="18"/>
      <c r="P179" s="18"/>
      <c r="Q179" s="18"/>
      <c r="R179" s="18"/>
      <c r="S179" s="18"/>
      <c r="T179" s="18"/>
      <c r="U179" s="18"/>
      <c r="V179" s="18"/>
      <c r="W179" s="18"/>
      <c r="X179" s="18"/>
    </row>
    <row r="180" spans="1:24" s="118" customFormat="1" x14ac:dyDescent="0.25">
      <c r="A180" s="18"/>
      <c r="B180" s="27"/>
      <c r="D180" s="18"/>
      <c r="F180" s="18"/>
      <c r="G180" s="18"/>
      <c r="H180" s="18"/>
      <c r="I180" s="18"/>
      <c r="J180" s="18"/>
      <c r="K180" s="18"/>
      <c r="L180" s="18"/>
      <c r="M180" s="18"/>
      <c r="N180" s="18"/>
      <c r="O180" s="18"/>
      <c r="P180" s="18"/>
      <c r="Q180" s="18"/>
      <c r="R180" s="18"/>
      <c r="S180" s="18"/>
      <c r="T180" s="18"/>
      <c r="U180" s="18"/>
      <c r="V180" s="18"/>
      <c r="W180" s="18"/>
      <c r="X180" s="18"/>
    </row>
    <row r="181" spans="1:24" s="118" customFormat="1" x14ac:dyDescent="0.25">
      <c r="A181" s="18"/>
      <c r="B181" s="27"/>
      <c r="D181" s="18"/>
      <c r="F181" s="18"/>
      <c r="G181" s="18"/>
      <c r="H181" s="18"/>
      <c r="I181" s="18"/>
      <c r="J181" s="18"/>
      <c r="K181" s="18"/>
      <c r="L181" s="18"/>
      <c r="M181" s="18"/>
      <c r="N181" s="18"/>
      <c r="O181" s="18"/>
      <c r="P181" s="18"/>
      <c r="Q181" s="18"/>
      <c r="R181" s="18"/>
      <c r="S181" s="18"/>
      <c r="T181" s="18"/>
      <c r="U181" s="18"/>
      <c r="V181" s="18"/>
      <c r="W181" s="18"/>
      <c r="X181" s="18"/>
    </row>
    <row r="182" spans="1:24" s="118" customFormat="1" x14ac:dyDescent="0.25">
      <c r="A182" s="18"/>
      <c r="B182" s="27"/>
      <c r="D182" s="18"/>
      <c r="F182" s="18"/>
      <c r="G182" s="18"/>
      <c r="H182" s="18"/>
      <c r="I182" s="18"/>
      <c r="J182" s="18"/>
      <c r="K182" s="18"/>
      <c r="L182" s="18"/>
      <c r="M182" s="18"/>
      <c r="N182" s="18"/>
      <c r="O182" s="18"/>
      <c r="P182" s="18"/>
      <c r="Q182" s="18"/>
      <c r="R182" s="18"/>
      <c r="S182" s="18"/>
      <c r="T182" s="18"/>
      <c r="U182" s="18"/>
      <c r="V182" s="18"/>
      <c r="W182" s="18"/>
      <c r="X182" s="18"/>
    </row>
    <row r="183" spans="1:24" s="118" customFormat="1" x14ac:dyDescent="0.25">
      <c r="A183" s="18"/>
      <c r="B183" s="27"/>
      <c r="D183" s="18"/>
      <c r="F183" s="18"/>
      <c r="G183" s="18"/>
      <c r="H183" s="18"/>
      <c r="I183" s="18"/>
      <c r="J183" s="18"/>
      <c r="K183" s="18"/>
      <c r="L183" s="18"/>
      <c r="M183" s="18"/>
      <c r="N183" s="18"/>
      <c r="O183" s="18"/>
      <c r="P183" s="18"/>
      <c r="Q183" s="18"/>
      <c r="R183" s="18"/>
      <c r="S183" s="18"/>
      <c r="T183" s="18"/>
      <c r="U183" s="18"/>
      <c r="V183" s="18"/>
      <c r="W183" s="18"/>
      <c r="X183" s="18"/>
    </row>
    <row r="184" spans="1:24" s="118" customFormat="1" x14ac:dyDescent="0.25">
      <c r="A184" s="18"/>
      <c r="B184" s="27"/>
      <c r="D184" s="18"/>
      <c r="F184" s="18"/>
      <c r="G184" s="18"/>
      <c r="H184" s="18"/>
      <c r="I184" s="18"/>
      <c r="J184" s="18"/>
      <c r="K184" s="18"/>
      <c r="L184" s="18"/>
      <c r="M184" s="18"/>
      <c r="N184" s="18"/>
      <c r="O184" s="18"/>
      <c r="P184" s="18"/>
      <c r="Q184" s="18"/>
      <c r="R184" s="18"/>
      <c r="S184" s="18"/>
      <c r="T184" s="18"/>
      <c r="U184" s="18"/>
      <c r="V184" s="18"/>
      <c r="W184" s="18"/>
      <c r="X184" s="18"/>
    </row>
    <row r="185" spans="1:24" s="118" customFormat="1" x14ac:dyDescent="0.25">
      <c r="A185" s="18"/>
      <c r="B185" s="27"/>
      <c r="D185" s="18"/>
      <c r="F185" s="18"/>
      <c r="G185" s="18"/>
      <c r="H185" s="18"/>
      <c r="I185" s="18"/>
      <c r="J185" s="18"/>
      <c r="K185" s="18"/>
      <c r="L185" s="18"/>
      <c r="M185" s="18"/>
      <c r="N185" s="18"/>
      <c r="O185" s="18"/>
      <c r="P185" s="18"/>
      <c r="Q185" s="18"/>
      <c r="R185" s="18"/>
      <c r="S185" s="18"/>
      <c r="T185" s="18"/>
      <c r="U185" s="18"/>
      <c r="V185" s="18"/>
      <c r="W185" s="18"/>
      <c r="X185" s="18"/>
    </row>
    <row r="186" spans="1:24" s="118" customFormat="1" x14ac:dyDescent="0.25">
      <c r="A186" s="18"/>
      <c r="B186" s="27"/>
      <c r="D186" s="18"/>
      <c r="F186" s="18"/>
      <c r="G186" s="18"/>
      <c r="H186" s="18"/>
      <c r="I186" s="18"/>
      <c r="J186" s="18"/>
      <c r="K186" s="18"/>
      <c r="L186" s="18"/>
      <c r="M186" s="18"/>
      <c r="N186" s="18"/>
      <c r="O186" s="18"/>
      <c r="P186" s="18"/>
      <c r="Q186" s="18"/>
      <c r="R186" s="18"/>
      <c r="S186" s="18"/>
      <c r="T186" s="18"/>
      <c r="U186" s="18"/>
      <c r="V186" s="18"/>
      <c r="W186" s="18"/>
      <c r="X186" s="18"/>
    </row>
    <row r="187" spans="1:24" s="118" customFormat="1" x14ac:dyDescent="0.25">
      <c r="A187" s="18"/>
      <c r="B187" s="27"/>
      <c r="D187" s="18"/>
      <c r="F187" s="18"/>
      <c r="G187" s="18"/>
      <c r="H187" s="18"/>
      <c r="I187" s="18"/>
      <c r="J187" s="18"/>
      <c r="K187" s="18"/>
      <c r="L187" s="18"/>
      <c r="M187" s="18"/>
      <c r="N187" s="18"/>
      <c r="O187" s="18"/>
      <c r="P187" s="18"/>
      <c r="Q187" s="18"/>
      <c r="R187" s="18"/>
      <c r="S187" s="18"/>
      <c r="T187" s="18"/>
      <c r="U187" s="18"/>
      <c r="V187" s="18"/>
      <c r="W187" s="18"/>
      <c r="X187" s="18"/>
    </row>
    <row r="188" spans="1:24" s="118" customFormat="1" x14ac:dyDescent="0.25">
      <c r="A188" s="18"/>
      <c r="B188" s="27"/>
      <c r="D188" s="18"/>
      <c r="F188" s="18"/>
      <c r="G188" s="18"/>
      <c r="H188" s="18"/>
      <c r="I188" s="18"/>
      <c r="J188" s="18"/>
      <c r="K188" s="18"/>
      <c r="L188" s="18"/>
      <c r="M188" s="18"/>
      <c r="N188" s="18"/>
      <c r="O188" s="18"/>
      <c r="P188" s="18"/>
      <c r="Q188" s="18"/>
      <c r="R188" s="18"/>
      <c r="S188" s="18"/>
      <c r="T188" s="18"/>
      <c r="U188" s="18"/>
      <c r="V188" s="18"/>
      <c r="W188" s="18"/>
      <c r="X188" s="18"/>
    </row>
    <row r="189" spans="1:24" s="118" customFormat="1" x14ac:dyDescent="0.25">
      <c r="A189" s="18"/>
      <c r="B189" s="27"/>
      <c r="D189" s="18"/>
      <c r="F189" s="18"/>
      <c r="G189" s="18"/>
      <c r="H189" s="18"/>
      <c r="I189" s="18"/>
      <c r="J189" s="18"/>
      <c r="K189" s="18"/>
      <c r="L189" s="18"/>
      <c r="M189" s="18"/>
      <c r="N189" s="18"/>
      <c r="O189" s="18"/>
      <c r="P189" s="18"/>
      <c r="Q189" s="18"/>
      <c r="R189" s="18"/>
      <c r="S189" s="18"/>
      <c r="T189" s="18"/>
      <c r="U189" s="18"/>
      <c r="V189" s="18"/>
      <c r="W189" s="18"/>
      <c r="X189" s="18"/>
    </row>
    <row r="190" spans="1:24" s="118" customFormat="1" x14ac:dyDescent="0.25">
      <c r="A190" s="18"/>
      <c r="B190" s="27"/>
      <c r="D190" s="18"/>
      <c r="F190" s="18"/>
      <c r="G190" s="18"/>
      <c r="H190" s="18"/>
      <c r="I190" s="18"/>
      <c r="J190" s="18"/>
      <c r="K190" s="18"/>
      <c r="L190" s="18"/>
      <c r="M190" s="18"/>
      <c r="N190" s="18"/>
      <c r="O190" s="18"/>
      <c r="P190" s="18"/>
      <c r="Q190" s="18"/>
      <c r="R190" s="18"/>
      <c r="S190" s="18"/>
      <c r="T190" s="18"/>
      <c r="U190" s="18"/>
      <c r="V190" s="18"/>
      <c r="W190" s="18"/>
      <c r="X190" s="18"/>
    </row>
    <row r="191" spans="1:24" s="118" customFormat="1" x14ac:dyDescent="0.25">
      <c r="A191" s="18"/>
      <c r="B191" s="27"/>
      <c r="D191" s="18"/>
      <c r="F191" s="18"/>
      <c r="G191" s="18"/>
      <c r="H191" s="18"/>
      <c r="I191" s="18"/>
      <c r="J191" s="18"/>
      <c r="K191" s="18"/>
      <c r="L191" s="18"/>
      <c r="M191" s="18"/>
      <c r="N191" s="18"/>
      <c r="O191" s="18"/>
      <c r="P191" s="18"/>
      <c r="Q191" s="18"/>
      <c r="R191" s="18"/>
      <c r="S191" s="18"/>
      <c r="T191" s="18"/>
      <c r="U191" s="18"/>
      <c r="V191" s="18"/>
      <c r="W191" s="18"/>
      <c r="X191" s="18"/>
    </row>
    <row r="192" spans="1:24" s="118" customFormat="1" x14ac:dyDescent="0.25">
      <c r="A192" s="18"/>
      <c r="B192" s="27"/>
      <c r="D192" s="18"/>
      <c r="F192" s="18"/>
      <c r="G192" s="18"/>
      <c r="H192" s="18"/>
      <c r="I192" s="18"/>
      <c r="J192" s="18"/>
      <c r="K192" s="18"/>
      <c r="L192" s="18"/>
      <c r="M192" s="18"/>
      <c r="N192" s="18"/>
      <c r="O192" s="18"/>
      <c r="P192" s="18"/>
      <c r="Q192" s="18"/>
      <c r="R192" s="18"/>
      <c r="S192" s="18"/>
      <c r="T192" s="18"/>
      <c r="U192" s="18"/>
      <c r="V192" s="18"/>
      <c r="W192" s="18"/>
      <c r="X192" s="18"/>
    </row>
    <row r="193" spans="1:24" s="118" customFormat="1" x14ac:dyDescent="0.25">
      <c r="A193" s="18"/>
      <c r="B193" s="27"/>
      <c r="D193" s="18"/>
      <c r="F193" s="18"/>
      <c r="G193" s="18"/>
      <c r="H193" s="18"/>
      <c r="I193" s="18"/>
      <c r="J193" s="18"/>
      <c r="K193" s="18"/>
      <c r="L193" s="18"/>
      <c r="M193" s="18"/>
      <c r="N193" s="18"/>
      <c r="O193" s="18"/>
      <c r="P193" s="18"/>
      <c r="Q193" s="18"/>
      <c r="R193" s="18"/>
      <c r="S193" s="18"/>
      <c r="T193" s="18"/>
      <c r="U193" s="18"/>
      <c r="V193" s="18"/>
      <c r="W193" s="18"/>
      <c r="X193" s="18"/>
    </row>
    <row r="194" spans="1:24" s="118" customFormat="1" x14ac:dyDescent="0.25">
      <c r="A194" s="18"/>
      <c r="B194" s="27"/>
      <c r="D194" s="18"/>
      <c r="F194" s="18"/>
      <c r="G194" s="18"/>
      <c r="H194" s="18"/>
      <c r="I194" s="18"/>
      <c r="J194" s="18"/>
      <c r="K194" s="18"/>
      <c r="L194" s="18"/>
      <c r="M194" s="18"/>
      <c r="N194" s="18"/>
      <c r="O194" s="18"/>
      <c r="P194" s="18"/>
      <c r="Q194" s="18"/>
      <c r="R194" s="18"/>
      <c r="S194" s="18"/>
      <c r="T194" s="18"/>
      <c r="U194" s="18"/>
      <c r="V194" s="18"/>
      <c r="W194" s="18"/>
      <c r="X194" s="18"/>
    </row>
    <row r="195" spans="1:24" s="118" customFormat="1" x14ac:dyDescent="0.25">
      <c r="A195" s="18"/>
      <c r="B195" s="27"/>
      <c r="D195" s="18"/>
      <c r="F195" s="18"/>
      <c r="G195" s="18"/>
      <c r="H195" s="18"/>
      <c r="I195" s="18"/>
      <c r="J195" s="18"/>
      <c r="K195" s="18"/>
      <c r="L195" s="18"/>
      <c r="M195" s="18"/>
      <c r="N195" s="18"/>
      <c r="O195" s="18"/>
      <c r="P195" s="18"/>
      <c r="Q195" s="18"/>
      <c r="R195" s="18"/>
      <c r="S195" s="18"/>
      <c r="T195" s="18"/>
      <c r="U195" s="18"/>
      <c r="V195" s="18"/>
      <c r="W195" s="18"/>
      <c r="X195" s="18"/>
    </row>
    <row r="196" spans="1:24" s="118" customFormat="1" x14ac:dyDescent="0.25">
      <c r="A196" s="18"/>
      <c r="B196" s="27"/>
      <c r="D196" s="18"/>
      <c r="F196" s="18"/>
      <c r="G196" s="18"/>
      <c r="H196" s="18"/>
      <c r="I196" s="18"/>
      <c r="J196" s="18"/>
      <c r="K196" s="18"/>
      <c r="L196" s="18"/>
      <c r="M196" s="18"/>
      <c r="N196" s="18"/>
      <c r="O196" s="18"/>
      <c r="P196" s="18"/>
      <c r="Q196" s="18"/>
      <c r="R196" s="18"/>
      <c r="S196" s="18"/>
      <c r="T196" s="18"/>
      <c r="U196" s="18"/>
      <c r="V196" s="18"/>
      <c r="W196" s="18"/>
      <c r="X196" s="18"/>
    </row>
    <row r="197" spans="1:24" s="118" customFormat="1" x14ac:dyDescent="0.25">
      <c r="A197" s="18"/>
      <c r="B197" s="27"/>
      <c r="D197" s="18"/>
      <c r="F197" s="18"/>
      <c r="G197" s="18"/>
      <c r="H197" s="18"/>
      <c r="I197" s="18"/>
      <c r="J197" s="18"/>
      <c r="K197" s="18"/>
      <c r="L197" s="18"/>
      <c r="M197" s="18"/>
      <c r="N197" s="18"/>
      <c r="O197" s="18"/>
      <c r="P197" s="18"/>
      <c r="Q197" s="18"/>
      <c r="R197" s="18"/>
      <c r="S197" s="18"/>
      <c r="T197" s="18"/>
      <c r="U197" s="18"/>
      <c r="V197" s="18"/>
      <c r="W197" s="18"/>
      <c r="X197" s="18"/>
    </row>
    <row r="198" spans="1:24" s="118" customFormat="1" x14ac:dyDescent="0.25">
      <c r="A198" s="18"/>
      <c r="B198" s="27"/>
      <c r="D198" s="18"/>
      <c r="F198" s="18"/>
      <c r="G198" s="18"/>
      <c r="H198" s="18"/>
      <c r="I198" s="18"/>
      <c r="J198" s="18"/>
      <c r="K198" s="18"/>
      <c r="L198" s="18"/>
      <c r="M198" s="18"/>
      <c r="N198" s="18"/>
      <c r="O198" s="18"/>
      <c r="P198" s="18"/>
      <c r="Q198" s="18"/>
      <c r="R198" s="18"/>
      <c r="S198" s="18"/>
      <c r="T198" s="18"/>
      <c r="U198" s="18"/>
      <c r="V198" s="18"/>
      <c r="W198" s="18"/>
      <c r="X198" s="18"/>
    </row>
    <row r="199" spans="1:24" s="118" customFormat="1" x14ac:dyDescent="0.25">
      <c r="A199" s="18"/>
      <c r="B199" s="27"/>
      <c r="D199" s="18"/>
      <c r="F199" s="18"/>
      <c r="G199" s="18"/>
      <c r="H199" s="18"/>
      <c r="I199" s="18"/>
      <c r="J199" s="18"/>
      <c r="K199" s="18"/>
      <c r="L199" s="18"/>
      <c r="M199" s="18"/>
      <c r="N199" s="18"/>
      <c r="O199" s="18"/>
      <c r="P199" s="18"/>
      <c r="Q199" s="18"/>
      <c r="R199" s="18"/>
      <c r="S199" s="18"/>
      <c r="T199" s="18"/>
      <c r="U199" s="18"/>
      <c r="V199" s="18"/>
      <c r="W199" s="18"/>
      <c r="X199" s="18"/>
    </row>
    <row r="200" spans="1:24" s="118" customFormat="1" x14ac:dyDescent="0.25">
      <c r="A200" s="18"/>
      <c r="B200" s="27"/>
      <c r="D200" s="18"/>
      <c r="F200" s="18"/>
      <c r="G200" s="18"/>
      <c r="H200" s="18"/>
      <c r="I200" s="18"/>
      <c r="J200" s="18"/>
      <c r="K200" s="18"/>
      <c r="L200" s="18"/>
      <c r="M200" s="18"/>
      <c r="N200" s="18"/>
      <c r="O200" s="18"/>
      <c r="P200" s="18"/>
      <c r="Q200" s="18"/>
      <c r="R200" s="18"/>
      <c r="S200" s="18"/>
      <c r="T200" s="18"/>
      <c r="U200" s="18"/>
      <c r="V200" s="18"/>
      <c r="W200" s="18"/>
      <c r="X200" s="18"/>
    </row>
    <row r="201" spans="1:24" s="118" customFormat="1" x14ac:dyDescent="0.25">
      <c r="A201" s="18"/>
      <c r="B201" s="27"/>
      <c r="D201" s="18"/>
      <c r="F201" s="18"/>
      <c r="G201" s="18"/>
      <c r="H201" s="18"/>
      <c r="I201" s="18"/>
      <c r="J201" s="18"/>
      <c r="K201" s="18"/>
      <c r="L201" s="18"/>
      <c r="M201" s="18"/>
      <c r="N201" s="18"/>
      <c r="O201" s="18"/>
      <c r="P201" s="18"/>
      <c r="Q201" s="18"/>
      <c r="R201" s="18"/>
      <c r="S201" s="18"/>
      <c r="T201" s="18"/>
      <c r="U201" s="18"/>
      <c r="V201" s="18"/>
      <c r="W201" s="18"/>
      <c r="X201" s="18"/>
    </row>
    <row r="202" spans="1:24" s="118" customFormat="1" x14ac:dyDescent="0.25">
      <c r="A202" s="18"/>
      <c r="B202" s="27"/>
      <c r="D202" s="18"/>
      <c r="F202" s="18"/>
      <c r="G202" s="18"/>
      <c r="H202" s="18"/>
      <c r="I202" s="18"/>
      <c r="J202" s="18"/>
      <c r="K202" s="18"/>
      <c r="L202" s="18"/>
      <c r="M202" s="18"/>
      <c r="N202" s="18"/>
      <c r="O202" s="18"/>
      <c r="P202" s="18"/>
      <c r="Q202" s="18"/>
      <c r="R202" s="18"/>
      <c r="S202" s="18"/>
      <c r="T202" s="18"/>
      <c r="U202" s="18"/>
      <c r="V202" s="18"/>
      <c r="W202" s="18"/>
      <c r="X202" s="18"/>
    </row>
    <row r="203" spans="1:24" s="118" customFormat="1" x14ac:dyDescent="0.25">
      <c r="A203" s="18"/>
      <c r="B203" s="27"/>
      <c r="D203" s="18"/>
      <c r="F203" s="18"/>
      <c r="G203" s="18"/>
      <c r="H203" s="18"/>
      <c r="I203" s="18"/>
      <c r="J203" s="18"/>
      <c r="K203" s="18"/>
      <c r="L203" s="18"/>
      <c r="M203" s="18"/>
      <c r="N203" s="18"/>
      <c r="O203" s="18"/>
      <c r="P203" s="18"/>
      <c r="Q203" s="18"/>
      <c r="R203" s="18"/>
      <c r="S203" s="18"/>
      <c r="T203" s="18"/>
      <c r="U203" s="18"/>
      <c r="V203" s="18"/>
      <c r="W203" s="18"/>
      <c r="X203" s="18"/>
    </row>
    <row r="204" spans="1:24" s="118" customFormat="1" x14ac:dyDescent="0.25">
      <c r="A204" s="18"/>
      <c r="B204" s="27"/>
      <c r="D204" s="18"/>
      <c r="F204" s="18"/>
      <c r="G204" s="18"/>
      <c r="H204" s="18"/>
      <c r="I204" s="18"/>
      <c r="J204" s="18"/>
      <c r="K204" s="18"/>
      <c r="L204" s="18"/>
      <c r="M204" s="18"/>
      <c r="N204" s="18"/>
      <c r="O204" s="18"/>
      <c r="P204" s="18"/>
      <c r="Q204" s="18"/>
      <c r="R204" s="18"/>
      <c r="S204" s="18"/>
      <c r="T204" s="18"/>
      <c r="U204" s="18"/>
      <c r="V204" s="18"/>
      <c r="W204" s="18"/>
      <c r="X204" s="18"/>
    </row>
    <row r="205" spans="1:24" s="118" customFormat="1" x14ac:dyDescent="0.25">
      <c r="A205" s="18"/>
      <c r="B205" s="27"/>
      <c r="D205" s="18"/>
      <c r="F205" s="18"/>
      <c r="G205" s="18"/>
      <c r="H205" s="18"/>
      <c r="I205" s="18"/>
      <c r="J205" s="18"/>
      <c r="K205" s="18"/>
      <c r="L205" s="18"/>
      <c r="M205" s="18"/>
      <c r="N205" s="18"/>
      <c r="O205" s="18"/>
      <c r="P205" s="18"/>
      <c r="Q205" s="18"/>
      <c r="R205" s="18"/>
      <c r="S205" s="18"/>
      <c r="T205" s="18"/>
      <c r="U205" s="18"/>
      <c r="V205" s="18"/>
      <c r="W205" s="18"/>
      <c r="X205" s="18"/>
    </row>
    <row r="206" spans="1:24" s="118" customFormat="1" x14ac:dyDescent="0.25">
      <c r="A206" s="18"/>
      <c r="B206" s="27"/>
      <c r="D206" s="18"/>
      <c r="F206" s="18"/>
      <c r="G206" s="18"/>
      <c r="H206" s="18"/>
      <c r="I206" s="18"/>
      <c r="J206" s="18"/>
      <c r="K206" s="18"/>
      <c r="L206" s="18"/>
      <c r="M206" s="18"/>
      <c r="N206" s="18"/>
      <c r="O206" s="18"/>
      <c r="P206" s="18"/>
      <c r="Q206" s="18"/>
      <c r="R206" s="18"/>
      <c r="S206" s="18"/>
      <c r="T206" s="18"/>
      <c r="U206" s="18"/>
      <c r="V206" s="18"/>
      <c r="W206" s="18"/>
      <c r="X206" s="18"/>
    </row>
    <row r="207" spans="1:24" s="118" customFormat="1" x14ac:dyDescent="0.25">
      <c r="A207" s="18"/>
      <c r="B207" s="27"/>
      <c r="D207" s="18"/>
      <c r="F207" s="18"/>
      <c r="G207" s="18"/>
      <c r="H207" s="18"/>
      <c r="I207" s="18"/>
      <c r="J207" s="18"/>
      <c r="K207" s="18"/>
      <c r="L207" s="18"/>
      <c r="M207" s="18"/>
      <c r="N207" s="18"/>
      <c r="O207" s="18"/>
      <c r="P207" s="18"/>
      <c r="Q207" s="18"/>
      <c r="R207" s="18"/>
      <c r="S207" s="18"/>
      <c r="T207" s="18"/>
      <c r="U207" s="18"/>
      <c r="V207" s="18"/>
      <c r="W207" s="18"/>
      <c r="X207" s="18"/>
    </row>
    <row r="208" spans="1:24" s="118" customFormat="1" x14ac:dyDescent="0.25">
      <c r="A208" s="18"/>
      <c r="B208" s="27"/>
      <c r="D208" s="18"/>
      <c r="F208" s="18"/>
      <c r="G208" s="18"/>
      <c r="H208" s="18"/>
      <c r="I208" s="18"/>
      <c r="J208" s="18"/>
      <c r="K208" s="18"/>
      <c r="L208" s="18"/>
      <c r="M208" s="18"/>
      <c r="N208" s="18"/>
      <c r="O208" s="18"/>
      <c r="P208" s="18"/>
      <c r="Q208" s="18"/>
      <c r="R208" s="18"/>
      <c r="S208" s="18"/>
      <c r="T208" s="18"/>
      <c r="U208" s="18"/>
      <c r="V208" s="18"/>
      <c r="W208" s="18"/>
      <c r="X208" s="18"/>
    </row>
    <row r="209" spans="1:24" s="118" customFormat="1" x14ac:dyDescent="0.25">
      <c r="A209" s="18"/>
      <c r="B209" s="27"/>
      <c r="D209" s="18"/>
      <c r="F209" s="18"/>
      <c r="G209" s="18"/>
      <c r="H209" s="18"/>
      <c r="I209" s="18"/>
      <c r="J209" s="18"/>
      <c r="K209" s="18"/>
      <c r="L209" s="18"/>
      <c r="M209" s="18"/>
      <c r="N209" s="18"/>
      <c r="O209" s="18"/>
      <c r="P209" s="18"/>
      <c r="Q209" s="18"/>
      <c r="R209" s="18"/>
      <c r="S209" s="18"/>
      <c r="T209" s="18"/>
      <c r="U209" s="18"/>
      <c r="V209" s="18"/>
      <c r="W209" s="18"/>
      <c r="X209" s="18"/>
    </row>
    <row r="210" spans="1:24" s="118" customFormat="1" x14ac:dyDescent="0.25">
      <c r="A210" s="18"/>
      <c r="B210" s="27"/>
      <c r="D210" s="18"/>
      <c r="F210" s="18"/>
      <c r="G210" s="18"/>
      <c r="H210" s="18"/>
      <c r="I210" s="18"/>
      <c r="J210" s="18"/>
      <c r="K210" s="18"/>
      <c r="L210" s="18"/>
      <c r="M210" s="18"/>
      <c r="N210" s="18"/>
      <c r="O210" s="18"/>
      <c r="P210" s="18"/>
      <c r="Q210" s="18"/>
      <c r="R210" s="18"/>
      <c r="S210" s="18"/>
      <c r="T210" s="18"/>
      <c r="U210" s="18"/>
      <c r="V210" s="18"/>
      <c r="W210" s="18"/>
      <c r="X210" s="18"/>
    </row>
    <row r="211" spans="1:24" s="118" customFormat="1" x14ac:dyDescent="0.25">
      <c r="A211" s="18"/>
      <c r="B211" s="27"/>
      <c r="D211" s="18"/>
      <c r="F211" s="18"/>
      <c r="G211" s="18"/>
      <c r="H211" s="18"/>
      <c r="I211" s="18"/>
      <c r="J211" s="18"/>
      <c r="K211" s="18"/>
      <c r="L211" s="18"/>
      <c r="M211" s="18"/>
      <c r="N211" s="18"/>
      <c r="O211" s="18"/>
      <c r="P211" s="18"/>
      <c r="Q211" s="18"/>
      <c r="R211" s="18"/>
      <c r="S211" s="18"/>
      <c r="T211" s="18"/>
      <c r="U211" s="18"/>
      <c r="V211" s="18"/>
      <c r="W211" s="18"/>
      <c r="X211" s="18"/>
    </row>
    <row r="212" spans="1:24" s="118" customFormat="1" x14ac:dyDescent="0.25">
      <c r="A212" s="18"/>
      <c r="B212" s="27"/>
      <c r="D212" s="18"/>
      <c r="F212" s="18"/>
      <c r="G212" s="18"/>
      <c r="H212" s="18"/>
      <c r="I212" s="18"/>
      <c r="J212" s="18"/>
      <c r="K212" s="18"/>
      <c r="L212" s="18"/>
      <c r="M212" s="18"/>
      <c r="N212" s="18"/>
      <c r="O212" s="18"/>
      <c r="P212" s="18"/>
      <c r="Q212" s="18"/>
      <c r="R212" s="18"/>
      <c r="S212" s="18"/>
      <c r="T212" s="18"/>
      <c r="U212" s="18"/>
      <c r="V212" s="18"/>
      <c r="W212" s="18"/>
      <c r="X212" s="18"/>
    </row>
    <row r="213" spans="1:24" s="118" customFormat="1" x14ac:dyDescent="0.25">
      <c r="A213" s="18"/>
      <c r="B213" s="27"/>
      <c r="D213" s="18"/>
      <c r="F213" s="18"/>
      <c r="G213" s="18"/>
      <c r="H213" s="18"/>
      <c r="I213" s="18"/>
      <c r="J213" s="18"/>
      <c r="K213" s="18"/>
      <c r="L213" s="18"/>
      <c r="M213" s="18"/>
      <c r="N213" s="18"/>
      <c r="O213" s="18"/>
      <c r="P213" s="18"/>
      <c r="Q213" s="18"/>
      <c r="R213" s="18"/>
      <c r="S213" s="18"/>
      <c r="T213" s="18"/>
      <c r="U213" s="18"/>
      <c r="V213" s="18"/>
      <c r="W213" s="18"/>
      <c r="X213" s="18"/>
    </row>
    <row r="214" spans="1:24" s="118" customFormat="1" x14ac:dyDescent="0.25">
      <c r="A214" s="18"/>
      <c r="B214" s="27"/>
      <c r="D214" s="18"/>
      <c r="F214" s="18"/>
      <c r="G214" s="18"/>
      <c r="H214" s="18"/>
      <c r="I214" s="18"/>
      <c r="J214" s="18"/>
      <c r="K214" s="18"/>
      <c r="L214" s="18"/>
      <c r="M214" s="18"/>
      <c r="N214" s="18"/>
      <c r="O214" s="18"/>
      <c r="P214" s="18"/>
      <c r="Q214" s="18"/>
      <c r="R214" s="18"/>
      <c r="S214" s="18"/>
      <c r="T214" s="18"/>
      <c r="U214" s="18"/>
      <c r="V214" s="18"/>
      <c r="W214" s="18"/>
      <c r="X214" s="18"/>
    </row>
    <row r="215" spans="1:24" s="118" customFormat="1" x14ac:dyDescent="0.25">
      <c r="A215" s="18"/>
      <c r="B215" s="27"/>
      <c r="D215" s="18"/>
      <c r="F215" s="18"/>
      <c r="G215" s="18"/>
      <c r="H215" s="18"/>
      <c r="I215" s="18"/>
      <c r="J215" s="18"/>
      <c r="K215" s="18"/>
      <c r="L215" s="18"/>
      <c r="M215" s="18"/>
      <c r="N215" s="18"/>
      <c r="O215" s="18"/>
      <c r="P215" s="18"/>
      <c r="Q215" s="18"/>
      <c r="R215" s="18"/>
      <c r="S215" s="18"/>
      <c r="T215" s="18"/>
      <c r="U215" s="18"/>
      <c r="V215" s="18"/>
      <c r="W215" s="18"/>
      <c r="X215" s="18"/>
    </row>
    <row r="216" spans="1:24" s="118" customFormat="1" x14ac:dyDescent="0.25">
      <c r="A216" s="18"/>
      <c r="B216" s="27"/>
      <c r="D216" s="18"/>
      <c r="F216" s="18"/>
      <c r="G216" s="18"/>
      <c r="H216" s="18"/>
      <c r="I216" s="18"/>
      <c r="J216" s="18"/>
      <c r="K216" s="18"/>
      <c r="L216" s="18"/>
      <c r="M216" s="18"/>
      <c r="N216" s="18"/>
      <c r="O216" s="18"/>
      <c r="P216" s="18"/>
      <c r="Q216" s="18"/>
      <c r="R216" s="18"/>
      <c r="S216" s="18"/>
      <c r="T216" s="18"/>
      <c r="U216" s="18"/>
      <c r="V216" s="18"/>
      <c r="W216" s="18"/>
      <c r="X216" s="18"/>
    </row>
    <row r="217" spans="1:24" s="118" customFormat="1" x14ac:dyDescent="0.25">
      <c r="A217" s="18"/>
      <c r="B217" s="27"/>
      <c r="D217" s="18"/>
      <c r="F217" s="18"/>
      <c r="G217" s="18"/>
      <c r="H217" s="18"/>
      <c r="I217" s="18"/>
      <c r="J217" s="18"/>
      <c r="K217" s="18"/>
      <c r="L217" s="18"/>
      <c r="M217" s="18"/>
      <c r="N217" s="18"/>
      <c r="O217" s="18"/>
      <c r="P217" s="18"/>
      <c r="Q217" s="18"/>
      <c r="R217" s="18"/>
      <c r="S217" s="18"/>
      <c r="T217" s="18"/>
      <c r="U217" s="18"/>
      <c r="V217" s="18"/>
      <c r="W217" s="18"/>
      <c r="X217" s="18"/>
    </row>
    <row r="218" spans="1:24" s="118" customFormat="1" x14ac:dyDescent="0.25">
      <c r="A218" s="18"/>
      <c r="B218" s="27"/>
      <c r="D218" s="18"/>
      <c r="F218" s="18"/>
      <c r="G218" s="18"/>
      <c r="H218" s="18"/>
      <c r="I218" s="18"/>
      <c r="J218" s="18"/>
      <c r="K218" s="18"/>
      <c r="L218" s="18"/>
      <c r="M218" s="18"/>
      <c r="N218" s="18"/>
      <c r="O218" s="18"/>
      <c r="P218" s="18"/>
      <c r="Q218" s="18"/>
      <c r="R218" s="18"/>
      <c r="S218" s="18"/>
      <c r="T218" s="18"/>
      <c r="U218" s="18"/>
      <c r="V218" s="18"/>
      <c r="W218" s="18"/>
      <c r="X218" s="18"/>
    </row>
    <row r="219" spans="1:24" s="118" customFormat="1" x14ac:dyDescent="0.25">
      <c r="A219" s="18"/>
      <c r="B219" s="27"/>
      <c r="D219" s="18"/>
      <c r="F219" s="18"/>
      <c r="G219" s="18"/>
      <c r="H219" s="18"/>
      <c r="I219" s="18"/>
      <c r="J219" s="18"/>
      <c r="K219" s="18"/>
      <c r="L219" s="18"/>
      <c r="M219" s="18"/>
      <c r="N219" s="18"/>
      <c r="O219" s="18"/>
      <c r="P219" s="18"/>
      <c r="Q219" s="18"/>
      <c r="R219" s="18"/>
      <c r="S219" s="18"/>
      <c r="T219" s="18"/>
      <c r="U219" s="18"/>
      <c r="V219" s="18"/>
      <c r="W219" s="18"/>
      <c r="X219" s="18"/>
    </row>
    <row r="220" spans="1:24" s="118" customFormat="1" x14ac:dyDescent="0.25">
      <c r="A220" s="18"/>
      <c r="B220" s="27"/>
      <c r="D220" s="18"/>
      <c r="F220" s="18"/>
      <c r="G220" s="18"/>
      <c r="H220" s="18"/>
      <c r="I220" s="18"/>
      <c r="J220" s="18"/>
      <c r="K220" s="18"/>
      <c r="L220" s="18"/>
      <c r="M220" s="18"/>
      <c r="N220" s="18"/>
      <c r="O220" s="18"/>
      <c r="P220" s="18"/>
      <c r="Q220" s="18"/>
      <c r="R220" s="18"/>
      <c r="S220" s="18"/>
      <c r="T220" s="18"/>
      <c r="U220" s="18"/>
      <c r="V220" s="18"/>
      <c r="W220" s="18"/>
      <c r="X220" s="18"/>
    </row>
    <row r="221" spans="1:24" s="118" customFormat="1" x14ac:dyDescent="0.25">
      <c r="A221" s="18"/>
      <c r="B221" s="27"/>
      <c r="D221" s="18"/>
      <c r="F221" s="18"/>
      <c r="G221" s="18"/>
      <c r="H221" s="18"/>
      <c r="I221" s="18"/>
      <c r="J221" s="18"/>
      <c r="K221" s="18"/>
      <c r="L221" s="18"/>
      <c r="M221" s="18"/>
      <c r="N221" s="18"/>
      <c r="O221" s="18"/>
      <c r="P221" s="18"/>
      <c r="Q221" s="18"/>
      <c r="R221" s="18"/>
      <c r="S221" s="18"/>
      <c r="T221" s="18"/>
      <c r="U221" s="18"/>
      <c r="V221" s="18"/>
      <c r="W221" s="18"/>
      <c r="X221" s="18"/>
    </row>
    <row r="222" spans="1:24" s="118" customFormat="1" x14ac:dyDescent="0.25">
      <c r="A222" s="18"/>
      <c r="B222" s="27"/>
      <c r="D222" s="18"/>
      <c r="F222" s="18"/>
      <c r="G222" s="18"/>
      <c r="H222" s="18"/>
      <c r="I222" s="18"/>
      <c r="J222" s="18"/>
      <c r="K222" s="18"/>
      <c r="L222" s="18"/>
      <c r="M222" s="18"/>
      <c r="N222" s="18"/>
      <c r="O222" s="18"/>
      <c r="P222" s="18"/>
      <c r="Q222" s="18"/>
      <c r="R222" s="18"/>
      <c r="S222" s="18"/>
      <c r="T222" s="18"/>
      <c r="U222" s="18"/>
      <c r="V222" s="18"/>
      <c r="W222" s="18"/>
      <c r="X222" s="18"/>
    </row>
    <row r="223" spans="1:24" s="118" customFormat="1" x14ac:dyDescent="0.25">
      <c r="A223" s="18"/>
      <c r="B223" s="27"/>
      <c r="D223" s="18"/>
      <c r="F223" s="18"/>
      <c r="G223" s="18"/>
      <c r="H223" s="18"/>
      <c r="I223" s="18"/>
      <c r="J223" s="18"/>
      <c r="K223" s="18"/>
      <c r="L223" s="18"/>
      <c r="M223" s="18"/>
      <c r="N223" s="18"/>
      <c r="O223" s="18"/>
      <c r="P223" s="18"/>
      <c r="Q223" s="18"/>
      <c r="R223" s="18"/>
      <c r="S223" s="18"/>
      <c r="T223" s="18"/>
      <c r="U223" s="18"/>
      <c r="V223" s="18"/>
      <c r="W223" s="18"/>
      <c r="X223" s="18"/>
    </row>
    <row r="224" spans="1:24" s="118" customFormat="1" x14ac:dyDescent="0.25">
      <c r="A224" s="18"/>
      <c r="B224" s="27"/>
      <c r="D224" s="18"/>
      <c r="F224" s="18"/>
      <c r="G224" s="18"/>
      <c r="H224" s="18"/>
      <c r="I224" s="18"/>
      <c r="J224" s="18"/>
      <c r="K224" s="18"/>
      <c r="L224" s="18"/>
      <c r="M224" s="18"/>
      <c r="N224" s="18"/>
      <c r="O224" s="18"/>
      <c r="P224" s="18"/>
      <c r="Q224" s="18"/>
      <c r="R224" s="18"/>
      <c r="S224" s="18"/>
      <c r="T224" s="18"/>
      <c r="U224" s="18"/>
      <c r="V224" s="18"/>
      <c r="W224" s="18"/>
      <c r="X224" s="18"/>
    </row>
    <row r="225" spans="1:24" s="118" customFormat="1" x14ac:dyDescent="0.25">
      <c r="A225" s="18"/>
      <c r="B225" s="27"/>
      <c r="D225" s="18"/>
      <c r="F225" s="18"/>
      <c r="G225" s="18"/>
      <c r="H225" s="18"/>
      <c r="I225" s="18"/>
      <c r="J225" s="18"/>
      <c r="K225" s="18"/>
      <c r="L225" s="18"/>
      <c r="M225" s="18"/>
      <c r="N225" s="18"/>
      <c r="O225" s="18"/>
      <c r="P225" s="18"/>
      <c r="Q225" s="18"/>
      <c r="R225" s="18"/>
      <c r="S225" s="18"/>
      <c r="T225" s="18"/>
      <c r="U225" s="18"/>
      <c r="V225" s="18"/>
      <c r="W225" s="18"/>
      <c r="X225" s="18"/>
    </row>
    <row r="226" spans="1:24" s="118" customFormat="1" x14ac:dyDescent="0.25">
      <c r="A226" s="18"/>
      <c r="B226" s="27"/>
      <c r="D226" s="18"/>
      <c r="F226" s="18"/>
      <c r="G226" s="18"/>
      <c r="H226" s="18"/>
      <c r="I226" s="18"/>
      <c r="J226" s="18"/>
      <c r="K226" s="18"/>
      <c r="L226" s="18"/>
      <c r="M226" s="18"/>
      <c r="N226" s="18"/>
      <c r="O226" s="18"/>
      <c r="P226" s="18"/>
      <c r="Q226" s="18"/>
      <c r="R226" s="18"/>
      <c r="S226" s="18"/>
      <c r="T226" s="18"/>
      <c r="U226" s="18"/>
      <c r="V226" s="18"/>
      <c r="W226" s="18"/>
      <c r="X226" s="18"/>
    </row>
    <row r="227" spans="1:24" s="118" customFormat="1" x14ac:dyDescent="0.25">
      <c r="A227" s="18"/>
      <c r="B227" s="27"/>
      <c r="D227" s="18"/>
      <c r="F227" s="18"/>
      <c r="G227" s="18"/>
      <c r="H227" s="18"/>
      <c r="I227" s="18"/>
      <c r="J227" s="18"/>
      <c r="K227" s="18"/>
      <c r="L227" s="18"/>
      <c r="M227" s="18"/>
      <c r="N227" s="18"/>
      <c r="O227" s="18"/>
      <c r="P227" s="18"/>
      <c r="Q227" s="18"/>
      <c r="R227" s="18"/>
      <c r="S227" s="18"/>
      <c r="T227" s="18"/>
      <c r="U227" s="18"/>
      <c r="V227" s="18"/>
      <c r="W227" s="18"/>
      <c r="X227" s="18"/>
    </row>
    <row r="228" spans="1:24" s="118" customFormat="1" x14ac:dyDescent="0.25">
      <c r="A228" s="18"/>
      <c r="B228" s="27"/>
      <c r="D228" s="18"/>
      <c r="F228" s="18"/>
      <c r="G228" s="18"/>
      <c r="H228" s="18"/>
      <c r="I228" s="18"/>
      <c r="J228" s="18"/>
      <c r="K228" s="18"/>
      <c r="L228" s="18"/>
      <c r="M228" s="18"/>
      <c r="N228" s="18"/>
      <c r="O228" s="18"/>
      <c r="P228" s="18"/>
      <c r="Q228" s="18"/>
      <c r="R228" s="18"/>
      <c r="S228" s="18"/>
      <c r="T228" s="18"/>
      <c r="U228" s="18"/>
      <c r="V228" s="18"/>
      <c r="W228" s="18"/>
      <c r="X228" s="18"/>
    </row>
    <row r="229" spans="1:24" s="118" customFormat="1" x14ac:dyDescent="0.25">
      <c r="A229" s="18"/>
      <c r="B229" s="27"/>
      <c r="D229" s="18"/>
      <c r="F229" s="18"/>
      <c r="G229" s="18"/>
      <c r="H229" s="18"/>
      <c r="I229" s="18"/>
      <c r="J229" s="18"/>
      <c r="K229" s="18"/>
      <c r="L229" s="18"/>
      <c r="M229" s="18"/>
      <c r="N229" s="18"/>
      <c r="O229" s="18"/>
      <c r="P229" s="18"/>
      <c r="Q229" s="18"/>
      <c r="R229" s="18"/>
      <c r="S229" s="18"/>
      <c r="T229" s="18"/>
      <c r="U229" s="18"/>
      <c r="V229" s="18"/>
      <c r="W229" s="18"/>
      <c r="X229" s="18"/>
    </row>
    <row r="230" spans="1:24" s="118" customFormat="1" x14ac:dyDescent="0.25">
      <c r="A230" s="18"/>
      <c r="B230" s="27"/>
      <c r="D230" s="18"/>
      <c r="F230" s="18"/>
      <c r="G230" s="18"/>
      <c r="H230" s="18"/>
      <c r="I230" s="18"/>
      <c r="J230" s="18"/>
      <c r="K230" s="18"/>
      <c r="L230" s="18"/>
      <c r="M230" s="18"/>
      <c r="N230" s="18"/>
      <c r="O230" s="18"/>
      <c r="P230" s="18"/>
      <c r="Q230" s="18"/>
      <c r="R230" s="18"/>
      <c r="S230" s="18"/>
      <c r="T230" s="18"/>
      <c r="U230" s="18"/>
      <c r="V230" s="18"/>
      <c r="W230" s="18"/>
      <c r="X230" s="18"/>
    </row>
    <row r="231" spans="1:24" s="118" customFormat="1" x14ac:dyDescent="0.25">
      <c r="A231" s="18"/>
      <c r="B231" s="27"/>
      <c r="D231" s="18"/>
      <c r="F231" s="18"/>
      <c r="G231" s="18"/>
      <c r="H231" s="18"/>
      <c r="I231" s="18"/>
      <c r="J231" s="18"/>
      <c r="K231" s="18"/>
      <c r="L231" s="18"/>
      <c r="M231" s="18"/>
      <c r="N231" s="18"/>
      <c r="O231" s="18"/>
      <c r="P231" s="18"/>
      <c r="Q231" s="18"/>
      <c r="R231" s="18"/>
      <c r="S231" s="18"/>
      <c r="T231" s="18"/>
      <c r="U231" s="18"/>
      <c r="V231" s="18"/>
      <c r="W231" s="18"/>
      <c r="X231" s="18"/>
    </row>
    <row r="232" spans="1:24" s="118" customFormat="1" x14ac:dyDescent="0.25">
      <c r="A232" s="18"/>
      <c r="B232" s="27"/>
      <c r="D232" s="18"/>
      <c r="F232" s="18"/>
      <c r="G232" s="18"/>
      <c r="H232" s="18"/>
      <c r="I232" s="18"/>
      <c r="J232" s="18"/>
      <c r="K232" s="18"/>
      <c r="L232" s="18"/>
      <c r="M232" s="18"/>
      <c r="N232" s="18"/>
      <c r="O232" s="18"/>
      <c r="P232" s="18"/>
      <c r="Q232" s="18"/>
      <c r="R232" s="18"/>
      <c r="S232" s="18"/>
      <c r="T232" s="18"/>
      <c r="U232" s="18"/>
      <c r="V232" s="18"/>
      <c r="W232" s="18"/>
      <c r="X232" s="18"/>
    </row>
    <row r="233" spans="1:24" s="118" customFormat="1" x14ac:dyDescent="0.25">
      <c r="A233" s="18"/>
      <c r="B233" s="27"/>
      <c r="D233" s="18"/>
      <c r="F233" s="18"/>
      <c r="G233" s="18"/>
      <c r="H233" s="18"/>
      <c r="I233" s="18"/>
      <c r="J233" s="18"/>
      <c r="K233" s="18"/>
      <c r="L233" s="18"/>
      <c r="M233" s="18"/>
      <c r="N233" s="18"/>
      <c r="O233" s="18"/>
      <c r="P233" s="18"/>
      <c r="Q233" s="18"/>
      <c r="R233" s="18"/>
      <c r="S233" s="18"/>
      <c r="T233" s="18"/>
      <c r="U233" s="18"/>
      <c r="V233" s="18"/>
      <c r="W233" s="18"/>
      <c r="X233" s="18"/>
    </row>
    <row r="234" spans="1:24" s="118" customFormat="1" x14ac:dyDescent="0.25">
      <c r="A234" s="18"/>
      <c r="B234" s="27"/>
      <c r="D234" s="18"/>
      <c r="F234" s="18"/>
      <c r="G234" s="18"/>
      <c r="H234" s="18"/>
      <c r="I234" s="18"/>
      <c r="J234" s="18"/>
      <c r="K234" s="18"/>
      <c r="L234" s="18"/>
      <c r="M234" s="18"/>
      <c r="N234" s="18"/>
      <c r="O234" s="18"/>
      <c r="P234" s="18"/>
      <c r="Q234" s="18"/>
      <c r="R234" s="18"/>
      <c r="S234" s="18"/>
      <c r="T234" s="18"/>
      <c r="U234" s="18"/>
      <c r="V234" s="18"/>
      <c r="W234" s="18"/>
      <c r="X234" s="18"/>
    </row>
    <row r="235" spans="1:24" s="118" customFormat="1" x14ac:dyDescent="0.25">
      <c r="A235" s="18"/>
      <c r="B235" s="27"/>
      <c r="D235" s="18"/>
      <c r="F235" s="18"/>
      <c r="G235" s="18"/>
      <c r="H235" s="18"/>
      <c r="I235" s="18"/>
      <c r="J235" s="18"/>
      <c r="K235" s="18"/>
      <c r="L235" s="18"/>
      <c r="M235" s="18"/>
      <c r="N235" s="18"/>
      <c r="O235" s="18"/>
      <c r="P235" s="18"/>
      <c r="Q235" s="18"/>
      <c r="R235" s="18"/>
      <c r="S235" s="18"/>
      <c r="T235" s="18"/>
      <c r="U235" s="18"/>
      <c r="V235" s="18"/>
      <c r="W235" s="18"/>
      <c r="X235" s="18"/>
    </row>
    <row r="236" spans="1:24" s="118" customFormat="1" x14ac:dyDescent="0.25">
      <c r="A236" s="18"/>
      <c r="B236" s="27"/>
      <c r="D236" s="18"/>
      <c r="F236" s="18"/>
      <c r="G236" s="18"/>
      <c r="H236" s="18"/>
      <c r="I236" s="18"/>
      <c r="J236" s="18"/>
      <c r="K236" s="18"/>
      <c r="L236" s="18"/>
      <c r="M236" s="18"/>
      <c r="N236" s="18"/>
      <c r="O236" s="18"/>
      <c r="P236" s="18"/>
      <c r="Q236" s="18"/>
      <c r="R236" s="18"/>
      <c r="S236" s="18"/>
      <c r="T236" s="18"/>
      <c r="U236" s="18"/>
      <c r="V236" s="18"/>
      <c r="W236" s="18"/>
      <c r="X236" s="18"/>
    </row>
    <row r="237" spans="1:24" s="118" customFormat="1" x14ac:dyDescent="0.25">
      <c r="A237" s="18"/>
      <c r="B237" s="27"/>
      <c r="D237" s="18"/>
      <c r="F237" s="18"/>
      <c r="G237" s="18"/>
      <c r="H237" s="18"/>
      <c r="I237" s="18"/>
      <c r="J237" s="18"/>
      <c r="K237" s="18"/>
      <c r="L237" s="18"/>
      <c r="M237" s="18"/>
      <c r="N237" s="18"/>
      <c r="O237" s="18"/>
      <c r="P237" s="18"/>
      <c r="Q237" s="18"/>
      <c r="R237" s="18"/>
      <c r="S237" s="18"/>
      <c r="T237" s="18"/>
      <c r="U237" s="18"/>
      <c r="V237" s="18"/>
      <c r="W237" s="18"/>
      <c r="X237" s="18"/>
    </row>
    <row r="238" spans="1:24" s="118" customFormat="1" x14ac:dyDescent="0.25">
      <c r="A238" s="18"/>
      <c r="B238" s="27"/>
      <c r="D238" s="18"/>
      <c r="F238" s="18"/>
      <c r="G238" s="18"/>
      <c r="H238" s="18"/>
      <c r="I238" s="18"/>
      <c r="J238" s="18"/>
      <c r="K238" s="18"/>
      <c r="L238" s="18"/>
      <c r="M238" s="18"/>
      <c r="N238" s="18"/>
      <c r="O238" s="18"/>
      <c r="P238" s="18"/>
      <c r="Q238" s="18"/>
      <c r="R238" s="18"/>
      <c r="S238" s="18"/>
      <c r="T238" s="18"/>
      <c r="U238" s="18"/>
      <c r="V238" s="18"/>
      <c r="W238" s="18"/>
      <c r="X238" s="18"/>
    </row>
    <row r="239" spans="1:24" s="118" customFormat="1" x14ac:dyDescent="0.25">
      <c r="A239" s="18"/>
      <c r="B239" s="27"/>
      <c r="D239" s="18"/>
      <c r="F239" s="18"/>
      <c r="G239" s="18"/>
      <c r="H239" s="18"/>
      <c r="I239" s="18"/>
      <c r="J239" s="18"/>
      <c r="K239" s="18"/>
      <c r="L239" s="18"/>
      <c r="M239" s="18"/>
      <c r="N239" s="18"/>
      <c r="O239" s="18"/>
      <c r="P239" s="18"/>
      <c r="Q239" s="18"/>
      <c r="R239" s="18"/>
      <c r="S239" s="18"/>
      <c r="T239" s="18"/>
      <c r="U239" s="18"/>
      <c r="V239" s="18"/>
      <c r="W239" s="18"/>
      <c r="X239" s="18"/>
    </row>
    <row r="240" spans="1:24" s="118" customFormat="1" x14ac:dyDescent="0.25">
      <c r="A240" s="18"/>
      <c r="B240" s="27"/>
      <c r="D240" s="18"/>
      <c r="F240" s="18"/>
      <c r="G240" s="18"/>
      <c r="H240" s="18"/>
      <c r="I240" s="18"/>
      <c r="J240" s="18"/>
      <c r="K240" s="18"/>
      <c r="L240" s="18"/>
      <c r="M240" s="18"/>
      <c r="N240" s="18"/>
      <c r="O240" s="18"/>
      <c r="P240" s="18"/>
      <c r="Q240" s="18"/>
      <c r="R240" s="18"/>
      <c r="S240" s="18"/>
      <c r="T240" s="18"/>
      <c r="U240" s="18"/>
      <c r="V240" s="18"/>
      <c r="W240" s="18"/>
      <c r="X240" s="18"/>
    </row>
    <row r="241" spans="1:24" s="118" customFormat="1" x14ac:dyDescent="0.25">
      <c r="A241" s="18"/>
      <c r="B241" s="27"/>
      <c r="D241" s="18"/>
      <c r="F241" s="18"/>
      <c r="G241" s="18"/>
      <c r="H241" s="18"/>
      <c r="I241" s="18"/>
      <c r="J241" s="18"/>
      <c r="K241" s="18"/>
      <c r="L241" s="18"/>
      <c r="M241" s="18"/>
      <c r="N241" s="18"/>
      <c r="O241" s="18"/>
      <c r="P241" s="18"/>
      <c r="Q241" s="18"/>
      <c r="R241" s="18"/>
      <c r="S241" s="18"/>
      <c r="T241" s="18"/>
      <c r="U241" s="18"/>
      <c r="V241" s="18"/>
      <c r="W241" s="18"/>
      <c r="X241" s="18"/>
    </row>
    <row r="242" spans="1:24" s="118" customFormat="1" x14ac:dyDescent="0.25">
      <c r="A242" s="18"/>
      <c r="B242" s="27"/>
      <c r="D242" s="18"/>
      <c r="F242" s="18"/>
      <c r="G242" s="18"/>
      <c r="H242" s="18"/>
      <c r="I242" s="18"/>
      <c r="J242" s="18"/>
      <c r="K242" s="18"/>
      <c r="L242" s="18"/>
      <c r="M242" s="18"/>
      <c r="N242" s="18"/>
      <c r="O242" s="18"/>
      <c r="P242" s="18"/>
      <c r="Q242" s="18"/>
      <c r="R242" s="18"/>
      <c r="S242" s="18"/>
      <c r="T242" s="18"/>
      <c r="U242" s="18"/>
      <c r="V242" s="18"/>
      <c r="W242" s="18"/>
      <c r="X242" s="18"/>
    </row>
    <row r="243" spans="1:24" s="118" customFormat="1" x14ac:dyDescent="0.25">
      <c r="A243" s="18"/>
      <c r="B243" s="27"/>
      <c r="D243" s="18"/>
      <c r="F243" s="18"/>
      <c r="G243" s="18"/>
      <c r="H243" s="18"/>
      <c r="I243" s="18"/>
      <c r="J243" s="18"/>
      <c r="K243" s="18"/>
      <c r="L243" s="18"/>
      <c r="M243" s="18"/>
      <c r="N243" s="18"/>
      <c r="O243" s="18"/>
      <c r="P243" s="18"/>
      <c r="Q243" s="18"/>
      <c r="R243" s="18"/>
      <c r="S243" s="18"/>
      <c r="T243" s="18"/>
      <c r="U243" s="18"/>
      <c r="V243" s="18"/>
      <c r="W243" s="18"/>
      <c r="X243" s="18"/>
    </row>
    <row r="244" spans="1:24" s="118" customFormat="1" x14ac:dyDescent="0.25">
      <c r="A244" s="18"/>
      <c r="B244" s="27"/>
      <c r="D244" s="18"/>
      <c r="F244" s="18"/>
      <c r="G244" s="18"/>
      <c r="H244" s="18"/>
      <c r="I244" s="18"/>
      <c r="J244" s="18"/>
      <c r="K244" s="18"/>
      <c r="L244" s="18"/>
      <c r="M244" s="18"/>
      <c r="N244" s="18"/>
      <c r="O244" s="18"/>
      <c r="P244" s="18"/>
      <c r="Q244" s="18"/>
      <c r="R244" s="18"/>
      <c r="S244" s="18"/>
      <c r="T244" s="18"/>
      <c r="U244" s="18"/>
      <c r="V244" s="18"/>
      <c r="W244" s="18"/>
      <c r="X244" s="18"/>
    </row>
    <row r="245" spans="1:24" s="118" customFormat="1" x14ac:dyDescent="0.25">
      <c r="A245" s="18"/>
      <c r="B245" s="27"/>
      <c r="D245" s="18"/>
      <c r="F245" s="18"/>
      <c r="G245" s="18"/>
      <c r="H245" s="18"/>
      <c r="I245" s="18"/>
      <c r="J245" s="18"/>
      <c r="K245" s="18"/>
      <c r="L245" s="18"/>
      <c r="M245" s="18"/>
      <c r="N245" s="18"/>
      <c r="O245" s="18"/>
      <c r="P245" s="18"/>
      <c r="Q245" s="18"/>
      <c r="R245" s="18"/>
      <c r="S245" s="18"/>
      <c r="T245" s="18"/>
      <c r="U245" s="18"/>
      <c r="V245" s="18"/>
      <c r="W245" s="18"/>
      <c r="X245" s="18"/>
    </row>
    <row r="246" spans="1:24" s="118" customFormat="1" x14ac:dyDescent="0.25">
      <c r="A246" s="18"/>
      <c r="B246" s="27"/>
      <c r="D246" s="18"/>
      <c r="F246" s="18"/>
      <c r="G246" s="18"/>
      <c r="H246" s="18"/>
      <c r="I246" s="18"/>
      <c r="J246" s="18"/>
      <c r="K246" s="18"/>
      <c r="L246" s="18"/>
      <c r="M246" s="18"/>
      <c r="N246" s="18"/>
      <c r="O246" s="18"/>
      <c r="P246" s="18"/>
      <c r="Q246" s="18"/>
      <c r="R246" s="18"/>
      <c r="S246" s="18"/>
      <c r="T246" s="18"/>
      <c r="U246" s="18"/>
      <c r="V246" s="18"/>
      <c r="W246" s="18"/>
      <c r="X246" s="18"/>
    </row>
    <row r="247" spans="1:24" s="118" customFormat="1" x14ac:dyDescent="0.25">
      <c r="A247" s="18"/>
      <c r="B247" s="27"/>
      <c r="D247" s="18"/>
      <c r="F247" s="18"/>
      <c r="G247" s="18"/>
      <c r="H247" s="18"/>
      <c r="I247" s="18"/>
      <c r="J247" s="18"/>
      <c r="K247" s="18"/>
      <c r="L247" s="18"/>
      <c r="M247" s="18"/>
      <c r="N247" s="18"/>
      <c r="O247" s="18"/>
      <c r="P247" s="18"/>
      <c r="Q247" s="18"/>
      <c r="R247" s="18"/>
      <c r="S247" s="18"/>
      <c r="T247" s="18"/>
      <c r="U247" s="18"/>
      <c r="V247" s="18"/>
      <c r="W247" s="18"/>
      <c r="X247" s="18"/>
    </row>
    <row r="248" spans="1:24" s="118" customFormat="1" x14ac:dyDescent="0.25">
      <c r="A248" s="18"/>
      <c r="B248" s="27"/>
      <c r="D248" s="18"/>
      <c r="F248" s="18"/>
      <c r="G248" s="18"/>
      <c r="H248" s="18"/>
      <c r="I248" s="18"/>
      <c r="J248" s="18"/>
      <c r="K248" s="18"/>
      <c r="L248" s="18"/>
      <c r="M248" s="18"/>
      <c r="N248" s="18"/>
      <c r="O248" s="18"/>
      <c r="P248" s="18"/>
      <c r="Q248" s="18"/>
      <c r="R248" s="18"/>
      <c r="S248" s="18"/>
      <c r="T248" s="18"/>
      <c r="U248" s="18"/>
      <c r="V248" s="18"/>
      <c r="W248" s="18"/>
      <c r="X248" s="18"/>
    </row>
    <row r="249" spans="1:24" s="118" customFormat="1" x14ac:dyDescent="0.25">
      <c r="A249" s="18"/>
      <c r="B249" s="27"/>
      <c r="D249" s="18"/>
      <c r="F249" s="18"/>
      <c r="G249" s="18"/>
      <c r="H249" s="18"/>
      <c r="I249" s="18"/>
      <c r="J249" s="18"/>
      <c r="K249" s="18"/>
      <c r="L249" s="18"/>
      <c r="M249" s="18"/>
      <c r="N249" s="18"/>
      <c r="O249" s="18"/>
      <c r="P249" s="18"/>
      <c r="Q249" s="18"/>
      <c r="R249" s="18"/>
      <c r="S249" s="18"/>
      <c r="T249" s="18"/>
      <c r="U249" s="18"/>
      <c r="V249" s="18"/>
      <c r="W249" s="18"/>
      <c r="X249" s="18"/>
    </row>
    <row r="250" spans="1:24" s="118" customFormat="1" x14ac:dyDescent="0.25">
      <c r="A250" s="18"/>
      <c r="B250" s="27"/>
      <c r="D250" s="18"/>
      <c r="F250" s="18"/>
      <c r="G250" s="18"/>
      <c r="H250" s="18"/>
      <c r="I250" s="18"/>
      <c r="J250" s="18"/>
      <c r="K250" s="18"/>
      <c r="L250" s="18"/>
      <c r="M250" s="18"/>
      <c r="N250" s="18"/>
      <c r="O250" s="18"/>
      <c r="P250" s="18"/>
      <c r="Q250" s="18"/>
      <c r="R250" s="18"/>
      <c r="S250" s="18"/>
      <c r="T250" s="18"/>
      <c r="U250" s="18"/>
      <c r="V250" s="18"/>
      <c r="W250" s="18"/>
      <c r="X250" s="18"/>
    </row>
    <row r="251" spans="1:24" s="118" customFormat="1" x14ac:dyDescent="0.25">
      <c r="A251" s="18"/>
      <c r="B251" s="27"/>
      <c r="D251" s="18"/>
      <c r="F251" s="18"/>
      <c r="G251" s="18"/>
      <c r="H251" s="18"/>
      <c r="I251" s="18"/>
      <c r="J251" s="18"/>
      <c r="K251" s="18"/>
      <c r="L251" s="18"/>
      <c r="M251" s="18"/>
      <c r="N251" s="18"/>
      <c r="O251" s="18"/>
      <c r="P251" s="18"/>
      <c r="Q251" s="18"/>
      <c r="R251" s="18"/>
      <c r="S251" s="18"/>
      <c r="T251" s="18"/>
      <c r="U251" s="18"/>
      <c r="V251" s="18"/>
      <c r="W251" s="18"/>
      <c r="X251" s="18"/>
    </row>
    <row r="252" spans="1:24" s="118" customFormat="1" x14ac:dyDescent="0.25">
      <c r="A252" s="18"/>
      <c r="B252" s="27"/>
      <c r="D252" s="18"/>
      <c r="F252" s="18"/>
      <c r="G252" s="18"/>
      <c r="H252" s="18"/>
      <c r="I252" s="18"/>
      <c r="J252" s="18"/>
      <c r="K252" s="18"/>
      <c r="L252" s="18"/>
      <c r="M252" s="18"/>
      <c r="N252" s="18"/>
      <c r="O252" s="18"/>
      <c r="P252" s="18"/>
      <c r="Q252" s="18"/>
      <c r="R252" s="18"/>
      <c r="S252" s="18"/>
      <c r="T252" s="18"/>
      <c r="U252" s="18"/>
      <c r="V252" s="18"/>
      <c r="W252" s="18"/>
      <c r="X252" s="18"/>
    </row>
    <row r="253" spans="1:24" s="118" customFormat="1" x14ac:dyDescent="0.25">
      <c r="A253" s="18"/>
      <c r="B253" s="27"/>
      <c r="D253" s="18"/>
      <c r="F253" s="18"/>
      <c r="G253" s="18"/>
      <c r="H253" s="18"/>
      <c r="I253" s="18"/>
      <c r="J253" s="18"/>
      <c r="K253" s="18"/>
      <c r="L253" s="18"/>
      <c r="M253" s="18"/>
      <c r="N253" s="18"/>
      <c r="O253" s="18"/>
      <c r="P253" s="18"/>
      <c r="Q253" s="18"/>
      <c r="R253" s="18"/>
      <c r="S253" s="18"/>
      <c r="T253" s="18"/>
      <c r="U253" s="18"/>
      <c r="V253" s="18"/>
      <c r="W253" s="18"/>
      <c r="X253" s="18"/>
    </row>
    <row r="254" spans="1:24" s="118" customFormat="1" x14ac:dyDescent="0.25">
      <c r="A254" s="18"/>
      <c r="B254" s="27"/>
      <c r="D254" s="18"/>
      <c r="F254" s="18"/>
      <c r="G254" s="18"/>
      <c r="H254" s="18"/>
      <c r="I254" s="18"/>
      <c r="J254" s="18"/>
      <c r="K254" s="18"/>
      <c r="L254" s="18"/>
      <c r="M254" s="18"/>
      <c r="N254" s="18"/>
      <c r="O254" s="18"/>
      <c r="P254" s="18"/>
      <c r="Q254" s="18"/>
      <c r="R254" s="18"/>
      <c r="S254" s="18"/>
      <c r="T254" s="18"/>
      <c r="U254" s="18"/>
      <c r="V254" s="18"/>
      <c r="W254" s="18"/>
      <c r="X254" s="18"/>
    </row>
    <row r="255" spans="1:24" s="118" customFormat="1" x14ac:dyDescent="0.25">
      <c r="A255" s="18"/>
      <c r="B255" s="27"/>
      <c r="D255" s="18"/>
      <c r="F255" s="18"/>
      <c r="G255" s="18"/>
      <c r="H255" s="18"/>
      <c r="I255" s="18"/>
      <c r="J255" s="18"/>
      <c r="K255" s="18"/>
      <c r="L255" s="18"/>
      <c r="M255" s="18"/>
      <c r="N255" s="18"/>
      <c r="O255" s="18"/>
      <c r="P255" s="18"/>
      <c r="Q255" s="18"/>
      <c r="R255" s="18"/>
      <c r="S255" s="18"/>
      <c r="T255" s="18"/>
      <c r="U255" s="18"/>
      <c r="V255" s="18"/>
      <c r="W255" s="18"/>
      <c r="X255" s="18"/>
    </row>
    <row r="256" spans="1:24" s="118" customFormat="1" x14ac:dyDescent="0.25">
      <c r="A256" s="18"/>
      <c r="B256" s="27"/>
      <c r="D256" s="18"/>
      <c r="F256" s="18"/>
      <c r="G256" s="18"/>
      <c r="H256" s="18"/>
      <c r="I256" s="18"/>
      <c r="J256" s="18"/>
      <c r="K256" s="18"/>
      <c r="L256" s="18"/>
      <c r="M256" s="18"/>
      <c r="N256" s="18"/>
      <c r="O256" s="18"/>
      <c r="P256" s="18"/>
      <c r="Q256" s="18"/>
      <c r="R256" s="18"/>
      <c r="S256" s="18"/>
      <c r="T256" s="18"/>
      <c r="U256" s="18"/>
      <c r="V256" s="18"/>
      <c r="W256" s="18"/>
      <c r="X256" s="18"/>
    </row>
    <row r="257" spans="1:24" s="118" customFormat="1" x14ac:dyDescent="0.25">
      <c r="A257" s="18"/>
      <c r="B257" s="27"/>
      <c r="D257" s="18"/>
      <c r="F257" s="18"/>
      <c r="G257" s="18"/>
      <c r="H257" s="18"/>
      <c r="I257" s="18"/>
      <c r="J257" s="18"/>
      <c r="K257" s="18"/>
      <c r="L257" s="18"/>
      <c r="M257" s="18"/>
      <c r="N257" s="18"/>
      <c r="O257" s="18"/>
      <c r="P257" s="18"/>
      <c r="Q257" s="18"/>
      <c r="R257" s="18"/>
      <c r="S257" s="18"/>
      <c r="T257" s="18"/>
      <c r="U257" s="18"/>
      <c r="V257" s="18"/>
      <c r="W257" s="18"/>
      <c r="X257" s="18"/>
    </row>
    <row r="258" spans="1:24" s="118" customFormat="1" x14ac:dyDescent="0.25">
      <c r="A258" s="18"/>
      <c r="B258" s="27"/>
      <c r="D258" s="18"/>
      <c r="F258" s="18"/>
      <c r="G258" s="18"/>
      <c r="H258" s="18"/>
      <c r="I258" s="18"/>
      <c r="J258" s="18"/>
      <c r="K258" s="18"/>
      <c r="L258" s="18"/>
      <c r="M258" s="18"/>
      <c r="N258" s="18"/>
      <c r="O258" s="18"/>
      <c r="P258" s="18"/>
      <c r="Q258" s="18"/>
      <c r="R258" s="18"/>
      <c r="S258" s="18"/>
      <c r="T258" s="18"/>
      <c r="U258" s="18"/>
      <c r="V258" s="18"/>
      <c r="W258" s="18"/>
      <c r="X258" s="18"/>
    </row>
    <row r="259" spans="1:24" s="118" customFormat="1" x14ac:dyDescent="0.25">
      <c r="A259" s="18"/>
      <c r="B259" s="27"/>
      <c r="D259" s="18"/>
      <c r="F259" s="18"/>
      <c r="G259" s="18"/>
      <c r="H259" s="18"/>
      <c r="I259" s="18"/>
      <c r="J259" s="18"/>
      <c r="K259" s="18"/>
      <c r="L259" s="18"/>
      <c r="M259" s="18"/>
      <c r="N259" s="18"/>
      <c r="O259" s="18"/>
      <c r="P259" s="18"/>
      <c r="Q259" s="18"/>
      <c r="R259" s="18"/>
      <c r="S259" s="18"/>
      <c r="T259" s="18"/>
      <c r="U259" s="18"/>
      <c r="V259" s="18"/>
      <c r="W259" s="18"/>
      <c r="X259" s="18"/>
    </row>
    <row r="260" spans="1:24" s="118" customFormat="1" x14ac:dyDescent="0.25">
      <c r="A260" s="18"/>
      <c r="B260" s="27"/>
      <c r="D260" s="18"/>
      <c r="F260" s="18"/>
      <c r="G260" s="18"/>
      <c r="H260" s="18"/>
      <c r="I260" s="18"/>
      <c r="J260" s="18"/>
      <c r="K260" s="18"/>
      <c r="L260" s="18"/>
      <c r="M260" s="18"/>
      <c r="N260" s="18"/>
      <c r="O260" s="18"/>
      <c r="P260" s="18"/>
      <c r="Q260" s="18"/>
      <c r="R260" s="18"/>
      <c r="S260" s="18"/>
      <c r="T260" s="18"/>
      <c r="U260" s="18"/>
      <c r="V260" s="18"/>
      <c r="W260" s="18"/>
      <c r="X260" s="18"/>
    </row>
  </sheetData>
  <mergeCells count="7">
    <mergeCell ref="A8:E8"/>
    <mergeCell ref="C1:E1"/>
    <mergeCell ref="B2:E2"/>
    <mergeCell ref="B3:E3"/>
    <mergeCell ref="B4:E4"/>
    <mergeCell ref="B5:E5"/>
    <mergeCell ref="A7:E7"/>
  </mergeCells>
  <pageMargins left="0.51181102362204722" right="0.15748031496062992" top="0.43307086614173229" bottom="0.47244094488188981" header="0.15748031496062992" footer="0.15748031496062992"/>
  <pageSetup paperSize="9" scale="71" fitToHeight="0" orientation="portrait" useFirstPageNumber="1" r:id="rId1"/>
  <headerFooter alignWithMargins="0">
    <oddHeader>&amp;R&amp;P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view="pageBreakPreview" zoomScale="60" zoomScaleNormal="100" workbookViewId="0">
      <selection activeCell="C1" sqref="A1:F19"/>
    </sheetView>
  </sheetViews>
  <sheetFormatPr defaultRowHeight="12.75" x14ac:dyDescent="0.2"/>
  <cols>
    <col min="1" max="1" width="4.140625" style="200" customWidth="1"/>
    <col min="2" max="2" width="30.140625" style="200" customWidth="1"/>
    <col min="3" max="3" width="7.42578125" style="200" customWidth="1"/>
    <col min="4" max="4" width="20" style="221" customWidth="1"/>
    <col min="5" max="5" width="17" style="222" customWidth="1"/>
    <col min="6" max="6" width="11.5703125" style="200" customWidth="1"/>
    <col min="7" max="256" width="9.140625" style="200"/>
    <col min="257" max="257" width="4.140625" style="200" customWidth="1"/>
    <col min="258" max="258" width="30.140625" style="200" customWidth="1"/>
    <col min="259" max="259" width="7.42578125" style="200" customWidth="1"/>
    <col min="260" max="260" width="20" style="200" customWidth="1"/>
    <col min="261" max="261" width="16" style="200" customWidth="1"/>
    <col min="262" max="262" width="11.5703125" style="200" customWidth="1"/>
    <col min="263" max="512" width="9.140625" style="200"/>
    <col min="513" max="513" width="4.140625" style="200" customWidth="1"/>
    <col min="514" max="514" width="30.140625" style="200" customWidth="1"/>
    <col min="515" max="515" width="7.42578125" style="200" customWidth="1"/>
    <col min="516" max="516" width="20" style="200" customWidth="1"/>
    <col min="517" max="517" width="16" style="200" customWidth="1"/>
    <col min="518" max="518" width="11.5703125" style="200" customWidth="1"/>
    <col min="519" max="768" width="9.140625" style="200"/>
    <col min="769" max="769" width="4.140625" style="200" customWidth="1"/>
    <col min="770" max="770" width="30.140625" style="200" customWidth="1"/>
    <col min="771" max="771" width="7.42578125" style="200" customWidth="1"/>
    <col min="772" max="772" width="20" style="200" customWidth="1"/>
    <col min="773" max="773" width="16" style="200" customWidth="1"/>
    <col min="774" max="774" width="11.5703125" style="200" customWidth="1"/>
    <col min="775" max="1024" width="9.140625" style="200"/>
    <col min="1025" max="1025" width="4.140625" style="200" customWidth="1"/>
    <col min="1026" max="1026" width="30.140625" style="200" customWidth="1"/>
    <col min="1027" max="1027" width="7.42578125" style="200" customWidth="1"/>
    <col min="1028" max="1028" width="20" style="200" customWidth="1"/>
    <col min="1029" max="1029" width="16" style="200" customWidth="1"/>
    <col min="1030" max="1030" width="11.5703125" style="200" customWidth="1"/>
    <col min="1031" max="1280" width="9.140625" style="200"/>
    <col min="1281" max="1281" width="4.140625" style="200" customWidth="1"/>
    <col min="1282" max="1282" width="30.140625" style="200" customWidth="1"/>
    <col min="1283" max="1283" width="7.42578125" style="200" customWidth="1"/>
    <col min="1284" max="1284" width="20" style="200" customWidth="1"/>
    <col min="1285" max="1285" width="16" style="200" customWidth="1"/>
    <col min="1286" max="1286" width="11.5703125" style="200" customWidth="1"/>
    <col min="1287" max="1536" width="9.140625" style="200"/>
    <col min="1537" max="1537" width="4.140625" style="200" customWidth="1"/>
    <col min="1538" max="1538" width="30.140625" style="200" customWidth="1"/>
    <col min="1539" max="1539" width="7.42578125" style="200" customWidth="1"/>
    <col min="1540" max="1540" width="20" style="200" customWidth="1"/>
    <col min="1541" max="1541" width="16" style="200" customWidth="1"/>
    <col min="1542" max="1542" width="11.5703125" style="200" customWidth="1"/>
    <col min="1543" max="1792" width="9.140625" style="200"/>
    <col min="1793" max="1793" width="4.140625" style="200" customWidth="1"/>
    <col min="1794" max="1794" width="30.140625" style="200" customWidth="1"/>
    <col min="1795" max="1795" width="7.42578125" style="200" customWidth="1"/>
    <col min="1796" max="1796" width="20" style="200" customWidth="1"/>
    <col min="1797" max="1797" width="16" style="200" customWidth="1"/>
    <col min="1798" max="1798" width="11.5703125" style="200" customWidth="1"/>
    <col min="1799" max="2048" width="9.140625" style="200"/>
    <col min="2049" max="2049" width="4.140625" style="200" customWidth="1"/>
    <col min="2050" max="2050" width="30.140625" style="200" customWidth="1"/>
    <col min="2051" max="2051" width="7.42578125" style="200" customWidth="1"/>
    <col min="2052" max="2052" width="20" style="200" customWidth="1"/>
    <col min="2053" max="2053" width="16" style="200" customWidth="1"/>
    <col min="2054" max="2054" width="11.5703125" style="200" customWidth="1"/>
    <col min="2055" max="2304" width="9.140625" style="200"/>
    <col min="2305" max="2305" width="4.140625" style="200" customWidth="1"/>
    <col min="2306" max="2306" width="30.140625" style="200" customWidth="1"/>
    <col min="2307" max="2307" width="7.42578125" style="200" customWidth="1"/>
    <col min="2308" max="2308" width="20" style="200" customWidth="1"/>
    <col min="2309" max="2309" width="16" style="200" customWidth="1"/>
    <col min="2310" max="2310" width="11.5703125" style="200" customWidth="1"/>
    <col min="2311" max="2560" width="9.140625" style="200"/>
    <col min="2561" max="2561" width="4.140625" style="200" customWidth="1"/>
    <col min="2562" max="2562" width="30.140625" style="200" customWidth="1"/>
    <col min="2563" max="2563" width="7.42578125" style="200" customWidth="1"/>
    <col min="2564" max="2564" width="20" style="200" customWidth="1"/>
    <col min="2565" max="2565" width="16" style="200" customWidth="1"/>
    <col min="2566" max="2566" width="11.5703125" style="200" customWidth="1"/>
    <col min="2567" max="2816" width="9.140625" style="200"/>
    <col min="2817" max="2817" width="4.140625" style="200" customWidth="1"/>
    <col min="2818" max="2818" width="30.140625" style="200" customWidth="1"/>
    <col min="2819" max="2819" width="7.42578125" style="200" customWidth="1"/>
    <col min="2820" max="2820" width="20" style="200" customWidth="1"/>
    <col min="2821" max="2821" width="16" style="200" customWidth="1"/>
    <col min="2822" max="2822" width="11.5703125" style="200" customWidth="1"/>
    <col min="2823" max="3072" width="9.140625" style="200"/>
    <col min="3073" max="3073" width="4.140625" style="200" customWidth="1"/>
    <col min="3074" max="3074" width="30.140625" style="200" customWidth="1"/>
    <col min="3075" max="3075" width="7.42578125" style="200" customWidth="1"/>
    <col min="3076" max="3076" width="20" style="200" customWidth="1"/>
    <col min="3077" max="3077" width="16" style="200" customWidth="1"/>
    <col min="3078" max="3078" width="11.5703125" style="200" customWidth="1"/>
    <col min="3079" max="3328" width="9.140625" style="200"/>
    <col min="3329" max="3329" width="4.140625" style="200" customWidth="1"/>
    <col min="3330" max="3330" width="30.140625" style="200" customWidth="1"/>
    <col min="3331" max="3331" width="7.42578125" style="200" customWidth="1"/>
    <col min="3332" max="3332" width="20" style="200" customWidth="1"/>
    <col min="3333" max="3333" width="16" style="200" customWidth="1"/>
    <col min="3334" max="3334" width="11.5703125" style="200" customWidth="1"/>
    <col min="3335" max="3584" width="9.140625" style="200"/>
    <col min="3585" max="3585" width="4.140625" style="200" customWidth="1"/>
    <col min="3586" max="3586" width="30.140625" style="200" customWidth="1"/>
    <col min="3587" max="3587" width="7.42578125" style="200" customWidth="1"/>
    <col min="3588" max="3588" width="20" style="200" customWidth="1"/>
    <col min="3589" max="3589" width="16" style="200" customWidth="1"/>
    <col min="3590" max="3590" width="11.5703125" style="200" customWidth="1"/>
    <col min="3591" max="3840" width="9.140625" style="200"/>
    <col min="3841" max="3841" width="4.140625" style="200" customWidth="1"/>
    <col min="3842" max="3842" width="30.140625" style="200" customWidth="1"/>
    <col min="3843" max="3843" width="7.42578125" style="200" customWidth="1"/>
    <col min="3844" max="3844" width="20" style="200" customWidth="1"/>
    <col min="3845" max="3845" width="16" style="200" customWidth="1"/>
    <col min="3846" max="3846" width="11.5703125" style="200" customWidth="1"/>
    <col min="3847" max="4096" width="9.140625" style="200"/>
    <col min="4097" max="4097" width="4.140625" style="200" customWidth="1"/>
    <col min="4098" max="4098" width="30.140625" style="200" customWidth="1"/>
    <col min="4099" max="4099" width="7.42578125" style="200" customWidth="1"/>
    <col min="4100" max="4100" width="20" style="200" customWidth="1"/>
    <col min="4101" max="4101" width="16" style="200" customWidth="1"/>
    <col min="4102" max="4102" width="11.5703125" style="200" customWidth="1"/>
    <col min="4103" max="4352" width="9.140625" style="200"/>
    <col min="4353" max="4353" width="4.140625" style="200" customWidth="1"/>
    <col min="4354" max="4354" width="30.140625" style="200" customWidth="1"/>
    <col min="4355" max="4355" width="7.42578125" style="200" customWidth="1"/>
    <col min="4356" max="4356" width="20" style="200" customWidth="1"/>
    <col min="4357" max="4357" width="16" style="200" customWidth="1"/>
    <col min="4358" max="4358" width="11.5703125" style="200" customWidth="1"/>
    <col min="4359" max="4608" width="9.140625" style="200"/>
    <col min="4609" max="4609" width="4.140625" style="200" customWidth="1"/>
    <col min="4610" max="4610" width="30.140625" style="200" customWidth="1"/>
    <col min="4611" max="4611" width="7.42578125" style="200" customWidth="1"/>
    <col min="4612" max="4612" width="20" style="200" customWidth="1"/>
    <col min="4613" max="4613" width="16" style="200" customWidth="1"/>
    <col min="4614" max="4614" width="11.5703125" style="200" customWidth="1"/>
    <col min="4615" max="4864" width="9.140625" style="200"/>
    <col min="4865" max="4865" width="4.140625" style="200" customWidth="1"/>
    <col min="4866" max="4866" width="30.140625" style="200" customWidth="1"/>
    <col min="4867" max="4867" width="7.42578125" style="200" customWidth="1"/>
    <col min="4868" max="4868" width="20" style="200" customWidth="1"/>
    <col min="4869" max="4869" width="16" style="200" customWidth="1"/>
    <col min="4870" max="4870" width="11.5703125" style="200" customWidth="1"/>
    <col min="4871" max="5120" width="9.140625" style="200"/>
    <col min="5121" max="5121" width="4.140625" style="200" customWidth="1"/>
    <col min="5122" max="5122" width="30.140625" style="200" customWidth="1"/>
    <col min="5123" max="5123" width="7.42578125" style="200" customWidth="1"/>
    <col min="5124" max="5124" width="20" style="200" customWidth="1"/>
    <col min="5125" max="5125" width="16" style="200" customWidth="1"/>
    <col min="5126" max="5126" width="11.5703125" style="200" customWidth="1"/>
    <col min="5127" max="5376" width="9.140625" style="200"/>
    <col min="5377" max="5377" width="4.140625" style="200" customWidth="1"/>
    <col min="5378" max="5378" width="30.140625" style="200" customWidth="1"/>
    <col min="5379" max="5379" width="7.42578125" style="200" customWidth="1"/>
    <col min="5380" max="5380" width="20" style="200" customWidth="1"/>
    <col min="5381" max="5381" width="16" style="200" customWidth="1"/>
    <col min="5382" max="5382" width="11.5703125" style="200" customWidth="1"/>
    <col min="5383" max="5632" width="9.140625" style="200"/>
    <col min="5633" max="5633" width="4.140625" style="200" customWidth="1"/>
    <col min="5634" max="5634" width="30.140625" style="200" customWidth="1"/>
    <col min="5635" max="5635" width="7.42578125" style="200" customWidth="1"/>
    <col min="5636" max="5636" width="20" style="200" customWidth="1"/>
    <col min="5637" max="5637" width="16" style="200" customWidth="1"/>
    <col min="5638" max="5638" width="11.5703125" style="200" customWidth="1"/>
    <col min="5639" max="5888" width="9.140625" style="200"/>
    <col min="5889" max="5889" width="4.140625" style="200" customWidth="1"/>
    <col min="5890" max="5890" width="30.140625" style="200" customWidth="1"/>
    <col min="5891" max="5891" width="7.42578125" style="200" customWidth="1"/>
    <col min="5892" max="5892" width="20" style="200" customWidth="1"/>
    <col min="5893" max="5893" width="16" style="200" customWidth="1"/>
    <col min="5894" max="5894" width="11.5703125" style="200" customWidth="1"/>
    <col min="5895" max="6144" width="9.140625" style="200"/>
    <col min="6145" max="6145" width="4.140625" style="200" customWidth="1"/>
    <col min="6146" max="6146" width="30.140625" style="200" customWidth="1"/>
    <col min="6147" max="6147" width="7.42578125" style="200" customWidth="1"/>
    <col min="6148" max="6148" width="20" style="200" customWidth="1"/>
    <col min="6149" max="6149" width="16" style="200" customWidth="1"/>
    <col min="6150" max="6150" width="11.5703125" style="200" customWidth="1"/>
    <col min="6151" max="6400" width="9.140625" style="200"/>
    <col min="6401" max="6401" width="4.140625" style="200" customWidth="1"/>
    <col min="6402" max="6402" width="30.140625" style="200" customWidth="1"/>
    <col min="6403" max="6403" width="7.42578125" style="200" customWidth="1"/>
    <col min="6404" max="6404" width="20" style="200" customWidth="1"/>
    <col min="6405" max="6405" width="16" style="200" customWidth="1"/>
    <col min="6406" max="6406" width="11.5703125" style="200" customWidth="1"/>
    <col min="6407" max="6656" width="9.140625" style="200"/>
    <col min="6657" max="6657" width="4.140625" style="200" customWidth="1"/>
    <col min="6658" max="6658" width="30.140625" style="200" customWidth="1"/>
    <col min="6659" max="6659" width="7.42578125" style="200" customWidth="1"/>
    <col min="6660" max="6660" width="20" style="200" customWidth="1"/>
    <col min="6661" max="6661" width="16" style="200" customWidth="1"/>
    <col min="6662" max="6662" width="11.5703125" style="200" customWidth="1"/>
    <col min="6663" max="6912" width="9.140625" style="200"/>
    <col min="6913" max="6913" width="4.140625" style="200" customWidth="1"/>
    <col min="6914" max="6914" width="30.140625" style="200" customWidth="1"/>
    <col min="6915" max="6915" width="7.42578125" style="200" customWidth="1"/>
    <col min="6916" max="6916" width="20" style="200" customWidth="1"/>
    <col min="6917" max="6917" width="16" style="200" customWidth="1"/>
    <col min="6918" max="6918" width="11.5703125" style="200" customWidth="1"/>
    <col min="6919" max="7168" width="9.140625" style="200"/>
    <col min="7169" max="7169" width="4.140625" style="200" customWidth="1"/>
    <col min="7170" max="7170" width="30.140625" style="200" customWidth="1"/>
    <col min="7171" max="7171" width="7.42578125" style="200" customWidth="1"/>
    <col min="7172" max="7172" width="20" style="200" customWidth="1"/>
    <col min="7173" max="7173" width="16" style="200" customWidth="1"/>
    <col min="7174" max="7174" width="11.5703125" style="200" customWidth="1"/>
    <col min="7175" max="7424" width="9.140625" style="200"/>
    <col min="7425" max="7425" width="4.140625" style="200" customWidth="1"/>
    <col min="7426" max="7426" width="30.140625" style="200" customWidth="1"/>
    <col min="7427" max="7427" width="7.42578125" style="200" customWidth="1"/>
    <col min="7428" max="7428" width="20" style="200" customWidth="1"/>
    <col min="7429" max="7429" width="16" style="200" customWidth="1"/>
    <col min="7430" max="7430" width="11.5703125" style="200" customWidth="1"/>
    <col min="7431" max="7680" width="9.140625" style="200"/>
    <col min="7681" max="7681" width="4.140625" style="200" customWidth="1"/>
    <col min="7682" max="7682" width="30.140625" style="200" customWidth="1"/>
    <col min="7683" max="7683" width="7.42578125" style="200" customWidth="1"/>
    <col min="7684" max="7684" width="20" style="200" customWidth="1"/>
    <col min="7685" max="7685" width="16" style="200" customWidth="1"/>
    <col min="7686" max="7686" width="11.5703125" style="200" customWidth="1"/>
    <col min="7687" max="7936" width="9.140625" style="200"/>
    <col min="7937" max="7937" width="4.140625" style="200" customWidth="1"/>
    <col min="7938" max="7938" width="30.140625" style="200" customWidth="1"/>
    <col min="7939" max="7939" width="7.42578125" style="200" customWidth="1"/>
    <col min="7940" max="7940" width="20" style="200" customWidth="1"/>
    <col min="7941" max="7941" width="16" style="200" customWidth="1"/>
    <col min="7942" max="7942" width="11.5703125" style="200" customWidth="1"/>
    <col min="7943" max="8192" width="9.140625" style="200"/>
    <col min="8193" max="8193" width="4.140625" style="200" customWidth="1"/>
    <col min="8194" max="8194" width="30.140625" style="200" customWidth="1"/>
    <col min="8195" max="8195" width="7.42578125" style="200" customWidth="1"/>
    <col min="8196" max="8196" width="20" style="200" customWidth="1"/>
    <col min="8197" max="8197" width="16" style="200" customWidth="1"/>
    <col min="8198" max="8198" width="11.5703125" style="200" customWidth="1"/>
    <col min="8199" max="8448" width="9.140625" style="200"/>
    <col min="8449" max="8449" width="4.140625" style="200" customWidth="1"/>
    <col min="8450" max="8450" width="30.140625" style="200" customWidth="1"/>
    <col min="8451" max="8451" width="7.42578125" style="200" customWidth="1"/>
    <col min="8452" max="8452" width="20" style="200" customWidth="1"/>
    <col min="8453" max="8453" width="16" style="200" customWidth="1"/>
    <col min="8454" max="8454" width="11.5703125" style="200" customWidth="1"/>
    <col min="8455" max="8704" width="9.140625" style="200"/>
    <col min="8705" max="8705" width="4.140625" style="200" customWidth="1"/>
    <col min="8706" max="8706" width="30.140625" style="200" customWidth="1"/>
    <col min="8707" max="8707" width="7.42578125" style="200" customWidth="1"/>
    <col min="8708" max="8708" width="20" style="200" customWidth="1"/>
    <col min="8709" max="8709" width="16" style="200" customWidth="1"/>
    <col min="8710" max="8710" width="11.5703125" style="200" customWidth="1"/>
    <col min="8711" max="8960" width="9.140625" style="200"/>
    <col min="8961" max="8961" width="4.140625" style="200" customWidth="1"/>
    <col min="8962" max="8962" width="30.140625" style="200" customWidth="1"/>
    <col min="8963" max="8963" width="7.42578125" style="200" customWidth="1"/>
    <col min="8964" max="8964" width="20" style="200" customWidth="1"/>
    <col min="8965" max="8965" width="16" style="200" customWidth="1"/>
    <col min="8966" max="8966" width="11.5703125" style="200" customWidth="1"/>
    <col min="8967" max="9216" width="9.140625" style="200"/>
    <col min="9217" max="9217" width="4.140625" style="200" customWidth="1"/>
    <col min="9218" max="9218" width="30.140625" style="200" customWidth="1"/>
    <col min="9219" max="9219" width="7.42578125" style="200" customWidth="1"/>
    <col min="9220" max="9220" width="20" style="200" customWidth="1"/>
    <col min="9221" max="9221" width="16" style="200" customWidth="1"/>
    <col min="9222" max="9222" width="11.5703125" style="200" customWidth="1"/>
    <col min="9223" max="9472" width="9.140625" style="200"/>
    <col min="9473" max="9473" width="4.140625" style="200" customWidth="1"/>
    <col min="9474" max="9474" width="30.140625" style="200" customWidth="1"/>
    <col min="9475" max="9475" width="7.42578125" style="200" customWidth="1"/>
    <col min="9476" max="9476" width="20" style="200" customWidth="1"/>
    <col min="9477" max="9477" width="16" style="200" customWidth="1"/>
    <col min="9478" max="9478" width="11.5703125" style="200" customWidth="1"/>
    <col min="9479" max="9728" width="9.140625" style="200"/>
    <col min="9729" max="9729" width="4.140625" style="200" customWidth="1"/>
    <col min="9730" max="9730" width="30.140625" style="200" customWidth="1"/>
    <col min="9731" max="9731" width="7.42578125" style="200" customWidth="1"/>
    <col min="9732" max="9732" width="20" style="200" customWidth="1"/>
    <col min="9733" max="9733" width="16" style="200" customWidth="1"/>
    <col min="9734" max="9734" width="11.5703125" style="200" customWidth="1"/>
    <col min="9735" max="9984" width="9.140625" style="200"/>
    <col min="9985" max="9985" width="4.140625" style="200" customWidth="1"/>
    <col min="9986" max="9986" width="30.140625" style="200" customWidth="1"/>
    <col min="9987" max="9987" width="7.42578125" style="200" customWidth="1"/>
    <col min="9988" max="9988" width="20" style="200" customWidth="1"/>
    <col min="9989" max="9989" width="16" style="200" customWidth="1"/>
    <col min="9990" max="9990" width="11.5703125" style="200" customWidth="1"/>
    <col min="9991" max="10240" width="9.140625" style="200"/>
    <col min="10241" max="10241" width="4.140625" style="200" customWidth="1"/>
    <col min="10242" max="10242" width="30.140625" style="200" customWidth="1"/>
    <col min="10243" max="10243" width="7.42578125" style="200" customWidth="1"/>
    <col min="10244" max="10244" width="20" style="200" customWidth="1"/>
    <col min="10245" max="10245" width="16" style="200" customWidth="1"/>
    <col min="10246" max="10246" width="11.5703125" style="200" customWidth="1"/>
    <col min="10247" max="10496" width="9.140625" style="200"/>
    <col min="10497" max="10497" width="4.140625" style="200" customWidth="1"/>
    <col min="10498" max="10498" width="30.140625" style="200" customWidth="1"/>
    <col min="10499" max="10499" width="7.42578125" style="200" customWidth="1"/>
    <col min="10500" max="10500" width="20" style="200" customWidth="1"/>
    <col min="10501" max="10501" width="16" style="200" customWidth="1"/>
    <col min="10502" max="10502" width="11.5703125" style="200" customWidth="1"/>
    <col min="10503" max="10752" width="9.140625" style="200"/>
    <col min="10753" max="10753" width="4.140625" style="200" customWidth="1"/>
    <col min="10754" max="10754" width="30.140625" style="200" customWidth="1"/>
    <col min="10755" max="10755" width="7.42578125" style="200" customWidth="1"/>
    <col min="10756" max="10756" width="20" style="200" customWidth="1"/>
    <col min="10757" max="10757" width="16" style="200" customWidth="1"/>
    <col min="10758" max="10758" width="11.5703125" style="200" customWidth="1"/>
    <col min="10759" max="11008" width="9.140625" style="200"/>
    <col min="11009" max="11009" width="4.140625" style="200" customWidth="1"/>
    <col min="11010" max="11010" width="30.140625" style="200" customWidth="1"/>
    <col min="11011" max="11011" width="7.42578125" style="200" customWidth="1"/>
    <col min="11012" max="11012" width="20" style="200" customWidth="1"/>
    <col min="11013" max="11013" width="16" style="200" customWidth="1"/>
    <col min="11014" max="11014" width="11.5703125" style="200" customWidth="1"/>
    <col min="11015" max="11264" width="9.140625" style="200"/>
    <col min="11265" max="11265" width="4.140625" style="200" customWidth="1"/>
    <col min="11266" max="11266" width="30.140625" style="200" customWidth="1"/>
    <col min="11267" max="11267" width="7.42578125" style="200" customWidth="1"/>
    <col min="11268" max="11268" width="20" style="200" customWidth="1"/>
    <col min="11269" max="11269" width="16" style="200" customWidth="1"/>
    <col min="11270" max="11270" width="11.5703125" style="200" customWidth="1"/>
    <col min="11271" max="11520" width="9.140625" style="200"/>
    <col min="11521" max="11521" width="4.140625" style="200" customWidth="1"/>
    <col min="11522" max="11522" width="30.140625" style="200" customWidth="1"/>
    <col min="11523" max="11523" width="7.42578125" style="200" customWidth="1"/>
    <col min="11524" max="11524" width="20" style="200" customWidth="1"/>
    <col min="11525" max="11525" width="16" style="200" customWidth="1"/>
    <col min="11526" max="11526" width="11.5703125" style="200" customWidth="1"/>
    <col min="11527" max="11776" width="9.140625" style="200"/>
    <col min="11777" max="11777" width="4.140625" style="200" customWidth="1"/>
    <col min="11778" max="11778" width="30.140625" style="200" customWidth="1"/>
    <col min="11779" max="11779" width="7.42578125" style="200" customWidth="1"/>
    <col min="11780" max="11780" width="20" style="200" customWidth="1"/>
    <col min="11781" max="11781" width="16" style="200" customWidth="1"/>
    <col min="11782" max="11782" width="11.5703125" style="200" customWidth="1"/>
    <col min="11783" max="12032" width="9.140625" style="200"/>
    <col min="12033" max="12033" width="4.140625" style="200" customWidth="1"/>
    <col min="12034" max="12034" width="30.140625" style="200" customWidth="1"/>
    <col min="12035" max="12035" width="7.42578125" style="200" customWidth="1"/>
    <col min="12036" max="12036" width="20" style="200" customWidth="1"/>
    <col min="12037" max="12037" width="16" style="200" customWidth="1"/>
    <col min="12038" max="12038" width="11.5703125" style="200" customWidth="1"/>
    <col min="12039" max="12288" width="9.140625" style="200"/>
    <col min="12289" max="12289" width="4.140625" style="200" customWidth="1"/>
    <col min="12290" max="12290" width="30.140625" style="200" customWidth="1"/>
    <col min="12291" max="12291" width="7.42578125" style="200" customWidth="1"/>
    <col min="12292" max="12292" width="20" style="200" customWidth="1"/>
    <col min="12293" max="12293" width="16" style="200" customWidth="1"/>
    <col min="12294" max="12294" width="11.5703125" style="200" customWidth="1"/>
    <col min="12295" max="12544" width="9.140625" style="200"/>
    <col min="12545" max="12545" width="4.140625" style="200" customWidth="1"/>
    <col min="12546" max="12546" width="30.140625" style="200" customWidth="1"/>
    <col min="12547" max="12547" width="7.42578125" style="200" customWidth="1"/>
    <col min="12548" max="12548" width="20" style="200" customWidth="1"/>
    <col min="12549" max="12549" width="16" style="200" customWidth="1"/>
    <col min="12550" max="12550" width="11.5703125" style="200" customWidth="1"/>
    <col min="12551" max="12800" width="9.140625" style="200"/>
    <col min="12801" max="12801" width="4.140625" style="200" customWidth="1"/>
    <col min="12802" max="12802" width="30.140625" style="200" customWidth="1"/>
    <col min="12803" max="12803" width="7.42578125" style="200" customWidth="1"/>
    <col min="12804" max="12804" width="20" style="200" customWidth="1"/>
    <col min="12805" max="12805" width="16" style="200" customWidth="1"/>
    <col min="12806" max="12806" width="11.5703125" style="200" customWidth="1"/>
    <col min="12807" max="13056" width="9.140625" style="200"/>
    <col min="13057" max="13057" width="4.140625" style="200" customWidth="1"/>
    <col min="13058" max="13058" width="30.140625" style="200" customWidth="1"/>
    <col min="13059" max="13059" width="7.42578125" style="200" customWidth="1"/>
    <col min="13060" max="13060" width="20" style="200" customWidth="1"/>
    <col min="13061" max="13061" width="16" style="200" customWidth="1"/>
    <col min="13062" max="13062" width="11.5703125" style="200" customWidth="1"/>
    <col min="13063" max="13312" width="9.140625" style="200"/>
    <col min="13313" max="13313" width="4.140625" style="200" customWidth="1"/>
    <col min="13314" max="13314" width="30.140625" style="200" customWidth="1"/>
    <col min="13315" max="13315" width="7.42578125" style="200" customWidth="1"/>
    <col min="13316" max="13316" width="20" style="200" customWidth="1"/>
    <col min="13317" max="13317" width="16" style="200" customWidth="1"/>
    <col min="13318" max="13318" width="11.5703125" style="200" customWidth="1"/>
    <col min="13319" max="13568" width="9.140625" style="200"/>
    <col min="13569" max="13569" width="4.140625" style="200" customWidth="1"/>
    <col min="13570" max="13570" width="30.140625" style="200" customWidth="1"/>
    <col min="13571" max="13571" width="7.42578125" style="200" customWidth="1"/>
    <col min="13572" max="13572" width="20" style="200" customWidth="1"/>
    <col min="13573" max="13573" width="16" style="200" customWidth="1"/>
    <col min="13574" max="13574" width="11.5703125" style="200" customWidth="1"/>
    <col min="13575" max="13824" width="9.140625" style="200"/>
    <col min="13825" max="13825" width="4.140625" style="200" customWidth="1"/>
    <col min="13826" max="13826" width="30.140625" style="200" customWidth="1"/>
    <col min="13827" max="13827" width="7.42578125" style="200" customWidth="1"/>
    <col min="13828" max="13828" width="20" style="200" customWidth="1"/>
    <col min="13829" max="13829" width="16" style="200" customWidth="1"/>
    <col min="13830" max="13830" width="11.5703125" style="200" customWidth="1"/>
    <col min="13831" max="14080" width="9.140625" style="200"/>
    <col min="14081" max="14081" width="4.140625" style="200" customWidth="1"/>
    <col min="14082" max="14082" width="30.140625" style="200" customWidth="1"/>
    <col min="14083" max="14083" width="7.42578125" style="200" customWidth="1"/>
    <col min="14084" max="14084" width="20" style="200" customWidth="1"/>
    <col min="14085" max="14085" width="16" style="200" customWidth="1"/>
    <col min="14086" max="14086" width="11.5703125" style="200" customWidth="1"/>
    <col min="14087" max="14336" width="9.140625" style="200"/>
    <col min="14337" max="14337" width="4.140625" style="200" customWidth="1"/>
    <col min="14338" max="14338" width="30.140625" style="200" customWidth="1"/>
    <col min="14339" max="14339" width="7.42578125" style="200" customWidth="1"/>
    <col min="14340" max="14340" width="20" style="200" customWidth="1"/>
    <col min="14341" max="14341" width="16" style="200" customWidth="1"/>
    <col min="14342" max="14342" width="11.5703125" style="200" customWidth="1"/>
    <col min="14343" max="14592" width="9.140625" style="200"/>
    <col min="14593" max="14593" width="4.140625" style="200" customWidth="1"/>
    <col min="14594" max="14594" width="30.140625" style="200" customWidth="1"/>
    <col min="14595" max="14595" width="7.42578125" style="200" customWidth="1"/>
    <col min="14596" max="14596" width="20" style="200" customWidth="1"/>
    <col min="14597" max="14597" width="16" style="200" customWidth="1"/>
    <col min="14598" max="14598" width="11.5703125" style="200" customWidth="1"/>
    <col min="14599" max="14848" width="9.140625" style="200"/>
    <col min="14849" max="14849" width="4.140625" style="200" customWidth="1"/>
    <col min="14850" max="14850" width="30.140625" style="200" customWidth="1"/>
    <col min="14851" max="14851" width="7.42578125" style="200" customWidth="1"/>
    <col min="14852" max="14852" width="20" style="200" customWidth="1"/>
    <col min="14853" max="14853" width="16" style="200" customWidth="1"/>
    <col min="14854" max="14854" width="11.5703125" style="200" customWidth="1"/>
    <col min="14855" max="15104" width="9.140625" style="200"/>
    <col min="15105" max="15105" width="4.140625" style="200" customWidth="1"/>
    <col min="15106" max="15106" width="30.140625" style="200" customWidth="1"/>
    <col min="15107" max="15107" width="7.42578125" style="200" customWidth="1"/>
    <col min="15108" max="15108" width="20" style="200" customWidth="1"/>
    <col min="15109" max="15109" width="16" style="200" customWidth="1"/>
    <col min="15110" max="15110" width="11.5703125" style="200" customWidth="1"/>
    <col min="15111" max="15360" width="9.140625" style="200"/>
    <col min="15361" max="15361" width="4.140625" style="200" customWidth="1"/>
    <col min="15362" max="15362" width="30.140625" style="200" customWidth="1"/>
    <col min="15363" max="15363" width="7.42578125" style="200" customWidth="1"/>
    <col min="15364" max="15364" width="20" style="200" customWidth="1"/>
    <col min="15365" max="15365" width="16" style="200" customWidth="1"/>
    <col min="15366" max="15366" width="11.5703125" style="200" customWidth="1"/>
    <col min="15367" max="15616" width="9.140625" style="200"/>
    <col min="15617" max="15617" width="4.140625" style="200" customWidth="1"/>
    <col min="15618" max="15618" width="30.140625" style="200" customWidth="1"/>
    <col min="15619" max="15619" width="7.42578125" style="200" customWidth="1"/>
    <col min="15620" max="15620" width="20" style="200" customWidth="1"/>
    <col min="15621" max="15621" width="16" style="200" customWidth="1"/>
    <col min="15622" max="15622" width="11.5703125" style="200" customWidth="1"/>
    <col min="15623" max="15872" width="9.140625" style="200"/>
    <col min="15873" max="15873" width="4.140625" style="200" customWidth="1"/>
    <col min="15874" max="15874" width="30.140625" style="200" customWidth="1"/>
    <col min="15875" max="15875" width="7.42578125" style="200" customWidth="1"/>
    <col min="15876" max="15876" width="20" style="200" customWidth="1"/>
    <col min="15877" max="15877" width="16" style="200" customWidth="1"/>
    <col min="15878" max="15878" width="11.5703125" style="200" customWidth="1"/>
    <col min="15879" max="16128" width="9.140625" style="200"/>
    <col min="16129" max="16129" width="4.140625" style="200" customWidth="1"/>
    <col min="16130" max="16130" width="30.140625" style="200" customWidth="1"/>
    <col min="16131" max="16131" width="7.42578125" style="200" customWidth="1"/>
    <col min="16132" max="16132" width="20" style="200" customWidth="1"/>
    <col min="16133" max="16133" width="16" style="200" customWidth="1"/>
    <col min="16134" max="16134" width="11.5703125" style="200" customWidth="1"/>
    <col min="16135" max="16384" width="9.140625" style="200"/>
  </cols>
  <sheetData>
    <row r="1" spans="1:8" s="18" customFormat="1" ht="15.75" x14ac:dyDescent="0.25">
      <c r="A1" s="48"/>
      <c r="B1" s="185"/>
      <c r="C1" s="515" t="s">
        <v>715</v>
      </c>
      <c r="D1" s="515"/>
      <c r="E1" s="515"/>
      <c r="F1" s="515"/>
    </row>
    <row r="2" spans="1:8" s="18" customFormat="1" ht="15.75" x14ac:dyDescent="0.25">
      <c r="A2" s="48"/>
      <c r="B2" s="185"/>
      <c r="C2" s="515" t="s">
        <v>128</v>
      </c>
      <c r="D2" s="515"/>
      <c r="E2" s="515"/>
      <c r="F2" s="515"/>
    </row>
    <row r="3" spans="1:8" s="18" customFormat="1" ht="15.75" x14ac:dyDescent="0.25">
      <c r="A3" s="48"/>
      <c r="B3" s="515" t="s">
        <v>167</v>
      </c>
      <c r="C3" s="515"/>
      <c r="D3" s="515"/>
      <c r="E3" s="515"/>
      <c r="F3" s="515"/>
    </row>
    <row r="4" spans="1:8" s="18" customFormat="1" ht="15.75" x14ac:dyDescent="0.25">
      <c r="A4" s="48"/>
      <c r="B4" s="515" t="s">
        <v>168</v>
      </c>
      <c r="C4" s="515"/>
      <c r="D4" s="515"/>
      <c r="E4" s="515"/>
      <c r="F4" s="515"/>
    </row>
    <row r="5" spans="1:8" s="18" customFormat="1" ht="15.75" x14ac:dyDescent="0.25">
      <c r="A5" s="48"/>
      <c r="B5" s="515" t="s">
        <v>552</v>
      </c>
      <c r="C5" s="515"/>
      <c r="D5" s="515"/>
      <c r="E5" s="515"/>
      <c r="F5" s="515"/>
    </row>
    <row r="6" spans="1:8" s="199" customFormat="1" ht="15.75" x14ac:dyDescent="0.25">
      <c r="A6" s="197" t="s">
        <v>637</v>
      </c>
      <c r="B6" s="197"/>
      <c r="C6" s="197"/>
      <c r="D6" s="197"/>
      <c r="E6" s="198"/>
      <c r="F6" s="197"/>
    </row>
    <row r="7" spans="1:8" x14ac:dyDescent="0.2">
      <c r="A7" s="514" t="s">
        <v>638</v>
      </c>
      <c r="B7" s="514"/>
      <c r="C7" s="514"/>
      <c r="D7" s="514"/>
      <c r="E7" s="514"/>
      <c r="F7" s="514"/>
    </row>
    <row r="8" spans="1:8" x14ac:dyDescent="0.2">
      <c r="A8" s="514" t="s">
        <v>716</v>
      </c>
      <c r="B8" s="514"/>
      <c r="C8" s="514"/>
      <c r="D8" s="514"/>
      <c r="E8" s="514"/>
      <c r="F8" s="514"/>
    </row>
    <row r="9" spans="1:8" x14ac:dyDescent="0.2">
      <c r="A9" s="201"/>
      <c r="B9" s="201"/>
      <c r="C9" s="201"/>
      <c r="D9" s="202"/>
      <c r="E9" s="203"/>
      <c r="F9" s="204" t="s">
        <v>639</v>
      </c>
    </row>
    <row r="10" spans="1:8" ht="29.25" customHeight="1" x14ac:dyDescent="0.2">
      <c r="A10" s="205" t="s">
        <v>267</v>
      </c>
      <c r="B10" s="205" t="s">
        <v>640</v>
      </c>
      <c r="C10" s="205" t="s">
        <v>641</v>
      </c>
      <c r="D10" s="206" t="s">
        <v>642</v>
      </c>
      <c r="E10" s="207" t="s">
        <v>643</v>
      </c>
      <c r="F10" s="205" t="s">
        <v>644</v>
      </c>
    </row>
    <row r="11" spans="1:8" ht="25.5" hidden="1" x14ac:dyDescent="0.2">
      <c r="A11" s="208">
        <v>1</v>
      </c>
      <c r="B11" s="209" t="s">
        <v>645</v>
      </c>
      <c r="C11" s="206">
        <v>340</v>
      </c>
      <c r="D11" s="209" t="s">
        <v>646</v>
      </c>
      <c r="E11" s="207" t="s">
        <v>647</v>
      </c>
      <c r="F11" s="210"/>
    </row>
    <row r="12" spans="1:8" ht="51" hidden="1" x14ac:dyDescent="0.2">
      <c r="A12" s="208">
        <v>2</v>
      </c>
      <c r="B12" s="209" t="s">
        <v>648</v>
      </c>
      <c r="C12" s="206">
        <v>340</v>
      </c>
      <c r="D12" s="209" t="s">
        <v>646</v>
      </c>
      <c r="E12" s="207" t="s">
        <v>649</v>
      </c>
      <c r="F12" s="210"/>
    </row>
    <row r="13" spans="1:8" ht="51" hidden="1" x14ac:dyDescent="0.2">
      <c r="A13" s="208">
        <v>3</v>
      </c>
      <c r="B13" s="209" t="s">
        <v>650</v>
      </c>
      <c r="C13" s="206">
        <v>340</v>
      </c>
      <c r="D13" s="209" t="s">
        <v>651</v>
      </c>
      <c r="E13" s="207" t="s">
        <v>652</v>
      </c>
      <c r="F13" s="210"/>
    </row>
    <row r="14" spans="1:8" ht="51" hidden="1" x14ac:dyDescent="0.2">
      <c r="A14" s="208">
        <v>4</v>
      </c>
      <c r="B14" s="209" t="s">
        <v>653</v>
      </c>
      <c r="C14" s="206">
        <v>340</v>
      </c>
      <c r="D14" s="209" t="s">
        <v>651</v>
      </c>
      <c r="E14" s="207" t="s">
        <v>654</v>
      </c>
      <c r="F14" s="210"/>
    </row>
    <row r="15" spans="1:8" hidden="1" x14ac:dyDescent="0.2">
      <c r="A15" s="208"/>
      <c r="B15" s="211" t="s">
        <v>127</v>
      </c>
      <c r="C15" s="212">
        <v>340</v>
      </c>
      <c r="D15" s="209"/>
      <c r="E15" s="207"/>
      <c r="F15" s="213">
        <f>SUM(F11:F14)</f>
        <v>0</v>
      </c>
      <c r="G15" s="200">
        <v>150</v>
      </c>
      <c r="H15" s="214">
        <f>G15-F15</f>
        <v>150</v>
      </c>
    </row>
    <row r="16" spans="1:8" ht="60" x14ac:dyDescent="0.2">
      <c r="A16" s="208">
        <v>1</v>
      </c>
      <c r="B16" s="215" t="s">
        <v>657</v>
      </c>
      <c r="C16" s="206">
        <v>296</v>
      </c>
      <c r="D16" s="215" t="s">
        <v>658</v>
      </c>
      <c r="E16" s="207" t="s">
        <v>655</v>
      </c>
      <c r="F16" s="421">
        <v>5</v>
      </c>
    </row>
    <row r="17" spans="1:6" ht="75" x14ac:dyDescent="0.2">
      <c r="A17" s="208">
        <v>2</v>
      </c>
      <c r="B17" s="215" t="s">
        <v>659</v>
      </c>
      <c r="C17" s="206">
        <v>296</v>
      </c>
      <c r="D17" s="215" t="s">
        <v>660</v>
      </c>
      <c r="E17" s="207" t="s">
        <v>655</v>
      </c>
      <c r="F17" s="421">
        <v>3</v>
      </c>
    </row>
    <row r="18" spans="1:6" ht="89.25" x14ac:dyDescent="0.2">
      <c r="A18" s="208">
        <v>3</v>
      </c>
      <c r="B18" s="215" t="s">
        <v>661</v>
      </c>
      <c r="C18" s="206">
        <v>296</v>
      </c>
      <c r="D18" s="216" t="s">
        <v>662</v>
      </c>
      <c r="E18" s="207" t="s">
        <v>655</v>
      </c>
      <c r="F18" s="421">
        <v>3</v>
      </c>
    </row>
    <row r="19" spans="1:6" s="219" customFormat="1" x14ac:dyDescent="0.2">
      <c r="A19" s="211"/>
      <c r="B19" s="211" t="s">
        <v>127</v>
      </c>
      <c r="C19" s="212">
        <v>290</v>
      </c>
      <c r="D19" s="217"/>
      <c r="E19" s="218"/>
      <c r="F19" s="422">
        <f>+F16+F17+F18</f>
        <v>11</v>
      </c>
    </row>
    <row r="20" spans="1:6" s="219" customFormat="1" hidden="1" x14ac:dyDescent="0.2">
      <c r="A20" s="211"/>
      <c r="B20" s="217" t="s">
        <v>656</v>
      </c>
      <c r="C20" s="217"/>
      <c r="D20" s="217"/>
      <c r="E20" s="218"/>
      <c r="F20" s="220">
        <f>+F19</f>
        <v>11</v>
      </c>
    </row>
    <row r="23" spans="1:6" x14ac:dyDescent="0.2">
      <c r="F23" s="214"/>
    </row>
  </sheetData>
  <mergeCells count="7">
    <mergeCell ref="A8:F8"/>
    <mergeCell ref="C1:F1"/>
    <mergeCell ref="C2:F2"/>
    <mergeCell ref="B3:F3"/>
    <mergeCell ref="B4:F4"/>
    <mergeCell ref="B5:F5"/>
    <mergeCell ref="A7:F7"/>
  </mergeCell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18</vt:i4>
      </vt:variant>
    </vt:vector>
  </HeadingPairs>
  <TitlesOfParts>
    <vt:vector size="33" baseType="lpstr">
      <vt:lpstr>1</vt:lpstr>
      <vt:lpstr>5</vt:lpstr>
      <vt:lpstr>9+</vt:lpstr>
      <vt:lpstr>11+</vt:lpstr>
      <vt:lpstr>13+</vt:lpstr>
      <vt:lpstr>15</vt:lpstr>
      <vt:lpstr>16</vt:lpstr>
      <vt:lpstr>17</vt:lpstr>
      <vt:lpstr>18+</vt:lpstr>
      <vt:lpstr>19+</vt:lpstr>
      <vt:lpstr>20</vt:lpstr>
      <vt:lpstr>20 (2)</vt:lpstr>
      <vt:lpstr>20 (3)</vt:lpstr>
      <vt:lpstr>5 (2)</vt:lpstr>
      <vt:lpstr>резервный</vt:lpstr>
      <vt:lpstr>'11+'!Заголовки_для_печати</vt:lpstr>
      <vt:lpstr>'13+'!Заголовки_для_печати</vt:lpstr>
      <vt:lpstr>'9+'!Заголовки_для_печати</vt:lpstr>
      <vt:lpstr>'1'!Область_печати</vt:lpstr>
      <vt:lpstr>'11+'!Область_печати</vt:lpstr>
      <vt:lpstr>'13+'!Область_печати</vt:lpstr>
      <vt:lpstr>'15'!Область_печати</vt:lpstr>
      <vt:lpstr>'16'!Область_печати</vt:lpstr>
      <vt:lpstr>'17'!Область_печати</vt:lpstr>
      <vt:lpstr>'18+'!Область_печати</vt:lpstr>
      <vt:lpstr>'19+'!Область_печати</vt:lpstr>
      <vt:lpstr>'20'!Область_печати</vt:lpstr>
      <vt:lpstr>'20 (2)'!Область_печати</vt:lpstr>
      <vt:lpstr>'20 (3)'!Область_печати</vt:lpstr>
      <vt:lpstr>'5'!Область_печати</vt:lpstr>
      <vt:lpstr>'5 (2)'!Область_печати</vt:lpstr>
      <vt:lpstr>'9+'!Область_печати</vt:lpstr>
      <vt:lpstr>резервный!Область_печати</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 GAME 2009</dc:creator>
  <cp:lastModifiedBy>Финуправление Овюр</cp:lastModifiedBy>
  <cp:lastPrinted>2021-08-18T04:25:44Z</cp:lastPrinted>
  <dcterms:created xsi:type="dcterms:W3CDTF">2016-12-15T04:35:03Z</dcterms:created>
  <dcterms:modified xsi:type="dcterms:W3CDTF">2021-09-07T10:24:18Z</dcterms:modified>
</cp:coreProperties>
</file>