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00" windowWidth="10320" windowHeight="3195" activeTab="13"/>
  </bookViews>
  <sheets>
    <sheet name="1" sheetId="63" r:id="rId1"/>
    <sheet name="5" sheetId="64" r:id="rId2"/>
    <sheet name="9" sheetId="59" r:id="rId3"/>
    <sheet name="11" sheetId="60" r:id="rId4"/>
    <sheet name="13+" sheetId="68" r:id="rId5"/>
    <sheet name="15" sheetId="69" r:id="rId6"/>
    <sheet name="16+" sheetId="72" r:id="rId7"/>
    <sheet name="17+" sheetId="73" r:id="rId8"/>
    <sheet name="18+" sheetId="70" r:id="rId9"/>
    <sheet name="19+" sheetId="74" r:id="rId10"/>
    <sheet name="17+ (2)" sheetId="71" r:id="rId11"/>
    <sheet name="5 (2)" sheetId="75" r:id="rId12"/>
    <sheet name="резервный" sheetId="76" r:id="rId13"/>
    <sheet name="Лист1" sheetId="77" r:id="rId14"/>
    <sheet name="5 (3)" sheetId="78" r:id="rId15"/>
    <sheet name="Лист2" sheetId="79" r:id="rId16"/>
    <sheet name="Пособии" sheetId="80" r:id="rId17"/>
  </sheets>
  <externalReferences>
    <externalReference r:id="rId18"/>
    <externalReference r:id="rId19"/>
  </externalReferences>
  <definedNames>
    <definedName name="_xlnm._FilterDatabase" localSheetId="3" hidden="1">'11'!$A$17:$AG$750</definedName>
    <definedName name="_xlnm.Print_Titles" localSheetId="3">'11'!$17:$17</definedName>
    <definedName name="_xlnm.Print_Titles" localSheetId="4">'13+'!$18:$18</definedName>
    <definedName name="_xlnm.Print_Titles" localSheetId="2">'9'!$18:$18</definedName>
    <definedName name="_xlnm.Print_Area" localSheetId="0">'1'!$A$1:$E$26</definedName>
    <definedName name="_xlnm.Print_Area" localSheetId="3">'11'!$A$1:$AA$747</definedName>
    <definedName name="_xlnm.Print_Area" localSheetId="4">'13+'!$A$1:$Q$643</definedName>
    <definedName name="_xlnm.Print_Area" localSheetId="5">'15'!$A$1:$E$18</definedName>
    <definedName name="_xlnm.Print_Area" localSheetId="6">'16+'!$A$1:$E$18</definedName>
    <definedName name="_xlnm.Print_Area" localSheetId="7">'17+'!$A$1:$E$18</definedName>
    <definedName name="_xlnm.Print_Area" localSheetId="10">'17+ (2)'!$A$1:$E$18</definedName>
    <definedName name="_xlnm.Print_Area" localSheetId="8">'18+'!$A$1:$E$18</definedName>
    <definedName name="_xlnm.Print_Area" localSheetId="9">'19+'!$A$1:$E$17</definedName>
    <definedName name="_xlnm.Print_Area" localSheetId="1">'5'!$A$1:$E$97</definedName>
    <definedName name="_xlnm.Print_Area" localSheetId="11">'5 (2)'!$A$1:$E$98</definedName>
    <definedName name="_xlnm.Print_Area" localSheetId="14">'5 (3)'!$A$1:$E$37</definedName>
    <definedName name="_xlnm.Print_Area" localSheetId="2">'9'!$A$1:$AC$705</definedName>
    <definedName name="_xlnm.Print_Area" localSheetId="16">Пособии!$A$1:$W$17</definedName>
    <definedName name="_xlnm.Print_Area" localSheetId="12">резервный!$A$1:$F$22</definedName>
  </definedNames>
  <calcPr calcId="145621"/>
</workbook>
</file>

<file path=xl/calcChain.xml><?xml version="1.0" encoding="utf-8"?>
<calcChain xmlns="http://schemas.openxmlformats.org/spreadsheetml/2006/main">
  <c r="W17" i="80" l="1"/>
  <c r="V17" i="80"/>
  <c r="U17" i="80"/>
  <c r="R17" i="80"/>
  <c r="O17" i="80"/>
  <c r="L17" i="80"/>
  <c r="I17" i="80"/>
  <c r="F17" i="80"/>
  <c r="W16" i="80"/>
  <c r="V16" i="80"/>
  <c r="U16" i="80"/>
  <c r="R16" i="80"/>
  <c r="O16" i="80"/>
  <c r="L16" i="80"/>
  <c r="I16" i="80"/>
  <c r="F16" i="80"/>
  <c r="W15" i="80"/>
  <c r="V15" i="80"/>
  <c r="U15" i="80"/>
  <c r="R15" i="80"/>
  <c r="O15" i="80"/>
  <c r="L15" i="80"/>
  <c r="I15" i="80"/>
  <c r="F15" i="80"/>
  <c r="W14" i="80"/>
  <c r="V14" i="80"/>
  <c r="U14" i="80"/>
  <c r="R14" i="80"/>
  <c r="O14" i="80"/>
  <c r="L14" i="80"/>
  <c r="I14" i="80"/>
  <c r="F14" i="80"/>
  <c r="W13" i="80"/>
  <c r="V13" i="80"/>
  <c r="U13" i="80"/>
  <c r="R13" i="80"/>
  <c r="O13" i="80"/>
  <c r="L13" i="80"/>
  <c r="I13" i="80"/>
  <c r="F13" i="80"/>
  <c r="W12" i="80"/>
  <c r="V12" i="80"/>
  <c r="U12" i="80"/>
  <c r="R12" i="80"/>
  <c r="O12" i="80"/>
  <c r="L12" i="80"/>
  <c r="I12" i="80"/>
  <c r="F12" i="80"/>
  <c r="W11" i="80"/>
  <c r="V11" i="80"/>
  <c r="U11" i="80"/>
  <c r="R11" i="80"/>
  <c r="O11" i="80"/>
  <c r="L11" i="80"/>
  <c r="I11" i="80"/>
  <c r="F11" i="80"/>
  <c r="W10" i="80"/>
  <c r="V10" i="80"/>
  <c r="U10" i="80"/>
  <c r="R10" i="80"/>
  <c r="O10" i="80"/>
  <c r="L10" i="80"/>
  <c r="I10" i="80"/>
  <c r="F10" i="80"/>
  <c r="W9" i="80"/>
  <c r="V9" i="80"/>
  <c r="U9" i="80"/>
  <c r="R9" i="80"/>
  <c r="O9" i="80"/>
  <c r="L9" i="80"/>
  <c r="I9" i="80"/>
  <c r="F9" i="80"/>
  <c r="W8" i="80"/>
  <c r="V8" i="80"/>
  <c r="U8" i="80"/>
  <c r="R8" i="80"/>
  <c r="O8" i="80"/>
  <c r="L8" i="80"/>
  <c r="I8" i="80"/>
  <c r="F8" i="80"/>
  <c r="W7" i="80"/>
  <c r="V7" i="80"/>
  <c r="U7" i="80"/>
  <c r="R7" i="80"/>
  <c r="O7" i="80"/>
  <c r="L7" i="80"/>
  <c r="I7" i="80"/>
  <c r="F7" i="80"/>
  <c r="W6" i="80"/>
  <c r="V6" i="80"/>
  <c r="U6" i="80"/>
  <c r="R6" i="80"/>
  <c r="O6" i="80"/>
  <c r="L6" i="80"/>
  <c r="I6" i="80"/>
  <c r="F6" i="80"/>
  <c r="W5" i="80"/>
  <c r="V5" i="80"/>
  <c r="U5" i="80"/>
  <c r="R5" i="80"/>
  <c r="O5" i="80"/>
  <c r="L5" i="80"/>
  <c r="I5" i="80"/>
  <c r="F5" i="80"/>
  <c r="W4" i="80"/>
  <c r="V4" i="80"/>
  <c r="U4" i="80"/>
  <c r="R4" i="80"/>
  <c r="O4" i="80"/>
  <c r="L4" i="80"/>
  <c r="I4" i="80"/>
  <c r="F4" i="80"/>
  <c r="W3" i="80"/>
  <c r="V3" i="80"/>
  <c r="U3" i="80"/>
  <c r="R3" i="80"/>
  <c r="O3" i="80"/>
  <c r="L3" i="80"/>
  <c r="I3" i="80"/>
  <c r="F3" i="80"/>
  <c r="H135" i="79"/>
  <c r="G135" i="79"/>
  <c r="E136" i="79"/>
  <c r="E137" i="79"/>
  <c r="E138" i="79"/>
  <c r="E139" i="79"/>
  <c r="E140" i="79"/>
  <c r="E141" i="79"/>
  <c r="E142" i="79"/>
  <c r="E143" i="79"/>
  <c r="E145" i="79"/>
  <c r="E146" i="79"/>
  <c r="D146" i="79"/>
  <c r="D145" i="79"/>
  <c r="D143" i="79"/>
  <c r="D142" i="79"/>
  <c r="D141" i="79"/>
  <c r="D140" i="79"/>
  <c r="D139" i="79"/>
  <c r="D138" i="79"/>
  <c r="D137" i="79"/>
  <c r="D136" i="79"/>
  <c r="F146" i="79" l="1"/>
  <c r="F137" i="79"/>
  <c r="F143" i="79"/>
  <c r="E135" i="79"/>
  <c r="H137" i="79" s="1"/>
  <c r="F142" i="79"/>
  <c r="F145" i="79"/>
  <c r="F141" i="79"/>
  <c r="F140" i="79"/>
  <c r="F139" i="79"/>
  <c r="F138" i="79"/>
  <c r="D135" i="79"/>
  <c r="G137" i="79" s="1"/>
  <c r="F136" i="79"/>
  <c r="F135" i="79" l="1"/>
  <c r="F72" i="79" l="1"/>
  <c r="D73" i="79"/>
  <c r="F119" i="79"/>
  <c r="F117" i="79"/>
  <c r="F116" i="79"/>
  <c r="G119" i="79"/>
  <c r="G115" i="79"/>
  <c r="G117" i="79"/>
  <c r="G118" i="79"/>
  <c r="E120" i="79"/>
  <c r="D120" i="79"/>
  <c r="G116" i="79" l="1"/>
  <c r="G120" i="79" s="1"/>
  <c r="F120" i="79"/>
  <c r="D108" i="79"/>
  <c r="C108" i="79"/>
  <c r="E106" i="79"/>
  <c r="E107" i="79"/>
  <c r="E105" i="79"/>
  <c r="C71" i="79"/>
  <c r="C73" i="79" s="1"/>
  <c r="E71" i="79"/>
  <c r="E73" i="79" s="1"/>
  <c r="F73" i="79" s="1"/>
  <c r="C98" i="79"/>
  <c r="C97" i="79"/>
  <c r="C96" i="79"/>
  <c r="C95" i="79" s="1"/>
  <c r="C94" i="79"/>
  <c r="C93" i="79"/>
  <c r="C92" i="79"/>
  <c r="C89" i="79"/>
  <c r="C90" i="79"/>
  <c r="C88" i="79"/>
  <c r="C87" i="79" s="1"/>
  <c r="D95" i="79"/>
  <c r="E95" i="79"/>
  <c r="E91" i="79"/>
  <c r="D91" i="79"/>
  <c r="E87" i="79"/>
  <c r="E99" i="79" s="1"/>
  <c r="D87" i="79"/>
  <c r="D99" i="79" s="1"/>
  <c r="F70" i="79"/>
  <c r="F69" i="79"/>
  <c r="C91" i="79" l="1"/>
  <c r="C99" i="79" s="1"/>
  <c r="F71" i="79"/>
  <c r="E108" i="79"/>
  <c r="B128" i="68" l="1"/>
  <c r="D28" i="79"/>
  <c r="C28" i="79"/>
  <c r="H9" i="79"/>
  <c r="G9" i="79"/>
  <c r="D34" i="79"/>
  <c r="D35" i="79"/>
  <c r="D37" i="79"/>
  <c r="D38" i="79"/>
  <c r="C38" i="79"/>
  <c r="C37" i="79"/>
  <c r="C35" i="79"/>
  <c r="E35" i="79" s="1"/>
  <c r="C34" i="79"/>
  <c r="D31" i="79"/>
  <c r="D32" i="79"/>
  <c r="D33" i="79"/>
  <c r="E33" i="79" s="1"/>
  <c r="C33" i="79"/>
  <c r="C32" i="79"/>
  <c r="C31" i="79"/>
  <c r="D26" i="79"/>
  <c r="D27" i="79"/>
  <c r="C27" i="79"/>
  <c r="C26" i="79"/>
  <c r="D19" i="79"/>
  <c r="D20" i="79"/>
  <c r="D21" i="79"/>
  <c r="D23" i="79"/>
  <c r="D24" i="79"/>
  <c r="C24" i="79"/>
  <c r="C23" i="79"/>
  <c r="E23" i="79" s="1"/>
  <c r="C21" i="79"/>
  <c r="C20" i="79"/>
  <c r="E20" i="79" s="1"/>
  <c r="C19" i="79"/>
  <c r="D16" i="79"/>
  <c r="D17" i="79"/>
  <c r="C17" i="79"/>
  <c r="C16" i="79"/>
  <c r="D12" i="79"/>
  <c r="D13" i="79"/>
  <c r="D14" i="79"/>
  <c r="C14" i="79"/>
  <c r="C13" i="79"/>
  <c r="C12" i="79"/>
  <c r="D10" i="79"/>
  <c r="C10" i="79"/>
  <c r="D9" i="79"/>
  <c r="C9" i="79"/>
  <c r="D8" i="79"/>
  <c r="C8" i="79"/>
  <c r="E12" i="79"/>
  <c r="E22" i="79"/>
  <c r="E27" i="79"/>
  <c r="E30" i="79"/>
  <c r="E32" i="79"/>
  <c r="E36" i="79"/>
  <c r="D25" i="79"/>
  <c r="S20" i="68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47" i="64"/>
  <c r="C92" i="77"/>
  <c r="D92" i="77" s="1"/>
  <c r="C93" i="77"/>
  <c r="B93" i="77"/>
  <c r="D93" i="77" s="1"/>
  <c r="B92" i="77"/>
  <c r="C91" i="77"/>
  <c r="B91" i="77"/>
  <c r="C90" i="77"/>
  <c r="B90" i="77"/>
  <c r="C89" i="77"/>
  <c r="B89" i="77"/>
  <c r="C88" i="77"/>
  <c r="B88" i="77"/>
  <c r="C85" i="77"/>
  <c r="D85" i="77" s="1"/>
  <c r="B85" i="77"/>
  <c r="C84" i="77"/>
  <c r="B84" i="77"/>
  <c r="C80" i="77"/>
  <c r="C83" i="77"/>
  <c r="B83" i="77"/>
  <c r="C82" i="77"/>
  <c r="B82" i="77"/>
  <c r="C81" i="77"/>
  <c r="B81" i="77"/>
  <c r="D86" i="77"/>
  <c r="D91" i="77"/>
  <c r="C13" i="64"/>
  <c r="D60" i="77"/>
  <c r="D58" i="77"/>
  <c r="D56" i="77"/>
  <c r="D54" i="77"/>
  <c r="D52" i="77"/>
  <c r="D50" i="77"/>
  <c r="D48" i="77"/>
  <c r="D44" i="77"/>
  <c r="D42" i="77"/>
  <c r="D40" i="77"/>
  <c r="D37" i="77"/>
  <c r="D35" i="77"/>
  <c r="D65" i="77"/>
  <c r="D11" i="79" l="1"/>
  <c r="D7" i="79" s="1"/>
  <c r="E21" i="79"/>
  <c r="D18" i="79"/>
  <c r="D29" i="79"/>
  <c r="E37" i="79"/>
  <c r="E14" i="79"/>
  <c r="E16" i="79"/>
  <c r="D15" i="79"/>
  <c r="E31" i="79"/>
  <c r="E34" i="79"/>
  <c r="C29" i="79"/>
  <c r="E29" i="79" s="1"/>
  <c r="C25" i="79"/>
  <c r="E25" i="79" s="1"/>
  <c r="E26" i="79"/>
  <c r="E19" i="79"/>
  <c r="E24" i="79"/>
  <c r="C18" i="79"/>
  <c r="E18" i="79" s="1"/>
  <c r="E17" i="79"/>
  <c r="C15" i="79"/>
  <c r="E15" i="79" s="1"/>
  <c r="C11" i="79"/>
  <c r="C7" i="79" s="1"/>
  <c r="E13" i="79"/>
  <c r="E10" i="79"/>
  <c r="E9" i="79"/>
  <c r="E8" i="79"/>
  <c r="B87" i="77"/>
  <c r="C87" i="77"/>
  <c r="C79" i="77" s="1"/>
  <c r="D90" i="77"/>
  <c r="D89" i="77"/>
  <c r="D88" i="77"/>
  <c r="D84" i="77"/>
  <c r="B80" i="77"/>
  <c r="B79" i="77" s="1"/>
  <c r="D83" i="77"/>
  <c r="D82" i="77"/>
  <c r="D81" i="77"/>
  <c r="D33" i="77"/>
  <c r="D62" i="77" s="1"/>
  <c r="D43" i="77" s="1"/>
  <c r="C42" i="77"/>
  <c r="C65" i="77"/>
  <c r="C60" i="77"/>
  <c r="F60" i="77" s="1"/>
  <c r="C58" i="77"/>
  <c r="F58" i="77" s="1"/>
  <c r="C56" i="77"/>
  <c r="F56" i="77" s="1"/>
  <c r="C54" i="77"/>
  <c r="F54" i="77" s="1"/>
  <c r="C52" i="77"/>
  <c r="F52" i="77" s="1"/>
  <c r="C50" i="77"/>
  <c r="F50" i="77" s="1"/>
  <c r="C48" i="77"/>
  <c r="F48" i="77" s="1"/>
  <c r="C44" i="77"/>
  <c r="C40" i="77"/>
  <c r="C37" i="77"/>
  <c r="C35" i="77"/>
  <c r="F35" i="77" s="1"/>
  <c r="E60" i="77"/>
  <c r="E58" i="77"/>
  <c r="E56" i="77"/>
  <c r="E54" i="77"/>
  <c r="E52" i="77"/>
  <c r="E50" i="77"/>
  <c r="E48" i="77"/>
  <c r="E46" i="77"/>
  <c r="E35" i="77"/>
  <c r="E11" i="79" l="1"/>
  <c r="H10" i="79"/>
  <c r="D87" i="77"/>
  <c r="D79" i="77"/>
  <c r="D80" i="77"/>
  <c r="E37" i="77"/>
  <c r="F37" i="77"/>
  <c r="E44" i="77"/>
  <c r="F44" i="77"/>
  <c r="C33" i="77"/>
  <c r="E40" i="77"/>
  <c r="F40" i="77"/>
  <c r="E42" i="77"/>
  <c r="F42" i="77"/>
  <c r="D45" i="77"/>
  <c r="D53" i="77"/>
  <c r="D61" i="77"/>
  <c r="D34" i="77"/>
  <c r="D36" i="77"/>
  <c r="D41" i="77"/>
  <c r="D47" i="77"/>
  <c r="D51" i="77"/>
  <c r="D55" i="77"/>
  <c r="D59" i="77"/>
  <c r="D39" i="77"/>
  <c r="D49" i="77"/>
  <c r="D57" i="77"/>
  <c r="D66" i="77"/>
  <c r="D37" i="78"/>
  <c r="C37" i="78"/>
  <c r="C39" i="78" s="1"/>
  <c r="E36" i="78"/>
  <c r="E35" i="78"/>
  <c r="D30" i="78"/>
  <c r="E30" i="78" s="1"/>
  <c r="E28" i="78"/>
  <c r="E26" i="78"/>
  <c r="E24" i="78"/>
  <c r="E23" i="78"/>
  <c r="E22" i="78"/>
  <c r="E21" i="78"/>
  <c r="E20" i="78"/>
  <c r="D19" i="78"/>
  <c r="C19" i="78"/>
  <c r="D18" i="78"/>
  <c r="E18" i="78" s="1"/>
  <c r="D17" i="78"/>
  <c r="E17" i="78" s="1"/>
  <c r="D16" i="78"/>
  <c r="E16" i="78" s="1"/>
  <c r="D15" i="78"/>
  <c r="E15" i="78" s="1"/>
  <c r="E14" i="78"/>
  <c r="D13" i="78"/>
  <c r="E13" i="78" s="1"/>
  <c r="C20" i="63"/>
  <c r="E8" i="77"/>
  <c r="D8" i="77"/>
  <c r="C8" i="77"/>
  <c r="F6" i="77"/>
  <c r="E6" i="77"/>
  <c r="E7" i="77"/>
  <c r="E7" i="79" l="1"/>
  <c r="G10" i="79"/>
  <c r="E33" i="77"/>
  <c r="F33" i="77"/>
  <c r="D68" i="77"/>
  <c r="C62" i="77"/>
  <c r="C55" i="77"/>
  <c r="C51" i="77"/>
  <c r="C47" i="77"/>
  <c r="C41" i="77"/>
  <c r="C36" i="77"/>
  <c r="E29" i="78"/>
  <c r="E32" i="78"/>
  <c r="E25" i="78"/>
  <c r="E34" i="78"/>
  <c r="E33" i="78"/>
  <c r="E19" i="78"/>
  <c r="E27" i="78"/>
  <c r="E31" i="78"/>
  <c r="D19" i="71"/>
  <c r="D20" i="71" s="1"/>
  <c r="C20" i="71"/>
  <c r="C19" i="71"/>
  <c r="D18" i="74"/>
  <c r="D19" i="74" s="1"/>
  <c r="C18" i="74"/>
  <c r="C19" i="74" s="1"/>
  <c r="D19" i="70"/>
  <c r="D20" i="70" s="1"/>
  <c r="C20" i="70"/>
  <c r="C19" i="70"/>
  <c r="D19" i="73"/>
  <c r="D20" i="73" s="1"/>
  <c r="C20" i="73"/>
  <c r="C19" i="73"/>
  <c r="D19" i="72"/>
  <c r="D20" i="72" s="1"/>
  <c r="C20" i="72"/>
  <c r="C19" i="72"/>
  <c r="D19" i="69"/>
  <c r="D20" i="69" s="1"/>
  <c r="C19" i="69"/>
  <c r="F19" i="76"/>
  <c r="C43" i="77" l="1"/>
  <c r="F62" i="77"/>
  <c r="C34" i="77"/>
  <c r="C66" i="77"/>
  <c r="C59" i="77"/>
  <c r="E62" i="77"/>
  <c r="C39" i="77"/>
  <c r="C45" i="77"/>
  <c r="C49" i="77"/>
  <c r="C53" i="77"/>
  <c r="C57" i="77"/>
  <c r="C61" i="77"/>
  <c r="E37" i="78"/>
  <c r="E38" i="78" s="1"/>
  <c r="D45" i="75"/>
  <c r="D44" i="75" s="1"/>
  <c r="E44" i="75" s="1"/>
  <c r="C99" i="75"/>
  <c r="D43" i="75"/>
  <c r="D40" i="75"/>
  <c r="D36" i="75"/>
  <c r="E36" i="75" s="1"/>
  <c r="D27" i="75"/>
  <c r="D24" i="75" s="1"/>
  <c r="E24" i="75" s="1"/>
  <c r="D14" i="75"/>
  <c r="E98" i="75"/>
  <c r="E97" i="75"/>
  <c r="E96" i="75"/>
  <c r="D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F74" i="75"/>
  <c r="F76" i="75" s="1"/>
  <c r="E74" i="75"/>
  <c r="F73" i="75"/>
  <c r="E73" i="75"/>
  <c r="D72" i="75"/>
  <c r="C72" i="75"/>
  <c r="E72" i="75" s="1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D51" i="75"/>
  <c r="E51" i="75" s="1"/>
  <c r="C51" i="75"/>
  <c r="E50" i="75"/>
  <c r="E49" i="75"/>
  <c r="F52" i="75" s="1"/>
  <c r="D48" i="75"/>
  <c r="C48" i="75"/>
  <c r="E48" i="75" s="1"/>
  <c r="C47" i="75"/>
  <c r="C46" i="75" s="1"/>
  <c r="F21" i="76"/>
  <c r="F22" i="76"/>
  <c r="H15" i="76"/>
  <c r="F15" i="76"/>
  <c r="E45" i="75"/>
  <c r="C44" i="75"/>
  <c r="E43" i="75"/>
  <c r="E42" i="75"/>
  <c r="D41" i="75"/>
  <c r="E41" i="75" s="1"/>
  <c r="C41" i="75"/>
  <c r="E40" i="75"/>
  <c r="E39" i="75"/>
  <c r="D38" i="75"/>
  <c r="E38" i="75" s="1"/>
  <c r="C38" i="75"/>
  <c r="E37" i="75"/>
  <c r="D35" i="75"/>
  <c r="E35" i="75" s="1"/>
  <c r="C35" i="75"/>
  <c r="E34" i="75"/>
  <c r="E33" i="75"/>
  <c r="D32" i="75"/>
  <c r="C32" i="75"/>
  <c r="E32" i="75" s="1"/>
  <c r="E31" i="75"/>
  <c r="E30" i="75"/>
  <c r="E29" i="75"/>
  <c r="D28" i="75"/>
  <c r="C28" i="75"/>
  <c r="E28" i="75" s="1"/>
  <c r="E26" i="75"/>
  <c r="E25" i="75"/>
  <c r="C24" i="75"/>
  <c r="E23" i="75"/>
  <c r="E22" i="75"/>
  <c r="E21" i="75"/>
  <c r="D20" i="75"/>
  <c r="E20" i="75" s="1"/>
  <c r="C20" i="75"/>
  <c r="E19" i="75"/>
  <c r="C18" i="75"/>
  <c r="E18" i="75" s="1"/>
  <c r="E17" i="75"/>
  <c r="E16" i="75"/>
  <c r="D15" i="75"/>
  <c r="E14" i="75"/>
  <c r="D16" i="74"/>
  <c r="C16" i="74"/>
  <c r="E16" i="74" s="1"/>
  <c r="E15" i="74"/>
  <c r="E14" i="74"/>
  <c r="E13" i="74"/>
  <c r="E12" i="74"/>
  <c r="D17" i="73"/>
  <c r="D21" i="73" s="1"/>
  <c r="C17" i="73"/>
  <c r="E16" i="73"/>
  <c r="E15" i="73"/>
  <c r="E14" i="73"/>
  <c r="E13" i="73"/>
  <c r="E12" i="73"/>
  <c r="D17" i="72"/>
  <c r="C17" i="72"/>
  <c r="E17" i="72" s="1"/>
  <c r="E16" i="72"/>
  <c r="E15" i="72"/>
  <c r="E14" i="72"/>
  <c r="E13" i="72"/>
  <c r="E12" i="72"/>
  <c r="C68" i="77" l="1"/>
  <c r="E27" i="75"/>
  <c r="D13" i="75"/>
  <c r="G52" i="75"/>
  <c r="D47" i="75"/>
  <c r="C15" i="75"/>
  <c r="C13" i="75" s="1"/>
  <c r="E17" i="73"/>
  <c r="E13" i="75" l="1"/>
  <c r="D99" i="75"/>
  <c r="E47" i="75"/>
  <c r="D46" i="75"/>
  <c r="C101" i="75"/>
  <c r="E15" i="75"/>
  <c r="F47" i="75" l="1"/>
  <c r="F48" i="75" s="1"/>
  <c r="E46" i="75"/>
  <c r="F51" i="75"/>
  <c r="E99" i="75" l="1"/>
  <c r="D101" i="75"/>
  <c r="F49" i="75"/>
  <c r="F53" i="75"/>
  <c r="E14" i="71" l="1"/>
  <c r="E16" i="71"/>
  <c r="E17" i="71"/>
  <c r="E13" i="70"/>
  <c r="E14" i="70"/>
  <c r="E16" i="70"/>
  <c r="E17" i="70"/>
  <c r="E12" i="70"/>
  <c r="E13" i="69"/>
  <c r="E14" i="69"/>
  <c r="E15" i="69"/>
  <c r="E16" i="69"/>
  <c r="E17" i="69"/>
  <c r="E12" i="69"/>
  <c r="C20" i="69"/>
  <c r="P491" i="68"/>
  <c r="P490" i="68" s="1"/>
  <c r="R19" i="68"/>
  <c r="O20" i="68"/>
  <c r="O579" i="68"/>
  <c r="P563" i="68"/>
  <c r="P527" i="68"/>
  <c r="O470" i="68"/>
  <c r="O405" i="68" s="1"/>
  <c r="P441" i="68"/>
  <c r="P440" i="68" s="1"/>
  <c r="O440" i="68"/>
  <c r="P406" i="68"/>
  <c r="O406" i="68"/>
  <c r="P643" i="68" l="1"/>
  <c r="P640" i="68"/>
  <c r="P637" i="68"/>
  <c r="P636" i="68"/>
  <c r="P642" i="68"/>
  <c r="P641" i="68" s="1"/>
  <c r="P639" i="68"/>
  <c r="P638" i="68" s="1"/>
  <c r="P632" i="68"/>
  <c r="P631" i="68"/>
  <c r="P628" i="68" s="1"/>
  <c r="P630" i="68"/>
  <c r="P629" i="68"/>
  <c r="P627" i="68"/>
  <c r="P626" i="68"/>
  <c r="P622" i="68"/>
  <c r="P623" i="68"/>
  <c r="P621" i="68"/>
  <c r="P620" i="68" s="1"/>
  <c r="P619" i="68" s="1"/>
  <c r="P617" i="68"/>
  <c r="P615" i="68"/>
  <c r="P614" i="68"/>
  <c r="P613" i="68" s="1"/>
  <c r="P611" i="68"/>
  <c r="P610" i="68" s="1"/>
  <c r="P609" i="68" s="1"/>
  <c r="P605" i="68"/>
  <c r="P604" i="68" s="1"/>
  <c r="P603" i="68" s="1"/>
  <c r="P601" i="68"/>
  <c r="P600" i="68" s="1"/>
  <c r="P599" i="68" s="1"/>
  <c r="P598" i="68"/>
  <c r="P597" i="68" s="1"/>
  <c r="P596" i="68" s="1"/>
  <c r="P595" i="68"/>
  <c r="P635" i="68" l="1"/>
  <c r="P634" i="68" s="1"/>
  <c r="P633" i="68" s="1"/>
  <c r="P625" i="68"/>
  <c r="P624" i="68" s="1"/>
  <c r="P618" i="68" s="1"/>
  <c r="P594" i="68"/>
  <c r="P593" i="68" s="1"/>
  <c r="P592" i="68" s="1"/>
  <c r="P591" i="68"/>
  <c r="P590" i="68" s="1"/>
  <c r="P589" i="68"/>
  <c r="P588" i="68"/>
  <c r="P585" i="68"/>
  <c r="P583" i="68"/>
  <c r="P587" i="68"/>
  <c r="P586" i="68" s="1"/>
  <c r="P578" i="68"/>
  <c r="P577" i="68" s="1"/>
  <c r="P576" i="68" s="1"/>
  <c r="P575" i="68" s="1"/>
  <c r="P574" i="68"/>
  <c r="P573" i="68" s="1"/>
  <c r="P572" i="68" s="1"/>
  <c r="P571" i="68" s="1"/>
  <c r="P570" i="68"/>
  <c r="P569" i="68" s="1"/>
  <c r="P568" i="68" s="1"/>
  <c r="P567" i="68"/>
  <c r="P566" i="68" s="1"/>
  <c r="P565" i="68" s="1"/>
  <c r="P564" i="68" s="1"/>
  <c r="P562" i="68"/>
  <c r="P561" i="68"/>
  <c r="P557" i="68"/>
  <c r="P556" i="68"/>
  <c r="P551" i="68"/>
  <c r="P550" i="68" s="1"/>
  <c r="P549" i="68" s="1"/>
  <c r="P548" i="68" s="1"/>
  <c r="P547" i="68" s="1"/>
  <c r="P542" i="68"/>
  <c r="P541" i="68"/>
  <c r="P537" i="68"/>
  <c r="P536" i="68"/>
  <c r="P535" i="68"/>
  <c r="P534" i="68" s="1"/>
  <c r="P533" i="68" s="1"/>
  <c r="P532" i="68"/>
  <c r="P531" i="68"/>
  <c r="P524" i="68"/>
  <c r="P523" i="68" s="1"/>
  <c r="P522" i="68" s="1"/>
  <c r="P521" i="68" s="1"/>
  <c r="P520" i="68" s="1"/>
  <c r="P526" i="68"/>
  <c r="P525" i="68"/>
  <c r="P514" i="68"/>
  <c r="P515" i="68"/>
  <c r="P513" i="68"/>
  <c r="P512" i="68" s="1"/>
  <c r="P511" i="68" s="1"/>
  <c r="P510" i="68"/>
  <c r="P509" i="68"/>
  <c r="P505" i="68"/>
  <c r="P504" i="68"/>
  <c r="P499" i="68"/>
  <c r="P498" i="68" s="1"/>
  <c r="P497" i="68" s="1"/>
  <c r="P500" i="68"/>
  <c r="P496" i="68"/>
  <c r="P495" i="68"/>
  <c r="P486" i="68"/>
  <c r="P487" i="68"/>
  <c r="P488" i="68"/>
  <c r="P489" i="68"/>
  <c r="P484" i="68"/>
  <c r="P485" i="68"/>
  <c r="P483" i="68"/>
  <c r="P478" i="68"/>
  <c r="P477" i="68" s="1"/>
  <c r="P476" i="68" s="1"/>
  <c r="P480" i="68"/>
  <c r="P479" i="68"/>
  <c r="P475" i="68"/>
  <c r="P474" i="68"/>
  <c r="P464" i="68"/>
  <c r="P465" i="68"/>
  <c r="P463" i="68"/>
  <c r="P460" i="68"/>
  <c r="P458" i="68" s="1"/>
  <c r="P457" i="68" s="1"/>
  <c r="P459" i="68"/>
  <c r="P455" i="68"/>
  <c r="P453" i="68" s="1"/>
  <c r="P452" i="68" s="1"/>
  <c r="P451" i="68" s="1"/>
  <c r="P454" i="68"/>
  <c r="P450" i="68"/>
  <c r="P449" i="68"/>
  <c r="P442" i="68"/>
  <c r="P443" i="68"/>
  <c r="P445" i="68"/>
  <c r="P444" i="68"/>
  <c r="P412" i="68"/>
  <c r="P407" i="68"/>
  <c r="P482" i="68" l="1"/>
  <c r="P481" i="68" s="1"/>
  <c r="P471" i="68" s="1"/>
  <c r="P470" i="68" s="1"/>
  <c r="P560" i="68"/>
  <c r="P559" i="68" s="1"/>
  <c r="P558" i="68" s="1"/>
  <c r="P552" i="68" s="1"/>
  <c r="P555" i="68"/>
  <c r="P554" i="68" s="1"/>
  <c r="P553" i="68" s="1"/>
  <c r="P540" i="68"/>
  <c r="P539" i="68" s="1"/>
  <c r="P538" i="68" s="1"/>
  <c r="P530" i="68"/>
  <c r="P529" i="68" s="1"/>
  <c r="P528" i="68" s="1"/>
  <c r="P508" i="68"/>
  <c r="P507" i="68" s="1"/>
  <c r="P506" i="68" s="1"/>
  <c r="P503" i="68"/>
  <c r="P502" i="68" s="1"/>
  <c r="P501" i="68" s="1"/>
  <c r="P494" i="68"/>
  <c r="P493" i="68" s="1"/>
  <c r="P492" i="68" s="1"/>
  <c r="P473" i="68"/>
  <c r="P472" i="68" s="1"/>
  <c r="P462" i="68"/>
  <c r="P461" i="68" s="1"/>
  <c r="P456" i="68" s="1"/>
  <c r="P448" i="68"/>
  <c r="P447" i="68" s="1"/>
  <c r="P446" i="68" s="1"/>
  <c r="P244" i="68" l="1"/>
  <c r="P243" i="68" s="1"/>
  <c r="P25" i="68"/>
  <c r="P24" i="68" s="1"/>
  <c r="P437" i="68" l="1"/>
  <c r="P438" i="68"/>
  <c r="P439" i="68"/>
  <c r="P436" i="68"/>
  <c r="P433" i="68"/>
  <c r="P434" i="68"/>
  <c r="P435" i="68"/>
  <c r="P432" i="68"/>
  <c r="P423" i="68"/>
  <c r="P424" i="68"/>
  <c r="P425" i="68"/>
  <c r="P426" i="68"/>
  <c r="P427" i="68"/>
  <c r="P428" i="68"/>
  <c r="P429" i="68"/>
  <c r="P430" i="68"/>
  <c r="P431" i="68"/>
  <c r="P422" i="68"/>
  <c r="P418" i="68"/>
  <c r="P419" i="68"/>
  <c r="P420" i="68"/>
  <c r="P421" i="68"/>
  <c r="P417" i="68"/>
  <c r="P413" i="68"/>
  <c r="P414" i="68"/>
  <c r="P415" i="68"/>
  <c r="P416" i="68"/>
  <c r="Q412" i="68"/>
  <c r="P408" i="68"/>
  <c r="P409" i="68"/>
  <c r="P410" i="68"/>
  <c r="P411" i="68"/>
  <c r="P404" i="68"/>
  <c r="P403" i="68" s="1"/>
  <c r="P400" i="68"/>
  <c r="P399" i="68"/>
  <c r="P398" i="68" s="1"/>
  <c r="P397" i="68" s="1"/>
  <c r="P387" i="68"/>
  <c r="P388" i="68"/>
  <c r="P389" i="68"/>
  <c r="P390" i="68"/>
  <c r="P391" i="68"/>
  <c r="P392" i="68"/>
  <c r="P393" i="68"/>
  <c r="P394" i="68"/>
  <c r="P395" i="68"/>
  <c r="P386" i="68"/>
  <c r="P382" i="68"/>
  <c r="P383" i="68"/>
  <c r="P384" i="68"/>
  <c r="P385" i="68"/>
  <c r="P379" i="68"/>
  <c r="P380" i="68"/>
  <c r="P381" i="68"/>
  <c r="P368" i="68"/>
  <c r="Q368" i="68" s="1"/>
  <c r="P369" i="68"/>
  <c r="Q369" i="68" s="1"/>
  <c r="P370" i="68"/>
  <c r="P371" i="68"/>
  <c r="P372" i="68"/>
  <c r="P373" i="68"/>
  <c r="P361" i="68"/>
  <c r="Q361" i="68" s="1"/>
  <c r="P345" i="68"/>
  <c r="P346" i="68"/>
  <c r="P347" i="68"/>
  <c r="P348" i="68"/>
  <c r="P349" i="68"/>
  <c r="P350" i="68"/>
  <c r="P351" i="68"/>
  <c r="P352" i="68"/>
  <c r="P353" i="68"/>
  <c r="P354" i="68"/>
  <c r="P355" i="68"/>
  <c r="P356" i="68"/>
  <c r="P357" i="68"/>
  <c r="P358" i="68"/>
  <c r="P359" i="68"/>
  <c r="P360" i="68"/>
  <c r="P337" i="68"/>
  <c r="Q337" i="68" s="1"/>
  <c r="P338" i="68"/>
  <c r="Q338" i="68" s="1"/>
  <c r="P339" i="68"/>
  <c r="P340" i="68"/>
  <c r="Q340" i="68" s="1"/>
  <c r="P341" i="68"/>
  <c r="P342" i="68"/>
  <c r="Q342" i="68" s="1"/>
  <c r="P343" i="68"/>
  <c r="P344" i="68"/>
  <c r="Q344" i="68" s="1"/>
  <c r="P328" i="68"/>
  <c r="P329" i="68"/>
  <c r="P330" i="68"/>
  <c r="P331" i="68"/>
  <c r="P327" i="68"/>
  <c r="P320" i="68"/>
  <c r="P321" i="68"/>
  <c r="P322" i="68"/>
  <c r="P323" i="68"/>
  <c r="P324" i="68"/>
  <c r="P325" i="68"/>
  <c r="P319" i="68"/>
  <c r="P318" i="68"/>
  <c r="P317" i="68" s="1"/>
  <c r="P299" i="68"/>
  <c r="P300" i="68"/>
  <c r="Q300" i="68" s="1"/>
  <c r="P301" i="68"/>
  <c r="P302" i="68"/>
  <c r="Q302" i="68" s="1"/>
  <c r="P303" i="68"/>
  <c r="P304" i="68"/>
  <c r="Q304" i="68" s="1"/>
  <c r="P305" i="68"/>
  <c r="P306" i="68"/>
  <c r="Q306" i="68" s="1"/>
  <c r="P307" i="68"/>
  <c r="P308" i="68"/>
  <c r="Q308" i="68" s="1"/>
  <c r="P309" i="68"/>
  <c r="P310" i="68"/>
  <c r="Q310" i="68" s="1"/>
  <c r="P288" i="68"/>
  <c r="P289" i="68"/>
  <c r="P290" i="68"/>
  <c r="P291" i="68"/>
  <c r="P292" i="68"/>
  <c r="P293" i="68"/>
  <c r="P276" i="68"/>
  <c r="Q276" i="68" s="1"/>
  <c r="P277" i="68"/>
  <c r="P278" i="68"/>
  <c r="Q278" i="68" s="1"/>
  <c r="P279" i="68"/>
  <c r="P280" i="68"/>
  <c r="Q280" i="68" s="1"/>
  <c r="P281" i="68"/>
  <c r="P275" i="68"/>
  <c r="Q275" i="68" s="1"/>
  <c r="P269" i="68"/>
  <c r="P270" i="68"/>
  <c r="P271" i="68"/>
  <c r="P272" i="68"/>
  <c r="P273" i="68"/>
  <c r="P274" i="68"/>
  <c r="P268" i="68"/>
  <c r="P266" i="68"/>
  <c r="P267" i="68"/>
  <c r="P262" i="68"/>
  <c r="P263" i="68"/>
  <c r="P264" i="68"/>
  <c r="P265" i="68"/>
  <c r="P256" i="68"/>
  <c r="P257" i="68"/>
  <c r="Q257" i="68" s="1"/>
  <c r="P258" i="68"/>
  <c r="P259" i="68"/>
  <c r="Q259" i="68" s="1"/>
  <c r="P260" i="68"/>
  <c r="P261" i="68"/>
  <c r="Q261" i="68" s="1"/>
  <c r="P255" i="68"/>
  <c r="P246" i="68"/>
  <c r="P247" i="68"/>
  <c r="P248" i="68"/>
  <c r="P249" i="68"/>
  <c r="P245" i="68"/>
  <c r="Q243" i="68"/>
  <c r="Q246" i="68"/>
  <c r="P231" i="68"/>
  <c r="P232" i="68"/>
  <c r="P233" i="68"/>
  <c r="Q233" i="68" s="1"/>
  <c r="P234" i="68"/>
  <c r="P235" i="68"/>
  <c r="P236" i="68"/>
  <c r="P237" i="68"/>
  <c r="P238" i="68"/>
  <c r="P239" i="68"/>
  <c r="P240" i="68"/>
  <c r="P241" i="68"/>
  <c r="P242" i="68"/>
  <c r="P230" i="68"/>
  <c r="Q230" i="68"/>
  <c r="Q231" i="68"/>
  <c r="Q232" i="68"/>
  <c r="Q234" i="68"/>
  <c r="Q235" i="68"/>
  <c r="Q236" i="68"/>
  <c r="Q237" i="68"/>
  <c r="Q238" i="68"/>
  <c r="Q239" i="68"/>
  <c r="Q240" i="68"/>
  <c r="Q241" i="68"/>
  <c r="Q242" i="68"/>
  <c r="Q245" i="68"/>
  <c r="Q247" i="68"/>
  <c r="Q248" i="68"/>
  <c r="Q249" i="68"/>
  <c r="Q255" i="68"/>
  <c r="Q256" i="68"/>
  <c r="Q258" i="68"/>
  <c r="Q260" i="68"/>
  <c r="Q262" i="68"/>
  <c r="Q263" i="68"/>
  <c r="Q264" i="68"/>
  <c r="Q265" i="68"/>
  <c r="Q266" i="68"/>
  <c r="Q267" i="68"/>
  <c r="Q268" i="68"/>
  <c r="Q269" i="68"/>
  <c r="Q270" i="68"/>
  <c r="Q271" i="68"/>
  <c r="Q272" i="68"/>
  <c r="Q273" i="68"/>
  <c r="Q274" i="68"/>
  <c r="Q277" i="68"/>
  <c r="Q279" i="68"/>
  <c r="Q281" i="68"/>
  <c r="Q288" i="68"/>
  <c r="Q289" i="68"/>
  <c r="Q290" i="68"/>
  <c r="Q291" i="68"/>
  <c r="Q292" i="68"/>
  <c r="Q293" i="68"/>
  <c r="Q299" i="68"/>
  <c r="Q301" i="68"/>
  <c r="Q303" i="68"/>
  <c r="Q305" i="68"/>
  <c r="Q307" i="68"/>
  <c r="Q309" i="68"/>
  <c r="Q319" i="68"/>
  <c r="Q320" i="68"/>
  <c r="Q321" i="68"/>
  <c r="Q322" i="68"/>
  <c r="Q323" i="68"/>
  <c r="Q324" i="68"/>
  <c r="Q325" i="68"/>
  <c r="Q327" i="68"/>
  <c r="Q328" i="68"/>
  <c r="Q329" i="68"/>
  <c r="Q330" i="68"/>
  <c r="Q331" i="68"/>
  <c r="Q339" i="68"/>
  <c r="Q341" i="68"/>
  <c r="Q343" i="68"/>
  <c r="Q345" i="68"/>
  <c r="Q346" i="68"/>
  <c r="Q347" i="68"/>
  <c r="Q348" i="68"/>
  <c r="Q349" i="68"/>
  <c r="Q350" i="68"/>
  <c r="Q351" i="68"/>
  <c r="Q352" i="68"/>
  <c r="Q353" i="68"/>
  <c r="Q354" i="68"/>
  <c r="Q355" i="68"/>
  <c r="Q356" i="68"/>
  <c r="Q357" i="68"/>
  <c r="Q358" i="68"/>
  <c r="Q359" i="68"/>
  <c r="Q360" i="68"/>
  <c r="Q370" i="68"/>
  <c r="Q371" i="68"/>
  <c r="Q372" i="68"/>
  <c r="Q373" i="68"/>
  <c r="Q379" i="68"/>
  <c r="Q380" i="68"/>
  <c r="Q381" i="68"/>
  <c r="Q382" i="68"/>
  <c r="Q383" i="68"/>
  <c r="Q384" i="68"/>
  <c r="Q385" i="68"/>
  <c r="Q386" i="68"/>
  <c r="Q387" i="68"/>
  <c r="Q388" i="68"/>
  <c r="Q389" i="68"/>
  <c r="Q390" i="68"/>
  <c r="Q391" i="68"/>
  <c r="Q392" i="68"/>
  <c r="Q393" i="68"/>
  <c r="Q394" i="68"/>
  <c r="Q395" i="68"/>
  <c r="Q400" i="68"/>
  <c r="Q404" i="68"/>
  <c r="Q407" i="68"/>
  <c r="Q408" i="68"/>
  <c r="Q409" i="68"/>
  <c r="Q410" i="68"/>
  <c r="Q411" i="68"/>
  <c r="Q413" i="68"/>
  <c r="Q414" i="68"/>
  <c r="Q415" i="68"/>
  <c r="Q416" i="68"/>
  <c r="Q417" i="68"/>
  <c r="Q418" i="68"/>
  <c r="Q419" i="68"/>
  <c r="Q420" i="68"/>
  <c r="Q421" i="68"/>
  <c r="Q422" i="68"/>
  <c r="Q423" i="68"/>
  <c r="Q424" i="68"/>
  <c r="Q425" i="68"/>
  <c r="Q426" i="68"/>
  <c r="Q427" i="68"/>
  <c r="Q428" i="68"/>
  <c r="Q429" i="68"/>
  <c r="Q430" i="68"/>
  <c r="Q431" i="68"/>
  <c r="Q432" i="68"/>
  <c r="Q433" i="68"/>
  <c r="Q434" i="68"/>
  <c r="Q435" i="68"/>
  <c r="Q436" i="68"/>
  <c r="Q437" i="68"/>
  <c r="Q438" i="68"/>
  <c r="Q439" i="68"/>
  <c r="P227" i="68"/>
  <c r="P226" i="68"/>
  <c r="P225" i="68" s="1"/>
  <c r="P224" i="68" s="1"/>
  <c r="P223" i="68" s="1"/>
  <c r="P222" i="68"/>
  <c r="P221" i="68" s="1"/>
  <c r="P220" i="68" s="1"/>
  <c r="P219" i="68" s="1"/>
  <c r="P218" i="68" s="1"/>
  <c r="P217" i="68"/>
  <c r="P216" i="68" s="1"/>
  <c r="P215" i="68" s="1"/>
  <c r="P208" i="68"/>
  <c r="P196" i="68"/>
  <c r="P197" i="68"/>
  <c r="P198" i="68"/>
  <c r="P199" i="68"/>
  <c r="P192" i="68"/>
  <c r="P193" i="68"/>
  <c r="P194" i="68"/>
  <c r="P195" i="68"/>
  <c r="P186" i="68"/>
  <c r="P187" i="68"/>
  <c r="P188" i="68"/>
  <c r="P189" i="68"/>
  <c r="P190" i="68"/>
  <c r="P179" i="68"/>
  <c r="P180" i="68"/>
  <c r="P181" i="68"/>
  <c r="P184" i="68"/>
  <c r="P185" i="68"/>
  <c r="P166" i="68"/>
  <c r="P167" i="68"/>
  <c r="P172" i="68"/>
  <c r="P173" i="68"/>
  <c r="P174" i="68"/>
  <c r="P175" i="68"/>
  <c r="P159" i="68"/>
  <c r="P160" i="68"/>
  <c r="P161" i="68"/>
  <c r="P162" i="68"/>
  <c r="P163" i="68"/>
  <c r="P164" i="68"/>
  <c r="P165" i="68"/>
  <c r="P145" i="68"/>
  <c r="P146" i="68"/>
  <c r="P151" i="68"/>
  <c r="P152" i="68"/>
  <c r="P153" i="68"/>
  <c r="P154" i="68"/>
  <c r="P147" i="68"/>
  <c r="P135" i="68"/>
  <c r="P136" i="68"/>
  <c r="P137" i="68"/>
  <c r="P138" i="68"/>
  <c r="P139" i="68"/>
  <c r="P128" i="68"/>
  <c r="P129" i="68"/>
  <c r="P130" i="68"/>
  <c r="P131" i="68"/>
  <c r="P132" i="68"/>
  <c r="P133" i="68"/>
  <c r="Q406" i="68" l="1"/>
  <c r="P402" i="68"/>
  <c r="Q403" i="68"/>
  <c r="P401" i="68"/>
  <c r="Q401" i="68" s="1"/>
  <c r="Q402" i="68"/>
  <c r="Q399" i="68"/>
  <c r="P396" i="68"/>
  <c r="Q396" i="68" s="1"/>
  <c r="Q397" i="68"/>
  <c r="Q398" i="68"/>
  <c r="P316" i="68"/>
  <c r="P315" i="68" s="1"/>
  <c r="P314" i="68" s="1"/>
  <c r="Q317" i="68"/>
  <c r="Q318" i="68"/>
  <c r="Q315" i="68"/>
  <c r="Q244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71" i="68"/>
  <c r="P72" i="68"/>
  <c r="P73" i="68"/>
  <c r="P76" i="68"/>
  <c r="P77" i="68"/>
  <c r="P78" i="68"/>
  <c r="P82" i="68"/>
  <c r="P83" i="68"/>
  <c r="P84" i="68"/>
  <c r="P87" i="68"/>
  <c r="P88" i="68"/>
  <c r="P89" i="68"/>
  <c r="P93" i="68"/>
  <c r="P94" i="68"/>
  <c r="P95" i="68"/>
  <c r="P96" i="68"/>
  <c r="P100" i="68"/>
  <c r="P101" i="68"/>
  <c r="P102" i="68"/>
  <c r="P103" i="68"/>
  <c r="P104" i="68"/>
  <c r="P105" i="68"/>
  <c r="P106" i="68"/>
  <c r="P107" i="68"/>
  <c r="P108" i="68"/>
  <c r="P109" i="68"/>
  <c r="P110" i="68"/>
  <c r="P111" i="68"/>
  <c r="P112" i="68"/>
  <c r="P113" i="68"/>
  <c r="P114" i="68"/>
  <c r="P115" i="68"/>
  <c r="P116" i="68"/>
  <c r="P117" i="68"/>
  <c r="P118" i="68"/>
  <c r="P119" i="68"/>
  <c r="P120" i="68"/>
  <c r="P121" i="68"/>
  <c r="P122" i="68"/>
  <c r="P123" i="68"/>
  <c r="P124" i="68"/>
  <c r="P125" i="68"/>
  <c r="P126" i="68"/>
  <c r="P127" i="68"/>
  <c r="P26" i="68"/>
  <c r="P644" i="68"/>
  <c r="P616" i="68"/>
  <c r="P612" i="68" s="1"/>
  <c r="P608" i="68"/>
  <c r="P607" i="68"/>
  <c r="P606" i="68"/>
  <c r="P602" i="68" s="1"/>
  <c r="P584" i="68"/>
  <c r="P582" i="68" s="1"/>
  <c r="P581" i="68" s="1"/>
  <c r="P546" i="68"/>
  <c r="P545" i="68"/>
  <c r="P544" i="68"/>
  <c r="P543" i="68"/>
  <c r="P519" i="68"/>
  <c r="P518" i="68"/>
  <c r="P517" i="68"/>
  <c r="P516" i="68"/>
  <c r="P469" i="68"/>
  <c r="P468" i="68"/>
  <c r="P467" i="68"/>
  <c r="P466" i="68"/>
  <c r="P214" i="68"/>
  <c r="P213" i="68"/>
  <c r="P212" i="68"/>
  <c r="P211" i="68" s="1"/>
  <c r="P210" i="68" s="1"/>
  <c r="P209" i="68" s="1"/>
  <c r="P207" i="68"/>
  <c r="P206" i="68" s="1"/>
  <c r="P205" i="68" s="1"/>
  <c r="P204" i="68"/>
  <c r="P203" i="68"/>
  <c r="P202" i="68"/>
  <c r="P171" i="68"/>
  <c r="P170" i="68"/>
  <c r="P169" i="68"/>
  <c r="P168" i="68"/>
  <c r="P158" i="68"/>
  <c r="P157" i="68"/>
  <c r="P156" i="68"/>
  <c r="P155" i="68"/>
  <c r="P144" i="68"/>
  <c r="P143" i="68"/>
  <c r="P142" i="68"/>
  <c r="P141" i="68" s="1"/>
  <c r="P140" i="68" s="1"/>
  <c r="P580" i="68" l="1"/>
  <c r="P579" i="68" s="1"/>
  <c r="P405" i="68" s="1"/>
  <c r="Q405" i="68" s="1"/>
  <c r="P201" i="68"/>
  <c r="P200" i="68" s="1"/>
  <c r="P191" i="68" s="1"/>
  <c r="P313" i="68"/>
  <c r="Q314" i="68"/>
  <c r="Q316" i="68"/>
  <c r="R579" i="68" l="1"/>
  <c r="P312" i="68"/>
  <c r="Q313" i="68"/>
  <c r="P311" i="68" l="1"/>
  <c r="Q312" i="68"/>
  <c r="Q311" i="68" l="1"/>
  <c r="U752" i="60" l="1"/>
  <c r="W26" i="60" l="1"/>
  <c r="W34" i="60"/>
  <c r="W40" i="60"/>
  <c r="W41" i="60"/>
  <c r="W47" i="60"/>
  <c r="W53" i="60"/>
  <c r="W54" i="60"/>
  <c r="W55" i="60"/>
  <c r="W58" i="60"/>
  <c r="W59" i="60"/>
  <c r="W62" i="60"/>
  <c r="W63" i="60"/>
  <c r="W64" i="60"/>
  <c r="W69" i="60"/>
  <c r="W72" i="60"/>
  <c r="W75" i="60"/>
  <c r="W82" i="60"/>
  <c r="W83" i="60"/>
  <c r="W84" i="60"/>
  <c r="W87" i="60"/>
  <c r="W93" i="60"/>
  <c r="W94" i="60"/>
  <c r="W95" i="60"/>
  <c r="W98" i="60"/>
  <c r="W99" i="60"/>
  <c r="W108" i="60"/>
  <c r="W111" i="60"/>
  <c r="W113" i="60"/>
  <c r="W119" i="60"/>
  <c r="W122" i="60"/>
  <c r="W128" i="60"/>
  <c r="W134" i="60"/>
  <c r="W140" i="60"/>
  <c r="W146" i="60"/>
  <c r="W149" i="60"/>
  <c r="W155" i="60"/>
  <c r="W158" i="60"/>
  <c r="W160" i="60"/>
  <c r="W166" i="60"/>
  <c r="W169" i="60"/>
  <c r="W171" i="60"/>
  <c r="W178" i="60"/>
  <c r="W182" i="60"/>
  <c r="W186" i="60"/>
  <c r="W193" i="60"/>
  <c r="W194" i="60"/>
  <c r="W197" i="60"/>
  <c r="W198" i="60"/>
  <c r="W201" i="60"/>
  <c r="W202" i="60"/>
  <c r="W208" i="60"/>
  <c r="W209" i="60"/>
  <c r="W218" i="60"/>
  <c r="W221" i="60"/>
  <c r="W222" i="60"/>
  <c r="W227" i="60"/>
  <c r="W228" i="60"/>
  <c r="W232" i="60"/>
  <c r="W233" i="60"/>
  <c r="W236" i="60"/>
  <c r="W237" i="60"/>
  <c r="W238" i="60"/>
  <c r="W242" i="60"/>
  <c r="W248" i="60"/>
  <c r="W249" i="60"/>
  <c r="W258" i="60"/>
  <c r="W264" i="60"/>
  <c r="W271" i="60"/>
  <c r="W277" i="60"/>
  <c r="W283" i="60"/>
  <c r="W289" i="60"/>
  <c r="W295" i="60"/>
  <c r="W302" i="60"/>
  <c r="W309" i="60"/>
  <c r="W316" i="60"/>
  <c r="W317" i="60"/>
  <c r="W318" i="60"/>
  <c r="W321" i="60"/>
  <c r="W327" i="60"/>
  <c r="W328" i="60"/>
  <c r="W329" i="60"/>
  <c r="W332" i="60"/>
  <c r="W333" i="60"/>
  <c r="W336" i="60"/>
  <c r="W337" i="60"/>
  <c r="W338" i="60"/>
  <c r="W343" i="60"/>
  <c r="W351" i="60"/>
  <c r="W358" i="60"/>
  <c r="W366" i="60"/>
  <c r="W367" i="60"/>
  <c r="W371" i="60"/>
  <c r="W372" i="60"/>
  <c r="W376" i="60"/>
  <c r="W377" i="60"/>
  <c r="W381" i="60"/>
  <c r="W382" i="60"/>
  <c r="W385" i="60"/>
  <c r="W386" i="60"/>
  <c r="W387" i="60"/>
  <c r="W391" i="60"/>
  <c r="W397" i="60"/>
  <c r="W398" i="60"/>
  <c r="W402" i="60"/>
  <c r="W403" i="60"/>
  <c r="W407" i="60"/>
  <c r="W408" i="60"/>
  <c r="W412" i="60"/>
  <c r="W417" i="60"/>
  <c r="W425" i="60"/>
  <c r="W426" i="60"/>
  <c r="W432" i="60"/>
  <c r="W437" i="60"/>
  <c r="W438" i="60"/>
  <c r="W442" i="60"/>
  <c r="W443" i="60"/>
  <c r="W446" i="60"/>
  <c r="W447" i="60"/>
  <c r="W448" i="60"/>
  <c r="W452" i="60"/>
  <c r="W457" i="60"/>
  <c r="W463" i="60"/>
  <c r="W468" i="60"/>
  <c r="W475" i="60"/>
  <c r="W481" i="60"/>
  <c r="W486" i="60"/>
  <c r="W491" i="60"/>
  <c r="W492" i="60"/>
  <c r="W497" i="60"/>
  <c r="W501" i="60"/>
  <c r="W502" i="60"/>
  <c r="W505" i="60"/>
  <c r="W508" i="60"/>
  <c r="W515" i="60"/>
  <c r="W516" i="60"/>
  <c r="W517" i="60"/>
  <c r="W520" i="60"/>
  <c r="W521" i="60"/>
  <c r="W528" i="60"/>
  <c r="W529" i="60"/>
  <c r="W533" i="60"/>
  <c r="W534" i="60"/>
  <c r="W542" i="60"/>
  <c r="W549" i="60"/>
  <c r="W553" i="60"/>
  <c r="W560" i="60"/>
  <c r="W563" i="60"/>
  <c r="W570" i="60"/>
  <c r="W574" i="60"/>
  <c r="W581" i="60"/>
  <c r="W587" i="60"/>
  <c r="W591" i="60"/>
  <c r="W598" i="60"/>
  <c r="W601" i="60"/>
  <c r="W607" i="60"/>
  <c r="W608" i="60"/>
  <c r="W609" i="60"/>
  <c r="W612" i="60"/>
  <c r="W613" i="60"/>
  <c r="W616" i="60"/>
  <c r="W618" i="60"/>
  <c r="W625" i="60"/>
  <c r="W633" i="60"/>
  <c r="W639" i="60"/>
  <c r="W645" i="60"/>
  <c r="W649" i="60"/>
  <c r="W653" i="60"/>
  <c r="W661" i="60"/>
  <c r="W664" i="60"/>
  <c r="W665" i="60"/>
  <c r="W671" i="60"/>
  <c r="W674" i="60"/>
  <c r="W681" i="60"/>
  <c r="W689" i="60"/>
  <c r="W690" i="60"/>
  <c r="W694" i="60"/>
  <c r="W695" i="60"/>
  <c r="W698" i="60"/>
  <c r="W699" i="60"/>
  <c r="W700" i="60"/>
  <c r="W704" i="60"/>
  <c r="W710" i="60"/>
  <c r="W711" i="60"/>
  <c r="W715" i="60"/>
  <c r="W719" i="60"/>
  <c r="W725" i="60"/>
  <c r="W732" i="60"/>
  <c r="W738" i="60"/>
  <c r="W743" i="60"/>
  <c r="W746" i="60"/>
  <c r="E14" i="64"/>
  <c r="E16" i="64"/>
  <c r="E17" i="64"/>
  <c r="E18" i="64"/>
  <c r="E19" i="64"/>
  <c r="E21" i="64"/>
  <c r="E22" i="64"/>
  <c r="E23" i="64"/>
  <c r="E25" i="64"/>
  <c r="E27" i="64"/>
  <c r="E28" i="64"/>
  <c r="E29" i="64"/>
  <c r="E31" i="64"/>
  <c r="E32" i="64"/>
  <c r="E34" i="64"/>
  <c r="E35" i="64"/>
  <c r="E37" i="64"/>
  <c r="E38" i="64"/>
  <c r="E40" i="64"/>
  <c r="E41" i="64"/>
  <c r="E43" i="64"/>
  <c r="E46" i="64"/>
  <c r="E47" i="64"/>
  <c r="E48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5" i="64"/>
  <c r="E96" i="64"/>
  <c r="D14" i="64"/>
  <c r="D41" i="64"/>
  <c r="D38" i="64"/>
  <c r="D34" i="64"/>
  <c r="D25" i="64"/>
  <c r="D23" i="64"/>
  <c r="D22" i="64"/>
  <c r="D21" i="64"/>
  <c r="Q24" i="68"/>
  <c r="Q25" i="68"/>
  <c r="Q26" i="68"/>
  <c r="Q29" i="68"/>
  <c r="Q30" i="68"/>
  <c r="Q31" i="68"/>
  <c r="Q32" i="68"/>
  <c r="Q33" i="68"/>
  <c r="Q34" i="68"/>
  <c r="Q35" i="68"/>
  <c r="Q36" i="68"/>
  <c r="Q37" i="68"/>
  <c r="Q38" i="68"/>
  <c r="Q39" i="68"/>
  <c r="Q40" i="68"/>
  <c r="Q46" i="68"/>
  <c r="Q47" i="68"/>
  <c r="Q48" i="68"/>
  <c r="Q49" i="68"/>
  <c r="Q50" i="68"/>
  <c r="Q51" i="68"/>
  <c r="Q52" i="68"/>
  <c r="Q53" i="68"/>
  <c r="Q54" i="68"/>
  <c r="Q55" i="68"/>
  <c r="Q56" i="68"/>
  <c r="Q57" i="68"/>
  <c r="Q58" i="68"/>
  <c r="Q59" i="68"/>
  <c r="Q60" i="68"/>
  <c r="Q61" i="68"/>
  <c r="Q62" i="68"/>
  <c r="Q63" i="68"/>
  <c r="Q64" i="68"/>
  <c r="Q65" i="68"/>
  <c r="Q66" i="68"/>
  <c r="Q67" i="68"/>
  <c r="Q71" i="68"/>
  <c r="Q72" i="68"/>
  <c r="Q73" i="68"/>
  <c r="Q76" i="68"/>
  <c r="Q77" i="68"/>
  <c r="Q78" i="68"/>
  <c r="Q82" i="68"/>
  <c r="Q83" i="68"/>
  <c r="Q84" i="68"/>
  <c r="Q87" i="68"/>
  <c r="Q88" i="68"/>
  <c r="Q89" i="68"/>
  <c r="Q93" i="68"/>
  <c r="Q94" i="68"/>
  <c r="Q95" i="68"/>
  <c r="Q96" i="68"/>
  <c r="Q100" i="68"/>
  <c r="Q101" i="68"/>
  <c r="Q102" i="68"/>
  <c r="Q103" i="68"/>
  <c r="Q104" i="68"/>
  <c r="Q105" i="68"/>
  <c r="Q106" i="68"/>
  <c r="Q107" i="68"/>
  <c r="Q108" i="68"/>
  <c r="Q109" i="68"/>
  <c r="Q110" i="68"/>
  <c r="Q111" i="68"/>
  <c r="Q112" i="68"/>
  <c r="Q113" i="68"/>
  <c r="Q114" i="68"/>
  <c r="Q115" i="68"/>
  <c r="Q116" i="68"/>
  <c r="Q117" i="68"/>
  <c r="Q118" i="68"/>
  <c r="Q119" i="68"/>
  <c r="Q120" i="68"/>
  <c r="Q121" i="68"/>
  <c r="Q122" i="68"/>
  <c r="Q123" i="68"/>
  <c r="Q124" i="68"/>
  <c r="Q125" i="68"/>
  <c r="Q126" i="68"/>
  <c r="Q127" i="68"/>
  <c r="Q128" i="68"/>
  <c r="Q129" i="68"/>
  <c r="Q130" i="68"/>
  <c r="Q131" i="68"/>
  <c r="Q132" i="68"/>
  <c r="Q133" i="68"/>
  <c r="Q135" i="68"/>
  <c r="Q136" i="68"/>
  <c r="Q137" i="68"/>
  <c r="Q138" i="68"/>
  <c r="Q139" i="68"/>
  <c r="Q140" i="68"/>
  <c r="Q141" i="68"/>
  <c r="Q142" i="68"/>
  <c r="Q143" i="68"/>
  <c r="Q144" i="68"/>
  <c r="Q145" i="68"/>
  <c r="Q146" i="68"/>
  <c r="Q147" i="68"/>
  <c r="Q151" i="68"/>
  <c r="Q152" i="68"/>
  <c r="Q153" i="68"/>
  <c r="Q154" i="68"/>
  <c r="Q155" i="68"/>
  <c r="Q156" i="68"/>
  <c r="Q157" i="68"/>
  <c r="Q158" i="68"/>
  <c r="Q159" i="68"/>
  <c r="Q160" i="68"/>
  <c r="Q161" i="68"/>
  <c r="Q162" i="68"/>
  <c r="Q163" i="68"/>
  <c r="Q164" i="68"/>
  <c r="Q165" i="68"/>
  <c r="Q166" i="68"/>
  <c r="Q167" i="68"/>
  <c r="Q168" i="68"/>
  <c r="Q169" i="68"/>
  <c r="Q170" i="68"/>
  <c r="Q171" i="68"/>
  <c r="Q172" i="68"/>
  <c r="Q173" i="68"/>
  <c r="Q174" i="68"/>
  <c r="Q175" i="68"/>
  <c r="Q179" i="68"/>
  <c r="Q180" i="68"/>
  <c r="Q181" i="68"/>
  <c r="Q184" i="68"/>
  <c r="Q185" i="68"/>
  <c r="Q186" i="68"/>
  <c r="Q187" i="68"/>
  <c r="Q188" i="68"/>
  <c r="Q189" i="68"/>
  <c r="Q190" i="68"/>
  <c r="Q192" i="68"/>
  <c r="Q193" i="68"/>
  <c r="Q194" i="68"/>
  <c r="Q195" i="68"/>
  <c r="Q196" i="68"/>
  <c r="Q197" i="68"/>
  <c r="Q198" i="68"/>
  <c r="Q199" i="68"/>
  <c r="Q200" i="68"/>
  <c r="Q201" i="68"/>
  <c r="Q202" i="68"/>
  <c r="Q203" i="68"/>
  <c r="Q204" i="68"/>
  <c r="Q205" i="68"/>
  <c r="Q206" i="68"/>
  <c r="Q207" i="68"/>
  <c r="Q208" i="68"/>
  <c r="Q209" i="68"/>
  <c r="Q210" i="68"/>
  <c r="Q211" i="68"/>
  <c r="Q212" i="68"/>
  <c r="Q213" i="68"/>
  <c r="Q214" i="68"/>
  <c r="Q215" i="68"/>
  <c r="Q216" i="68"/>
  <c r="Q217" i="68"/>
  <c r="Q218" i="68"/>
  <c r="Q219" i="68"/>
  <c r="Q220" i="68"/>
  <c r="Q221" i="68"/>
  <c r="Q222" i="68"/>
  <c r="Q223" i="68"/>
  <c r="Q224" i="68"/>
  <c r="Q225" i="68"/>
  <c r="Q226" i="68"/>
  <c r="Q227" i="68"/>
  <c r="Q441" i="68"/>
  <c r="Q442" i="68"/>
  <c r="Q443" i="68"/>
  <c r="Q444" i="68"/>
  <c r="Q445" i="68"/>
  <c r="Q446" i="68"/>
  <c r="Q447" i="68"/>
  <c r="Q448" i="68"/>
  <c r="Q449" i="68"/>
  <c r="Q450" i="68"/>
  <c r="Q451" i="68"/>
  <c r="Q452" i="68"/>
  <c r="Q453" i="68"/>
  <c r="Q454" i="68"/>
  <c r="Q455" i="68"/>
  <c r="Q456" i="68"/>
  <c r="Q457" i="68"/>
  <c r="Q458" i="68"/>
  <c r="Q459" i="68"/>
  <c r="Q460" i="68"/>
  <c r="Q461" i="68"/>
  <c r="Q462" i="68"/>
  <c r="Q463" i="68"/>
  <c r="Q464" i="68"/>
  <c r="Q465" i="68"/>
  <c r="Q466" i="68"/>
  <c r="Q467" i="68"/>
  <c r="Q468" i="68"/>
  <c r="Q469" i="68"/>
  <c r="Q472" i="68"/>
  <c r="Q473" i="68"/>
  <c r="Q474" i="68"/>
  <c r="Q475" i="68"/>
  <c r="Q476" i="68"/>
  <c r="Q477" i="68"/>
  <c r="Q478" i="68"/>
  <c r="Q479" i="68"/>
  <c r="Q480" i="68"/>
  <c r="Q481" i="68"/>
  <c r="Q482" i="68"/>
  <c r="Q483" i="68"/>
  <c r="Q484" i="68"/>
  <c r="Q485" i="68"/>
  <c r="Q486" i="68"/>
  <c r="Q487" i="68"/>
  <c r="Q488" i="68"/>
  <c r="Q489" i="68"/>
  <c r="Q492" i="68"/>
  <c r="Q493" i="68"/>
  <c r="Q494" i="68"/>
  <c r="Q495" i="68"/>
  <c r="Q496" i="68"/>
  <c r="Q497" i="68"/>
  <c r="Q498" i="68"/>
  <c r="Q499" i="68"/>
  <c r="Q500" i="68"/>
  <c r="Q501" i="68"/>
  <c r="Q502" i="68"/>
  <c r="Q503" i="68"/>
  <c r="Q504" i="68"/>
  <c r="Q505" i="68"/>
  <c r="Q506" i="68"/>
  <c r="Q507" i="68"/>
  <c r="Q508" i="68"/>
  <c r="Q509" i="68"/>
  <c r="Q510" i="68"/>
  <c r="Q511" i="68"/>
  <c r="Q512" i="68"/>
  <c r="Q513" i="68"/>
  <c r="Q514" i="68"/>
  <c r="Q515" i="68"/>
  <c r="Q516" i="68"/>
  <c r="Q517" i="68"/>
  <c r="Q518" i="68"/>
  <c r="Q519" i="68"/>
  <c r="Q520" i="68"/>
  <c r="Q521" i="68"/>
  <c r="Q522" i="68"/>
  <c r="Q523" i="68"/>
  <c r="Q524" i="68"/>
  <c r="Q525" i="68"/>
  <c r="Q526" i="68"/>
  <c r="Q528" i="68"/>
  <c r="Q529" i="68"/>
  <c r="Q530" i="68"/>
  <c r="Q531" i="68"/>
  <c r="Q532" i="68"/>
  <c r="Q533" i="68"/>
  <c r="Q534" i="68"/>
  <c r="Q535" i="68"/>
  <c r="Q536" i="68"/>
  <c r="Q537" i="68"/>
  <c r="Q538" i="68"/>
  <c r="Q539" i="68"/>
  <c r="Q540" i="68"/>
  <c r="Q541" i="68"/>
  <c r="Q542" i="68"/>
  <c r="Q543" i="68"/>
  <c r="Q544" i="68"/>
  <c r="Q545" i="68"/>
  <c r="Q546" i="68"/>
  <c r="Q547" i="68"/>
  <c r="Q548" i="68"/>
  <c r="Q549" i="68"/>
  <c r="Q550" i="68"/>
  <c r="Q551" i="68"/>
  <c r="Q552" i="68"/>
  <c r="Q553" i="68"/>
  <c r="Q554" i="68"/>
  <c r="Q555" i="68"/>
  <c r="Q556" i="68"/>
  <c r="Q557" i="68"/>
  <c r="Q558" i="68"/>
  <c r="Q559" i="68"/>
  <c r="Q560" i="68"/>
  <c r="Q561" i="68"/>
  <c r="Q562" i="68"/>
  <c r="Q564" i="68"/>
  <c r="Q565" i="68"/>
  <c r="Q566" i="68"/>
  <c r="Q567" i="68"/>
  <c r="Q568" i="68"/>
  <c r="Q569" i="68"/>
  <c r="Q570" i="68"/>
  <c r="Q571" i="68"/>
  <c r="Q572" i="68"/>
  <c r="Q573" i="68"/>
  <c r="Q574" i="68"/>
  <c r="Q575" i="68"/>
  <c r="Q576" i="68"/>
  <c r="Q577" i="68"/>
  <c r="Q578" i="68"/>
  <c r="Q580" i="68"/>
  <c r="Q581" i="68"/>
  <c r="Q582" i="68"/>
  <c r="Q583" i="68"/>
  <c r="Q584" i="68"/>
  <c r="Q585" i="68"/>
  <c r="Q586" i="68"/>
  <c r="Q587" i="68"/>
  <c r="Q588" i="68"/>
  <c r="Q589" i="68"/>
  <c r="Q590" i="68"/>
  <c r="Q591" i="68"/>
  <c r="Q592" i="68"/>
  <c r="Q593" i="68"/>
  <c r="Q594" i="68"/>
  <c r="Q595" i="68"/>
  <c r="Q596" i="68"/>
  <c r="Q597" i="68"/>
  <c r="Q598" i="68"/>
  <c r="Q599" i="68"/>
  <c r="Q600" i="68"/>
  <c r="Q601" i="68"/>
  <c r="Q602" i="68"/>
  <c r="Q603" i="68"/>
  <c r="Q604" i="68"/>
  <c r="Q605" i="68"/>
  <c r="Q606" i="68"/>
  <c r="Q607" i="68"/>
  <c r="Q608" i="68"/>
  <c r="Q609" i="68"/>
  <c r="Q610" i="68"/>
  <c r="Q611" i="68"/>
  <c r="Q613" i="68"/>
  <c r="Q614" i="68"/>
  <c r="Q615" i="68"/>
  <c r="Q616" i="68"/>
  <c r="Q617" i="68"/>
  <c r="Q618" i="68"/>
  <c r="Q619" i="68"/>
  <c r="Q620" i="68"/>
  <c r="Q621" i="68"/>
  <c r="Q622" i="68"/>
  <c r="Q623" i="68"/>
  <c r="Q624" i="68"/>
  <c r="Q625" i="68"/>
  <c r="Q626" i="68"/>
  <c r="Q627" i="68"/>
  <c r="Q628" i="68"/>
  <c r="Q629" i="68"/>
  <c r="Q630" i="68"/>
  <c r="Q631" i="68"/>
  <c r="Q632" i="68"/>
  <c r="Q633" i="68"/>
  <c r="Q634" i="68"/>
  <c r="Q635" i="68"/>
  <c r="Q636" i="68"/>
  <c r="Q637" i="68"/>
  <c r="Q638" i="68"/>
  <c r="Q639" i="68"/>
  <c r="Q640" i="68"/>
  <c r="Q641" i="68"/>
  <c r="Q642" i="68"/>
  <c r="Q643" i="68"/>
  <c r="Q563" i="68" l="1"/>
  <c r="Q527" i="68"/>
  <c r="Q471" i="68"/>
  <c r="Q440" i="68"/>
  <c r="Q191" i="68"/>
  <c r="C42" i="64"/>
  <c r="C39" i="64"/>
  <c r="C36" i="64"/>
  <c r="C33" i="64"/>
  <c r="C30" i="64"/>
  <c r="C26" i="64"/>
  <c r="D26" i="64"/>
  <c r="E26" i="64" s="1"/>
  <c r="C24" i="64"/>
  <c r="C20" i="64"/>
  <c r="C15" i="64"/>
  <c r="D15" i="64"/>
  <c r="E15" i="64" s="1"/>
  <c r="D20" i="64"/>
  <c r="D24" i="64"/>
  <c r="E24" i="64" s="1"/>
  <c r="D30" i="64"/>
  <c r="D33" i="64"/>
  <c r="D36" i="64"/>
  <c r="D39" i="64"/>
  <c r="E39" i="64" s="1"/>
  <c r="D42" i="64"/>
  <c r="E33" i="64" l="1"/>
  <c r="E42" i="64"/>
  <c r="E36" i="64"/>
  <c r="E30" i="64"/>
  <c r="E20" i="64"/>
  <c r="Q491" i="68"/>
  <c r="Q579" i="68"/>
  <c r="Q612" i="68"/>
  <c r="D13" i="64"/>
  <c r="C70" i="64"/>
  <c r="C49" i="64"/>
  <c r="E13" i="64" l="1"/>
  <c r="Q490" i="68"/>
  <c r="D17" i="71"/>
  <c r="C17" i="71"/>
  <c r="D17" i="70"/>
  <c r="H16" i="70"/>
  <c r="H15" i="70"/>
  <c r="H14" i="70"/>
  <c r="H13" i="70"/>
  <c r="G12" i="70"/>
  <c r="G17" i="70" s="1"/>
  <c r="F12" i="70"/>
  <c r="F17" i="70" s="1"/>
  <c r="F19" i="70" s="1"/>
  <c r="C17" i="70"/>
  <c r="J17" i="69"/>
  <c r="I17" i="69"/>
  <c r="H17" i="69"/>
  <c r="G17" i="69"/>
  <c r="F17" i="69"/>
  <c r="D17" i="69"/>
  <c r="C17" i="69"/>
  <c r="K16" i="69"/>
  <c r="L16" i="69"/>
  <c r="K15" i="69"/>
  <c r="L15" i="69"/>
  <c r="K14" i="69"/>
  <c r="L14" i="69"/>
  <c r="K13" i="69"/>
  <c r="K12" i="69"/>
  <c r="K17" i="69" s="1"/>
  <c r="L12" i="69"/>
  <c r="Q470" i="68" l="1"/>
  <c r="H12" i="70"/>
  <c r="H17" i="70" s="1"/>
  <c r="L13" i="69"/>
  <c r="L17" i="69" s="1"/>
  <c r="H565" i="68" l="1"/>
  <c r="I565" i="68"/>
  <c r="J565" i="68"/>
  <c r="H566" i="68"/>
  <c r="I566" i="68"/>
  <c r="J566" i="68"/>
  <c r="H567" i="68"/>
  <c r="I567" i="68"/>
  <c r="J567" i="68"/>
  <c r="F565" i="68"/>
  <c r="F566" i="68"/>
  <c r="F567" i="68"/>
  <c r="G565" i="68"/>
  <c r="G566" i="68"/>
  <c r="G567" i="68"/>
  <c r="J564" i="68"/>
  <c r="I564" i="68"/>
  <c r="H564" i="68"/>
  <c r="F564" i="68"/>
  <c r="G564" i="68"/>
  <c r="F472" i="68"/>
  <c r="F473" i="68"/>
  <c r="F474" i="68"/>
  <c r="F475" i="68"/>
  <c r="F476" i="68"/>
  <c r="F477" i="68"/>
  <c r="F478" i="68"/>
  <c r="F479" i="68"/>
  <c r="F480" i="68"/>
  <c r="F481" i="68"/>
  <c r="F482" i="68"/>
  <c r="F483" i="68"/>
  <c r="F484" i="68"/>
  <c r="F485" i="68"/>
  <c r="F486" i="68"/>
  <c r="F487" i="68"/>
  <c r="F488" i="68"/>
  <c r="F489" i="68"/>
  <c r="F490" i="68"/>
  <c r="F491" i="68"/>
  <c r="F492" i="68"/>
  <c r="F493" i="68"/>
  <c r="F494" i="68"/>
  <c r="F495" i="68"/>
  <c r="F496" i="68"/>
  <c r="F497" i="68"/>
  <c r="F498" i="68"/>
  <c r="F499" i="68"/>
  <c r="F500" i="68"/>
  <c r="H472" i="68"/>
  <c r="I472" i="68"/>
  <c r="J472" i="68"/>
  <c r="H473" i="68"/>
  <c r="I473" i="68"/>
  <c r="J473" i="68"/>
  <c r="H474" i="68"/>
  <c r="I474" i="68"/>
  <c r="J474" i="68"/>
  <c r="H475" i="68"/>
  <c r="I475" i="68"/>
  <c r="J475" i="68"/>
  <c r="H476" i="68"/>
  <c r="I476" i="68"/>
  <c r="J476" i="68"/>
  <c r="H477" i="68"/>
  <c r="I477" i="68"/>
  <c r="J477" i="68"/>
  <c r="H478" i="68"/>
  <c r="I478" i="68"/>
  <c r="J478" i="68"/>
  <c r="H479" i="68"/>
  <c r="I479" i="68"/>
  <c r="J479" i="68"/>
  <c r="H480" i="68"/>
  <c r="I480" i="68"/>
  <c r="J480" i="68"/>
  <c r="H481" i="68"/>
  <c r="I481" i="68"/>
  <c r="J481" i="68"/>
  <c r="H482" i="68"/>
  <c r="I482" i="68"/>
  <c r="J482" i="68"/>
  <c r="H483" i="68"/>
  <c r="I483" i="68"/>
  <c r="J483" i="68"/>
  <c r="H484" i="68"/>
  <c r="I484" i="68"/>
  <c r="J484" i="68"/>
  <c r="H485" i="68"/>
  <c r="I485" i="68"/>
  <c r="J485" i="68"/>
  <c r="H486" i="68"/>
  <c r="I486" i="68"/>
  <c r="J486" i="68"/>
  <c r="H487" i="68"/>
  <c r="I487" i="68"/>
  <c r="J487" i="68"/>
  <c r="H488" i="68"/>
  <c r="I488" i="68"/>
  <c r="J488" i="68"/>
  <c r="H489" i="68"/>
  <c r="I489" i="68"/>
  <c r="J489" i="68"/>
  <c r="H490" i="68"/>
  <c r="I490" i="68"/>
  <c r="J490" i="68"/>
  <c r="H491" i="68"/>
  <c r="I491" i="68"/>
  <c r="J491" i="68"/>
  <c r="H492" i="68"/>
  <c r="I492" i="68"/>
  <c r="J492" i="68"/>
  <c r="H493" i="68"/>
  <c r="I493" i="68"/>
  <c r="J493" i="68"/>
  <c r="H494" i="68"/>
  <c r="I494" i="68"/>
  <c r="J494" i="68"/>
  <c r="H495" i="68"/>
  <c r="I495" i="68"/>
  <c r="J495" i="68"/>
  <c r="H496" i="68"/>
  <c r="I496" i="68"/>
  <c r="J496" i="68"/>
  <c r="H497" i="68"/>
  <c r="I497" i="68"/>
  <c r="J497" i="68"/>
  <c r="H498" i="68"/>
  <c r="I498" i="68"/>
  <c r="J498" i="68"/>
  <c r="H499" i="68"/>
  <c r="I499" i="68"/>
  <c r="J499" i="68"/>
  <c r="H500" i="68"/>
  <c r="I500" i="68"/>
  <c r="J500" i="68"/>
  <c r="G472" i="68"/>
  <c r="G473" i="68"/>
  <c r="G474" i="68"/>
  <c r="G475" i="68"/>
  <c r="G476" i="68"/>
  <c r="G477" i="68"/>
  <c r="G478" i="68"/>
  <c r="G479" i="68"/>
  <c r="G480" i="68"/>
  <c r="G481" i="68"/>
  <c r="G482" i="68"/>
  <c r="G483" i="68"/>
  <c r="G484" i="68"/>
  <c r="G485" i="68"/>
  <c r="G486" i="68"/>
  <c r="G487" i="68"/>
  <c r="G488" i="68"/>
  <c r="G489" i="68"/>
  <c r="G490" i="68"/>
  <c r="G491" i="68"/>
  <c r="G492" i="68"/>
  <c r="G493" i="68"/>
  <c r="G494" i="68"/>
  <c r="G495" i="68"/>
  <c r="G496" i="68"/>
  <c r="G497" i="68"/>
  <c r="G498" i="68"/>
  <c r="G499" i="68"/>
  <c r="G500" i="68"/>
  <c r="J471" i="68"/>
  <c r="I471" i="68"/>
  <c r="H471" i="68"/>
  <c r="F471" i="68"/>
  <c r="G471" i="68"/>
  <c r="I193" i="68"/>
  <c r="J193" i="68"/>
  <c r="I194" i="68"/>
  <c r="J194" i="68"/>
  <c r="I195" i="68"/>
  <c r="J195" i="68"/>
  <c r="F193" i="68"/>
  <c r="F194" i="68"/>
  <c r="F195" i="68"/>
  <c r="H193" i="68"/>
  <c r="H194" i="68"/>
  <c r="H195" i="68"/>
  <c r="G193" i="68"/>
  <c r="G194" i="68"/>
  <c r="G195" i="68"/>
  <c r="J192" i="68"/>
  <c r="I192" i="68"/>
  <c r="H192" i="68"/>
  <c r="F192" i="68"/>
  <c r="G192" i="68"/>
  <c r="H634" i="68"/>
  <c r="I634" i="68"/>
  <c r="J634" i="68"/>
  <c r="H635" i="68"/>
  <c r="I635" i="68"/>
  <c r="J635" i="68"/>
  <c r="H636" i="68"/>
  <c r="I636" i="68"/>
  <c r="J636" i="68"/>
  <c r="H637" i="68"/>
  <c r="I637" i="68"/>
  <c r="J637" i="68"/>
  <c r="H638" i="68"/>
  <c r="I638" i="68"/>
  <c r="J638" i="68"/>
  <c r="H639" i="68"/>
  <c r="I639" i="68"/>
  <c r="J639" i="68"/>
  <c r="H640" i="68"/>
  <c r="I640" i="68"/>
  <c r="J640" i="68"/>
  <c r="H641" i="68"/>
  <c r="I641" i="68"/>
  <c r="J641" i="68"/>
  <c r="H642" i="68"/>
  <c r="I642" i="68"/>
  <c r="J642" i="68"/>
  <c r="H643" i="68"/>
  <c r="I643" i="68"/>
  <c r="J643" i="68"/>
  <c r="B634" i="68"/>
  <c r="B635" i="68"/>
  <c r="B636" i="68"/>
  <c r="B637" i="68"/>
  <c r="B638" i="68"/>
  <c r="B639" i="68"/>
  <c r="B640" i="68"/>
  <c r="B641" i="68"/>
  <c r="B642" i="68"/>
  <c r="B643" i="68"/>
  <c r="G634" i="68"/>
  <c r="G635" i="68"/>
  <c r="G636" i="68"/>
  <c r="G637" i="68"/>
  <c r="G638" i="68"/>
  <c r="G639" i="68"/>
  <c r="G640" i="68"/>
  <c r="G641" i="68"/>
  <c r="G642" i="68"/>
  <c r="G643" i="68"/>
  <c r="J633" i="68"/>
  <c r="I633" i="68"/>
  <c r="H633" i="68"/>
  <c r="B633" i="68"/>
  <c r="G633" i="68"/>
  <c r="H619" i="68"/>
  <c r="I619" i="68"/>
  <c r="J619" i="68"/>
  <c r="H620" i="68"/>
  <c r="I620" i="68"/>
  <c r="J620" i="68"/>
  <c r="H621" i="68"/>
  <c r="I621" i="68"/>
  <c r="J621" i="68"/>
  <c r="H622" i="68"/>
  <c r="I622" i="68"/>
  <c r="J622" i="68"/>
  <c r="H623" i="68"/>
  <c r="I623" i="68"/>
  <c r="J623" i="68"/>
  <c r="H624" i="68"/>
  <c r="I624" i="68"/>
  <c r="J624" i="68"/>
  <c r="H625" i="68"/>
  <c r="I625" i="68"/>
  <c r="J625" i="68"/>
  <c r="H626" i="68"/>
  <c r="I626" i="68"/>
  <c r="J626" i="68"/>
  <c r="H627" i="68"/>
  <c r="I627" i="68"/>
  <c r="J627" i="68"/>
  <c r="H628" i="68"/>
  <c r="I628" i="68"/>
  <c r="J628" i="68"/>
  <c r="H629" i="68"/>
  <c r="I629" i="68"/>
  <c r="J629" i="68"/>
  <c r="H630" i="68"/>
  <c r="I630" i="68"/>
  <c r="J630" i="68"/>
  <c r="H631" i="68"/>
  <c r="I631" i="68"/>
  <c r="J631" i="68"/>
  <c r="H632" i="68"/>
  <c r="I632" i="68"/>
  <c r="J632" i="68"/>
  <c r="B619" i="68"/>
  <c r="B620" i="68"/>
  <c r="B621" i="68"/>
  <c r="B622" i="68"/>
  <c r="B623" i="68"/>
  <c r="B624" i="68"/>
  <c r="B625" i="68"/>
  <c r="B626" i="68"/>
  <c r="B627" i="68"/>
  <c r="B628" i="68"/>
  <c r="B629" i="68"/>
  <c r="B630" i="68"/>
  <c r="B631" i="68"/>
  <c r="B632" i="68"/>
  <c r="G632" i="68"/>
  <c r="G619" i="68"/>
  <c r="G620" i="68"/>
  <c r="G621" i="68"/>
  <c r="G622" i="68"/>
  <c r="G623" i="68"/>
  <c r="G624" i="68"/>
  <c r="G625" i="68"/>
  <c r="G626" i="68"/>
  <c r="G627" i="68"/>
  <c r="G628" i="68"/>
  <c r="G629" i="68"/>
  <c r="G630" i="68"/>
  <c r="G631" i="68"/>
  <c r="J618" i="68"/>
  <c r="I618" i="68"/>
  <c r="H618" i="68"/>
  <c r="B618" i="68"/>
  <c r="G618" i="68"/>
  <c r="I617" i="68"/>
  <c r="J617" i="68"/>
  <c r="J616" i="68"/>
  <c r="I616" i="68"/>
  <c r="H617" i="68"/>
  <c r="H616" i="68"/>
  <c r="G617" i="68"/>
  <c r="B617" i="68"/>
  <c r="B616" i="68"/>
  <c r="G616" i="68"/>
  <c r="H613" i="68"/>
  <c r="I613" i="68"/>
  <c r="J613" i="68"/>
  <c r="H614" i="68"/>
  <c r="I614" i="68"/>
  <c r="J614" i="68"/>
  <c r="H615" i="68"/>
  <c r="I615" i="68"/>
  <c r="J615" i="68"/>
  <c r="B613" i="68"/>
  <c r="B614" i="68"/>
  <c r="B615" i="68"/>
  <c r="G613" i="68"/>
  <c r="G614" i="68"/>
  <c r="G615" i="68"/>
  <c r="J612" i="68"/>
  <c r="I612" i="68"/>
  <c r="H612" i="68"/>
  <c r="B612" i="68"/>
  <c r="G612" i="68"/>
  <c r="H603" i="68"/>
  <c r="I603" i="68"/>
  <c r="J603" i="68"/>
  <c r="H604" i="68"/>
  <c r="I604" i="68"/>
  <c r="J604" i="68"/>
  <c r="H605" i="68"/>
  <c r="I605" i="68"/>
  <c r="J605" i="68"/>
  <c r="H606" i="68"/>
  <c r="I606" i="68"/>
  <c r="J606" i="68"/>
  <c r="H607" i="68"/>
  <c r="I607" i="68"/>
  <c r="J607" i="68"/>
  <c r="H608" i="68"/>
  <c r="I608" i="68"/>
  <c r="J608" i="68"/>
  <c r="H609" i="68"/>
  <c r="I609" i="68"/>
  <c r="J609" i="68"/>
  <c r="H610" i="68"/>
  <c r="I610" i="68"/>
  <c r="J610" i="68"/>
  <c r="H611" i="68"/>
  <c r="I611" i="68"/>
  <c r="J611" i="68"/>
  <c r="B603" i="68"/>
  <c r="B604" i="68"/>
  <c r="B605" i="68"/>
  <c r="B606" i="68"/>
  <c r="B607" i="68"/>
  <c r="B608" i="68"/>
  <c r="B609" i="68"/>
  <c r="B610" i="68"/>
  <c r="B611" i="68"/>
  <c r="G603" i="68"/>
  <c r="G604" i="68"/>
  <c r="G605" i="68"/>
  <c r="G606" i="68"/>
  <c r="G607" i="68"/>
  <c r="G608" i="68"/>
  <c r="G609" i="68"/>
  <c r="G610" i="68"/>
  <c r="G611" i="68"/>
  <c r="J602" i="68"/>
  <c r="I602" i="68"/>
  <c r="H602" i="68"/>
  <c r="G602" i="68"/>
  <c r="B602" i="68"/>
  <c r="H597" i="68"/>
  <c r="I597" i="68"/>
  <c r="J597" i="68"/>
  <c r="H598" i="68"/>
  <c r="I598" i="68"/>
  <c r="J598" i="68"/>
  <c r="H599" i="68"/>
  <c r="I599" i="68"/>
  <c r="J599" i="68"/>
  <c r="H600" i="68"/>
  <c r="I600" i="68"/>
  <c r="J600" i="68"/>
  <c r="H601" i="68"/>
  <c r="I601" i="68"/>
  <c r="J601" i="68"/>
  <c r="B597" i="68"/>
  <c r="B598" i="68"/>
  <c r="B599" i="68"/>
  <c r="B600" i="68"/>
  <c r="B601" i="68"/>
  <c r="G597" i="68"/>
  <c r="G598" i="68"/>
  <c r="G599" i="68"/>
  <c r="G600" i="68"/>
  <c r="G601" i="68"/>
  <c r="J596" i="68"/>
  <c r="I596" i="68"/>
  <c r="H596" i="68"/>
  <c r="G596" i="68"/>
  <c r="B596" i="68"/>
  <c r="H593" i="68"/>
  <c r="I593" i="68"/>
  <c r="J593" i="68"/>
  <c r="H594" i="68"/>
  <c r="I594" i="68"/>
  <c r="J594" i="68"/>
  <c r="H595" i="68"/>
  <c r="I595" i="68"/>
  <c r="J595" i="68"/>
  <c r="B593" i="68"/>
  <c r="B594" i="68"/>
  <c r="B595" i="68"/>
  <c r="G593" i="68"/>
  <c r="G594" i="68"/>
  <c r="G595" i="68"/>
  <c r="J592" i="68"/>
  <c r="I592" i="68"/>
  <c r="H592" i="68"/>
  <c r="G592" i="68"/>
  <c r="B592" i="68"/>
  <c r="I591" i="68"/>
  <c r="J591" i="68"/>
  <c r="J590" i="68"/>
  <c r="I590" i="68"/>
  <c r="H591" i="68"/>
  <c r="H590" i="68"/>
  <c r="G591" i="68"/>
  <c r="G590" i="68"/>
  <c r="B591" i="68"/>
  <c r="B590" i="68"/>
  <c r="H580" i="68"/>
  <c r="I580" i="68"/>
  <c r="J580" i="68"/>
  <c r="H581" i="68"/>
  <c r="I581" i="68"/>
  <c r="J581" i="68"/>
  <c r="H582" i="68"/>
  <c r="I582" i="68"/>
  <c r="J582" i="68"/>
  <c r="H583" i="68"/>
  <c r="I583" i="68"/>
  <c r="J583" i="68"/>
  <c r="H584" i="68"/>
  <c r="I584" i="68"/>
  <c r="J584" i="68"/>
  <c r="H585" i="68"/>
  <c r="I585" i="68"/>
  <c r="J585" i="68"/>
  <c r="H586" i="68"/>
  <c r="I586" i="68"/>
  <c r="J586" i="68"/>
  <c r="H587" i="68"/>
  <c r="I587" i="68"/>
  <c r="J587" i="68"/>
  <c r="H588" i="68"/>
  <c r="I588" i="68"/>
  <c r="J588" i="68"/>
  <c r="H589" i="68"/>
  <c r="I589" i="68"/>
  <c r="J589" i="68"/>
  <c r="B580" i="68"/>
  <c r="B581" i="68"/>
  <c r="B582" i="68"/>
  <c r="B583" i="68"/>
  <c r="B584" i="68"/>
  <c r="B585" i="68"/>
  <c r="B586" i="68"/>
  <c r="B587" i="68"/>
  <c r="B588" i="68"/>
  <c r="B589" i="68"/>
  <c r="G589" i="68"/>
  <c r="G580" i="68"/>
  <c r="G581" i="68"/>
  <c r="G582" i="68"/>
  <c r="G583" i="68"/>
  <c r="G584" i="68"/>
  <c r="G585" i="68"/>
  <c r="G586" i="68"/>
  <c r="G587" i="68"/>
  <c r="G588" i="68"/>
  <c r="J579" i="68"/>
  <c r="I579" i="68"/>
  <c r="H579" i="68"/>
  <c r="G579" i="68"/>
  <c r="B579" i="68"/>
  <c r="H576" i="68"/>
  <c r="I576" i="68"/>
  <c r="J576" i="68"/>
  <c r="H577" i="68"/>
  <c r="I577" i="68"/>
  <c r="J577" i="68"/>
  <c r="H578" i="68"/>
  <c r="I578" i="68"/>
  <c r="J578" i="68"/>
  <c r="B576" i="68"/>
  <c r="B577" i="68"/>
  <c r="B578" i="68"/>
  <c r="G576" i="68"/>
  <c r="G577" i="68"/>
  <c r="G578" i="68"/>
  <c r="J575" i="68"/>
  <c r="I575" i="68"/>
  <c r="H575" i="68"/>
  <c r="G575" i="68"/>
  <c r="B575" i="68"/>
  <c r="H572" i="68"/>
  <c r="I572" i="68"/>
  <c r="J572" i="68"/>
  <c r="H573" i="68"/>
  <c r="I573" i="68"/>
  <c r="J573" i="68"/>
  <c r="H574" i="68"/>
  <c r="I574" i="68"/>
  <c r="J574" i="68"/>
  <c r="B574" i="68"/>
  <c r="B572" i="68"/>
  <c r="B573" i="68"/>
  <c r="G572" i="68"/>
  <c r="G573" i="68"/>
  <c r="G574" i="68"/>
  <c r="J571" i="68"/>
  <c r="I571" i="68"/>
  <c r="H571" i="68"/>
  <c r="G571" i="68"/>
  <c r="B571" i="68"/>
  <c r="B568" i="68"/>
  <c r="B569" i="68"/>
  <c r="B570" i="68"/>
  <c r="H568" i="68"/>
  <c r="I568" i="68"/>
  <c r="J568" i="68"/>
  <c r="H569" i="68"/>
  <c r="I569" i="68"/>
  <c r="J569" i="68"/>
  <c r="H570" i="68"/>
  <c r="I570" i="68"/>
  <c r="J570" i="68"/>
  <c r="G568" i="68"/>
  <c r="G569" i="68"/>
  <c r="G570" i="68"/>
  <c r="B563" i="68"/>
  <c r="J563" i="68"/>
  <c r="I563" i="68"/>
  <c r="H563" i="68"/>
  <c r="G563" i="68"/>
  <c r="H553" i="68"/>
  <c r="I553" i="68"/>
  <c r="J553" i="68"/>
  <c r="H554" i="68"/>
  <c r="I554" i="68"/>
  <c r="J554" i="68"/>
  <c r="H555" i="68"/>
  <c r="I555" i="68"/>
  <c r="J555" i="68"/>
  <c r="H556" i="68"/>
  <c r="I556" i="68"/>
  <c r="J556" i="68"/>
  <c r="H557" i="68"/>
  <c r="I557" i="68"/>
  <c r="J557" i="68"/>
  <c r="H558" i="68"/>
  <c r="I558" i="68"/>
  <c r="J558" i="68"/>
  <c r="H559" i="68"/>
  <c r="I559" i="68"/>
  <c r="J559" i="68"/>
  <c r="H560" i="68"/>
  <c r="I560" i="68"/>
  <c r="J560" i="68"/>
  <c r="H561" i="68"/>
  <c r="I561" i="68"/>
  <c r="J561" i="68"/>
  <c r="H562" i="68"/>
  <c r="I562" i="68"/>
  <c r="J562" i="68"/>
  <c r="B553" i="68"/>
  <c r="B554" i="68"/>
  <c r="B555" i="68"/>
  <c r="B556" i="68"/>
  <c r="B557" i="68"/>
  <c r="B558" i="68"/>
  <c r="B559" i="68"/>
  <c r="B560" i="68"/>
  <c r="B561" i="68"/>
  <c r="B562" i="68"/>
  <c r="B552" i="68"/>
  <c r="J552" i="68"/>
  <c r="I552" i="68"/>
  <c r="H552" i="68"/>
  <c r="G562" i="68"/>
  <c r="G553" i="68"/>
  <c r="G554" i="68"/>
  <c r="G555" i="68"/>
  <c r="G556" i="68"/>
  <c r="G557" i="68"/>
  <c r="G558" i="68"/>
  <c r="G559" i="68"/>
  <c r="G560" i="68"/>
  <c r="G561" i="68"/>
  <c r="G552" i="68"/>
  <c r="B547" i="68"/>
  <c r="B548" i="68"/>
  <c r="B549" i="68"/>
  <c r="B550" i="68"/>
  <c r="B551" i="68"/>
  <c r="H547" i="68"/>
  <c r="I547" i="68"/>
  <c r="J547" i="68"/>
  <c r="H548" i="68"/>
  <c r="I548" i="68"/>
  <c r="J548" i="68"/>
  <c r="H549" i="68"/>
  <c r="I549" i="68"/>
  <c r="J549" i="68"/>
  <c r="H550" i="68"/>
  <c r="I550" i="68"/>
  <c r="J550" i="68"/>
  <c r="H551" i="68"/>
  <c r="I551" i="68"/>
  <c r="J551" i="68"/>
  <c r="G549" i="68"/>
  <c r="G550" i="68"/>
  <c r="G551" i="68"/>
  <c r="H528" i="68"/>
  <c r="I528" i="68"/>
  <c r="J528" i="68"/>
  <c r="H529" i="68"/>
  <c r="I529" i="68"/>
  <c r="J529" i="68"/>
  <c r="H530" i="68"/>
  <c r="I530" i="68"/>
  <c r="J530" i="68"/>
  <c r="H531" i="68"/>
  <c r="I531" i="68"/>
  <c r="J531" i="68"/>
  <c r="H532" i="68"/>
  <c r="I532" i="68"/>
  <c r="J532" i="68"/>
  <c r="H533" i="68"/>
  <c r="I533" i="68"/>
  <c r="J533" i="68"/>
  <c r="H534" i="68"/>
  <c r="I534" i="68"/>
  <c r="J534" i="68"/>
  <c r="H535" i="68"/>
  <c r="I535" i="68"/>
  <c r="J535" i="68"/>
  <c r="H536" i="68"/>
  <c r="I536" i="68"/>
  <c r="J536" i="68"/>
  <c r="H537" i="68"/>
  <c r="I537" i="68"/>
  <c r="J537" i="68"/>
  <c r="H538" i="68"/>
  <c r="I538" i="68"/>
  <c r="J538" i="68"/>
  <c r="H539" i="68"/>
  <c r="I539" i="68"/>
  <c r="J539" i="68"/>
  <c r="H540" i="68"/>
  <c r="I540" i="68"/>
  <c r="J540" i="68"/>
  <c r="H541" i="68"/>
  <c r="I541" i="68"/>
  <c r="J541" i="68"/>
  <c r="H542" i="68"/>
  <c r="I542" i="68"/>
  <c r="J542" i="68"/>
  <c r="H543" i="68"/>
  <c r="I543" i="68"/>
  <c r="J543" i="68"/>
  <c r="H544" i="68"/>
  <c r="I544" i="68"/>
  <c r="J544" i="68"/>
  <c r="H545" i="68"/>
  <c r="I545" i="68"/>
  <c r="J545" i="68"/>
  <c r="H546" i="68"/>
  <c r="I546" i="68"/>
  <c r="J546" i="68"/>
  <c r="B528" i="68"/>
  <c r="B529" i="68"/>
  <c r="B530" i="68"/>
  <c r="B531" i="68"/>
  <c r="B532" i="68"/>
  <c r="B533" i="68"/>
  <c r="B534" i="68"/>
  <c r="B535" i="68"/>
  <c r="B536" i="68"/>
  <c r="B537" i="68"/>
  <c r="B538" i="68"/>
  <c r="B539" i="68"/>
  <c r="B540" i="68"/>
  <c r="B541" i="68"/>
  <c r="B542" i="68"/>
  <c r="B543" i="68"/>
  <c r="B544" i="68"/>
  <c r="B545" i="68"/>
  <c r="B546" i="68"/>
  <c r="G547" i="68"/>
  <c r="G548" i="68"/>
  <c r="G544" i="68"/>
  <c r="G545" i="68"/>
  <c r="G546" i="68"/>
  <c r="G542" i="68"/>
  <c r="G543" i="68"/>
  <c r="G540" i="68"/>
  <c r="G541" i="68"/>
  <c r="G528" i="68"/>
  <c r="G529" i="68"/>
  <c r="G530" i="68"/>
  <c r="G531" i="68"/>
  <c r="G532" i="68"/>
  <c r="G533" i="68"/>
  <c r="G534" i="68"/>
  <c r="G535" i="68"/>
  <c r="G536" i="68"/>
  <c r="G537" i="68"/>
  <c r="G538" i="68"/>
  <c r="G539" i="68"/>
  <c r="J527" i="68"/>
  <c r="I527" i="68"/>
  <c r="H527" i="68"/>
  <c r="G527" i="68"/>
  <c r="B527" i="68"/>
  <c r="H501" i="68"/>
  <c r="I501" i="68"/>
  <c r="J501" i="68"/>
  <c r="H502" i="68"/>
  <c r="I502" i="68"/>
  <c r="J502" i="68"/>
  <c r="H503" i="68"/>
  <c r="I503" i="68"/>
  <c r="J503" i="68"/>
  <c r="H504" i="68"/>
  <c r="I504" i="68"/>
  <c r="J504" i="68"/>
  <c r="H505" i="68"/>
  <c r="I505" i="68"/>
  <c r="J505" i="68"/>
  <c r="H506" i="68"/>
  <c r="I506" i="68"/>
  <c r="J506" i="68"/>
  <c r="H507" i="68"/>
  <c r="I507" i="68"/>
  <c r="J507" i="68"/>
  <c r="H508" i="68"/>
  <c r="I508" i="68"/>
  <c r="J508" i="68"/>
  <c r="H509" i="68"/>
  <c r="I509" i="68"/>
  <c r="J509" i="68"/>
  <c r="H510" i="68"/>
  <c r="I510" i="68"/>
  <c r="J510" i="68"/>
  <c r="H511" i="68"/>
  <c r="I511" i="68"/>
  <c r="J511" i="68"/>
  <c r="H512" i="68"/>
  <c r="I512" i="68"/>
  <c r="J512" i="68"/>
  <c r="H513" i="68"/>
  <c r="I513" i="68"/>
  <c r="J513" i="68"/>
  <c r="H514" i="68"/>
  <c r="I514" i="68"/>
  <c r="J514" i="68"/>
  <c r="H515" i="68"/>
  <c r="I515" i="68"/>
  <c r="J515" i="68"/>
  <c r="H516" i="68"/>
  <c r="I516" i="68"/>
  <c r="J516" i="68"/>
  <c r="H517" i="68"/>
  <c r="I517" i="68"/>
  <c r="J517" i="68"/>
  <c r="H518" i="68"/>
  <c r="I518" i="68"/>
  <c r="J518" i="68"/>
  <c r="H519" i="68"/>
  <c r="I519" i="68"/>
  <c r="J519" i="68"/>
  <c r="H520" i="68"/>
  <c r="I520" i="68"/>
  <c r="J520" i="68"/>
  <c r="H521" i="68"/>
  <c r="I521" i="68"/>
  <c r="J521" i="68"/>
  <c r="H522" i="68"/>
  <c r="I522" i="68"/>
  <c r="J522" i="68"/>
  <c r="H523" i="68"/>
  <c r="I523" i="68"/>
  <c r="J523" i="68"/>
  <c r="H524" i="68"/>
  <c r="I524" i="68"/>
  <c r="J524" i="68"/>
  <c r="H525" i="68"/>
  <c r="I525" i="68"/>
  <c r="J525" i="68"/>
  <c r="H526" i="68"/>
  <c r="I526" i="68"/>
  <c r="J526" i="68"/>
  <c r="B501" i="68"/>
  <c r="B502" i="68"/>
  <c r="B503" i="68"/>
  <c r="B504" i="68"/>
  <c r="B505" i="68"/>
  <c r="B506" i="68"/>
  <c r="B507" i="68"/>
  <c r="B508" i="68"/>
  <c r="B509" i="68"/>
  <c r="B510" i="68"/>
  <c r="B511" i="68"/>
  <c r="B512" i="68"/>
  <c r="B513" i="68"/>
  <c r="B514" i="68"/>
  <c r="B515" i="68"/>
  <c r="B516" i="68"/>
  <c r="B517" i="68"/>
  <c r="B518" i="68"/>
  <c r="B519" i="68"/>
  <c r="B520" i="68"/>
  <c r="B521" i="68"/>
  <c r="B522" i="68"/>
  <c r="B523" i="68"/>
  <c r="B524" i="68"/>
  <c r="B525" i="68"/>
  <c r="B526" i="68"/>
  <c r="G501" i="68"/>
  <c r="G502" i="68"/>
  <c r="G503" i="68"/>
  <c r="G504" i="68"/>
  <c r="G505" i="68"/>
  <c r="G506" i="68"/>
  <c r="G507" i="68"/>
  <c r="G508" i="68"/>
  <c r="G509" i="68"/>
  <c r="G510" i="68"/>
  <c r="G511" i="68"/>
  <c r="G512" i="68"/>
  <c r="G513" i="68"/>
  <c r="G514" i="68"/>
  <c r="G515" i="68"/>
  <c r="G516" i="68"/>
  <c r="G517" i="68"/>
  <c r="G518" i="68"/>
  <c r="G519" i="68"/>
  <c r="G520" i="68"/>
  <c r="G521" i="68"/>
  <c r="G522" i="68"/>
  <c r="G523" i="68"/>
  <c r="G524" i="68"/>
  <c r="G525" i="68"/>
  <c r="G526" i="68"/>
  <c r="J470" i="68"/>
  <c r="I470" i="68"/>
  <c r="H470" i="68"/>
  <c r="B470" i="68"/>
  <c r="G470" i="68"/>
  <c r="B469" i="68" l="1"/>
  <c r="B441" i="68"/>
  <c r="B442" i="68"/>
  <c r="B443" i="68"/>
  <c r="B444" i="68"/>
  <c r="B445" i="68"/>
  <c r="B446" i="68"/>
  <c r="B447" i="68"/>
  <c r="B448" i="68"/>
  <c r="B449" i="68"/>
  <c r="B450" i="68"/>
  <c r="B451" i="68"/>
  <c r="B452" i="68"/>
  <c r="B453" i="68"/>
  <c r="B454" i="68"/>
  <c r="B455" i="68"/>
  <c r="B456" i="68"/>
  <c r="B457" i="68"/>
  <c r="B458" i="68"/>
  <c r="B459" i="68"/>
  <c r="B460" i="68"/>
  <c r="B461" i="68"/>
  <c r="B462" i="68"/>
  <c r="B463" i="68"/>
  <c r="B464" i="68"/>
  <c r="B465" i="68"/>
  <c r="B466" i="68"/>
  <c r="B467" i="68"/>
  <c r="B468" i="68"/>
  <c r="H441" i="68"/>
  <c r="I441" i="68"/>
  <c r="J441" i="68"/>
  <c r="H442" i="68"/>
  <c r="I442" i="68"/>
  <c r="J442" i="68"/>
  <c r="H443" i="68"/>
  <c r="I443" i="68"/>
  <c r="J443" i="68"/>
  <c r="H444" i="68"/>
  <c r="I444" i="68"/>
  <c r="J444" i="68"/>
  <c r="H445" i="68"/>
  <c r="I445" i="68"/>
  <c r="J445" i="68"/>
  <c r="H446" i="68"/>
  <c r="I446" i="68"/>
  <c r="J446" i="68"/>
  <c r="H447" i="68"/>
  <c r="I447" i="68"/>
  <c r="J447" i="68"/>
  <c r="H448" i="68"/>
  <c r="I448" i="68"/>
  <c r="J448" i="68"/>
  <c r="H449" i="68"/>
  <c r="I449" i="68"/>
  <c r="J449" i="68"/>
  <c r="H450" i="68"/>
  <c r="I450" i="68"/>
  <c r="J450" i="68"/>
  <c r="H451" i="68"/>
  <c r="I451" i="68"/>
  <c r="J451" i="68"/>
  <c r="H452" i="68"/>
  <c r="I452" i="68"/>
  <c r="J452" i="68"/>
  <c r="H453" i="68"/>
  <c r="I453" i="68"/>
  <c r="J453" i="68"/>
  <c r="H454" i="68"/>
  <c r="I454" i="68"/>
  <c r="J454" i="68"/>
  <c r="H455" i="68"/>
  <c r="I455" i="68"/>
  <c r="J455" i="68"/>
  <c r="H456" i="68"/>
  <c r="I456" i="68"/>
  <c r="J456" i="68"/>
  <c r="H457" i="68"/>
  <c r="I457" i="68"/>
  <c r="J457" i="68"/>
  <c r="H458" i="68"/>
  <c r="I458" i="68"/>
  <c r="J458" i="68"/>
  <c r="H459" i="68"/>
  <c r="I459" i="68"/>
  <c r="J459" i="68"/>
  <c r="H460" i="68"/>
  <c r="I460" i="68"/>
  <c r="J460" i="68"/>
  <c r="H461" i="68"/>
  <c r="I461" i="68"/>
  <c r="J461" i="68"/>
  <c r="H462" i="68"/>
  <c r="I462" i="68"/>
  <c r="J462" i="68"/>
  <c r="H463" i="68"/>
  <c r="I463" i="68"/>
  <c r="J463" i="68"/>
  <c r="H464" i="68"/>
  <c r="I464" i="68"/>
  <c r="J464" i="68"/>
  <c r="H465" i="68"/>
  <c r="I465" i="68"/>
  <c r="J465" i="68"/>
  <c r="H466" i="68"/>
  <c r="I466" i="68"/>
  <c r="J466" i="68"/>
  <c r="H467" i="68"/>
  <c r="I467" i="68"/>
  <c r="J467" i="68"/>
  <c r="H468" i="68"/>
  <c r="I468" i="68"/>
  <c r="J468" i="68"/>
  <c r="H469" i="68"/>
  <c r="I469" i="68"/>
  <c r="J469" i="68"/>
  <c r="G441" i="68"/>
  <c r="G442" i="68"/>
  <c r="G443" i="68"/>
  <c r="G444" i="68"/>
  <c r="G445" i="68"/>
  <c r="G446" i="68"/>
  <c r="G447" i="68"/>
  <c r="G448" i="68"/>
  <c r="G449" i="68"/>
  <c r="G450" i="68"/>
  <c r="G451" i="68"/>
  <c r="G452" i="68"/>
  <c r="G453" i="68"/>
  <c r="G454" i="68"/>
  <c r="G455" i="68"/>
  <c r="G456" i="68"/>
  <c r="G457" i="68"/>
  <c r="G458" i="68"/>
  <c r="G459" i="68"/>
  <c r="G460" i="68"/>
  <c r="G461" i="68"/>
  <c r="G462" i="68"/>
  <c r="G463" i="68"/>
  <c r="G464" i="68"/>
  <c r="G465" i="68"/>
  <c r="G466" i="68"/>
  <c r="G467" i="68"/>
  <c r="G468" i="68"/>
  <c r="G469" i="68"/>
  <c r="J440" i="68"/>
  <c r="I440" i="68"/>
  <c r="H440" i="68"/>
  <c r="G440" i="68"/>
  <c r="B440" i="68"/>
  <c r="H437" i="68"/>
  <c r="I437" i="68"/>
  <c r="J437" i="68"/>
  <c r="H438" i="68"/>
  <c r="I438" i="68"/>
  <c r="J438" i="68"/>
  <c r="H439" i="68"/>
  <c r="I439" i="68"/>
  <c r="J439" i="68"/>
  <c r="B437" i="68"/>
  <c r="B438" i="68"/>
  <c r="B439" i="68"/>
  <c r="G437" i="68"/>
  <c r="G438" i="68"/>
  <c r="G439" i="68"/>
  <c r="J436" i="68"/>
  <c r="I436" i="68"/>
  <c r="H436" i="68"/>
  <c r="G436" i="68"/>
  <c r="B436" i="68"/>
  <c r="B432" i="68"/>
  <c r="B433" i="68"/>
  <c r="B434" i="68"/>
  <c r="B435" i="68"/>
  <c r="H432" i="68"/>
  <c r="I432" i="68"/>
  <c r="J432" i="68"/>
  <c r="H433" i="68"/>
  <c r="I433" i="68"/>
  <c r="J433" i="68"/>
  <c r="H434" i="68"/>
  <c r="I434" i="68"/>
  <c r="J434" i="68"/>
  <c r="H435" i="68"/>
  <c r="I435" i="68"/>
  <c r="J435" i="68"/>
  <c r="G432" i="68"/>
  <c r="G433" i="68"/>
  <c r="G434" i="68"/>
  <c r="G435" i="68"/>
  <c r="H423" i="68"/>
  <c r="I423" i="68"/>
  <c r="J423" i="68"/>
  <c r="H424" i="68"/>
  <c r="I424" i="68"/>
  <c r="J424" i="68"/>
  <c r="H425" i="68"/>
  <c r="I425" i="68"/>
  <c r="J425" i="68"/>
  <c r="H426" i="68"/>
  <c r="I426" i="68"/>
  <c r="J426" i="68"/>
  <c r="H427" i="68"/>
  <c r="I427" i="68"/>
  <c r="J427" i="68"/>
  <c r="H428" i="68"/>
  <c r="I428" i="68"/>
  <c r="J428" i="68"/>
  <c r="H429" i="68"/>
  <c r="I429" i="68"/>
  <c r="J429" i="68"/>
  <c r="H430" i="68"/>
  <c r="I430" i="68"/>
  <c r="J430" i="68"/>
  <c r="H431" i="68"/>
  <c r="I431" i="68"/>
  <c r="J431" i="68"/>
  <c r="B423" i="68"/>
  <c r="B424" i="68"/>
  <c r="B425" i="68"/>
  <c r="B426" i="68"/>
  <c r="B427" i="68"/>
  <c r="B428" i="68"/>
  <c r="B429" i="68"/>
  <c r="B430" i="68"/>
  <c r="B431" i="68"/>
  <c r="G423" i="68"/>
  <c r="G424" i="68"/>
  <c r="G425" i="68"/>
  <c r="G426" i="68"/>
  <c r="G427" i="68"/>
  <c r="G428" i="68"/>
  <c r="G429" i="68"/>
  <c r="G430" i="68"/>
  <c r="G431" i="68"/>
  <c r="J422" i="68"/>
  <c r="I422" i="68"/>
  <c r="H422" i="68"/>
  <c r="G422" i="68"/>
  <c r="B422" i="68"/>
  <c r="H418" i="68"/>
  <c r="I418" i="68"/>
  <c r="J418" i="68"/>
  <c r="H419" i="68"/>
  <c r="I419" i="68"/>
  <c r="J419" i="68"/>
  <c r="H420" i="68"/>
  <c r="I420" i="68"/>
  <c r="J420" i="68"/>
  <c r="H421" i="68"/>
  <c r="I421" i="68"/>
  <c r="J421" i="68"/>
  <c r="G418" i="68"/>
  <c r="G419" i="68"/>
  <c r="G420" i="68"/>
  <c r="G421" i="68"/>
  <c r="B418" i="68"/>
  <c r="B419" i="68"/>
  <c r="B420" i="68"/>
  <c r="B421" i="68"/>
  <c r="J417" i="68"/>
  <c r="I417" i="68"/>
  <c r="H417" i="68"/>
  <c r="G417" i="68"/>
  <c r="B417" i="68"/>
  <c r="H413" i="68"/>
  <c r="I413" i="68"/>
  <c r="J413" i="68"/>
  <c r="H414" i="68"/>
  <c r="I414" i="68"/>
  <c r="J414" i="68"/>
  <c r="H415" i="68"/>
  <c r="I415" i="68"/>
  <c r="J415" i="68"/>
  <c r="H416" i="68"/>
  <c r="I416" i="68"/>
  <c r="J416" i="68"/>
  <c r="B413" i="68"/>
  <c r="B414" i="68"/>
  <c r="B415" i="68"/>
  <c r="B416" i="68"/>
  <c r="G413" i="68"/>
  <c r="G414" i="68"/>
  <c r="G415" i="68"/>
  <c r="G416" i="68"/>
  <c r="J412" i="68"/>
  <c r="I412" i="68"/>
  <c r="H412" i="68"/>
  <c r="G412" i="68"/>
  <c r="B412" i="68"/>
  <c r="B407" i="68"/>
  <c r="B408" i="68"/>
  <c r="B409" i="68"/>
  <c r="B410" i="68"/>
  <c r="B411" i="68"/>
  <c r="H407" i="68"/>
  <c r="I407" i="68"/>
  <c r="J407" i="68"/>
  <c r="H408" i="68"/>
  <c r="I408" i="68"/>
  <c r="J408" i="68"/>
  <c r="H409" i="68"/>
  <c r="I409" i="68"/>
  <c r="J409" i="68"/>
  <c r="H410" i="68"/>
  <c r="I410" i="68"/>
  <c r="J410" i="68"/>
  <c r="H411" i="68"/>
  <c r="I411" i="68"/>
  <c r="J411" i="68"/>
  <c r="G407" i="68"/>
  <c r="G408" i="68"/>
  <c r="G409" i="68"/>
  <c r="G410" i="68"/>
  <c r="G411" i="68"/>
  <c r="J406" i="68"/>
  <c r="I406" i="68"/>
  <c r="H406" i="68"/>
  <c r="G406" i="68"/>
  <c r="B406" i="68"/>
  <c r="G196" i="68"/>
  <c r="H196" i="68"/>
  <c r="I196" i="68"/>
  <c r="J196" i="68"/>
  <c r="K196" i="68"/>
  <c r="L196" i="68"/>
  <c r="M196" i="68"/>
  <c r="N196" i="68"/>
  <c r="G197" i="68"/>
  <c r="H197" i="68"/>
  <c r="I197" i="68"/>
  <c r="J197" i="68"/>
  <c r="K197" i="68"/>
  <c r="L197" i="68"/>
  <c r="M197" i="68"/>
  <c r="N197" i="68"/>
  <c r="G198" i="68"/>
  <c r="H198" i="68"/>
  <c r="I198" i="68"/>
  <c r="J198" i="68"/>
  <c r="K198" i="68"/>
  <c r="L198" i="68"/>
  <c r="M198" i="68"/>
  <c r="N198" i="68"/>
  <c r="G199" i="68"/>
  <c r="H199" i="68"/>
  <c r="I199" i="68"/>
  <c r="J199" i="68"/>
  <c r="K199" i="68"/>
  <c r="L199" i="68"/>
  <c r="M199" i="68"/>
  <c r="N199" i="68"/>
  <c r="H402" i="68"/>
  <c r="I402" i="68"/>
  <c r="J402" i="68"/>
  <c r="H403" i="68"/>
  <c r="I403" i="68"/>
  <c r="J403" i="68"/>
  <c r="H404" i="68"/>
  <c r="I404" i="68"/>
  <c r="J404" i="68"/>
  <c r="B402" i="68"/>
  <c r="B403" i="68"/>
  <c r="B404" i="68"/>
  <c r="G402" i="68"/>
  <c r="G403" i="68"/>
  <c r="G404" i="68"/>
  <c r="J401" i="68"/>
  <c r="I401" i="68"/>
  <c r="H401" i="68"/>
  <c r="G401" i="68"/>
  <c r="B401" i="68"/>
  <c r="H397" i="68"/>
  <c r="I397" i="68"/>
  <c r="J397" i="68"/>
  <c r="H398" i="68"/>
  <c r="I398" i="68"/>
  <c r="J398" i="68"/>
  <c r="H399" i="68"/>
  <c r="I399" i="68"/>
  <c r="J399" i="68"/>
  <c r="H400" i="68"/>
  <c r="I400" i="68"/>
  <c r="J400" i="68"/>
  <c r="B397" i="68"/>
  <c r="B398" i="68"/>
  <c r="B399" i="68"/>
  <c r="B400" i="68"/>
  <c r="G397" i="68"/>
  <c r="G398" i="68"/>
  <c r="G399" i="68"/>
  <c r="G400" i="68"/>
  <c r="J396" i="68"/>
  <c r="I396" i="68"/>
  <c r="H396" i="68"/>
  <c r="G396" i="68"/>
  <c r="B396" i="68"/>
  <c r="I387" i="68"/>
  <c r="J387" i="68"/>
  <c r="I388" i="68"/>
  <c r="J388" i="68"/>
  <c r="I389" i="68"/>
  <c r="J389" i="68"/>
  <c r="I390" i="68"/>
  <c r="J390" i="68"/>
  <c r="I391" i="68"/>
  <c r="J391" i="68"/>
  <c r="I392" i="68"/>
  <c r="J392" i="68"/>
  <c r="I393" i="68"/>
  <c r="J393" i="68"/>
  <c r="I394" i="68"/>
  <c r="J394" i="68"/>
  <c r="I395" i="68"/>
  <c r="J395" i="68"/>
  <c r="H387" i="68"/>
  <c r="H388" i="68"/>
  <c r="H389" i="68"/>
  <c r="H390" i="68"/>
  <c r="H391" i="68"/>
  <c r="H392" i="68"/>
  <c r="H393" i="68"/>
  <c r="H394" i="68"/>
  <c r="H395" i="68"/>
  <c r="B387" i="68"/>
  <c r="B392" i="68"/>
  <c r="B393" i="68"/>
  <c r="B394" i="68"/>
  <c r="B395" i="68"/>
  <c r="G387" i="68"/>
  <c r="G388" i="68"/>
  <c r="G389" i="68"/>
  <c r="G390" i="68"/>
  <c r="G391" i="68"/>
  <c r="G392" i="68"/>
  <c r="G393" i="68"/>
  <c r="G394" i="68"/>
  <c r="G395" i="68"/>
  <c r="J386" i="68"/>
  <c r="I386" i="68"/>
  <c r="H386" i="68"/>
  <c r="G386" i="68"/>
  <c r="B386" i="68"/>
  <c r="H362" i="68"/>
  <c r="I362" i="68"/>
  <c r="J362" i="68"/>
  <c r="H363" i="68"/>
  <c r="I363" i="68"/>
  <c r="J363" i="68"/>
  <c r="H364" i="68"/>
  <c r="I364" i="68"/>
  <c r="J364" i="68"/>
  <c r="H365" i="68"/>
  <c r="I365" i="68"/>
  <c r="J365" i="68"/>
  <c r="H366" i="68"/>
  <c r="I366" i="68"/>
  <c r="J366" i="68"/>
  <c r="H367" i="68"/>
  <c r="I367" i="68"/>
  <c r="J367" i="68"/>
  <c r="H368" i="68"/>
  <c r="I368" i="68"/>
  <c r="J368" i="68"/>
  <c r="H369" i="68"/>
  <c r="I369" i="68"/>
  <c r="J369" i="68"/>
  <c r="H370" i="68"/>
  <c r="I370" i="68"/>
  <c r="J370" i="68"/>
  <c r="H371" i="68"/>
  <c r="I371" i="68"/>
  <c r="J371" i="68"/>
  <c r="H372" i="68"/>
  <c r="I372" i="68"/>
  <c r="J372" i="68"/>
  <c r="H373" i="68"/>
  <c r="I373" i="68"/>
  <c r="J373" i="68"/>
  <c r="H374" i="68"/>
  <c r="I374" i="68"/>
  <c r="J374" i="68"/>
  <c r="H375" i="68"/>
  <c r="I375" i="68"/>
  <c r="J375" i="68"/>
  <c r="H376" i="68"/>
  <c r="I376" i="68"/>
  <c r="J376" i="68"/>
  <c r="H377" i="68"/>
  <c r="I377" i="68"/>
  <c r="J377" i="68"/>
  <c r="H378" i="68"/>
  <c r="I378" i="68"/>
  <c r="J378" i="68"/>
  <c r="H379" i="68"/>
  <c r="I379" i="68"/>
  <c r="J379" i="68"/>
  <c r="H380" i="68"/>
  <c r="I380" i="68"/>
  <c r="J380" i="68"/>
  <c r="H381" i="68"/>
  <c r="I381" i="68"/>
  <c r="J381" i="68"/>
  <c r="H382" i="68"/>
  <c r="I382" i="68"/>
  <c r="J382" i="68"/>
  <c r="H383" i="68"/>
  <c r="I383" i="68"/>
  <c r="J383" i="68"/>
  <c r="H384" i="68"/>
  <c r="I384" i="68"/>
  <c r="J384" i="68"/>
  <c r="H385" i="68"/>
  <c r="I385" i="68"/>
  <c r="J385" i="68"/>
  <c r="B362" i="68"/>
  <c r="B363" i="68"/>
  <c r="B364" i="68"/>
  <c r="B365" i="68"/>
  <c r="B366" i="68"/>
  <c r="B367" i="68"/>
  <c r="B368" i="68"/>
  <c r="B369" i="68"/>
  <c r="B370" i="68"/>
  <c r="B371" i="68"/>
  <c r="B372" i="68"/>
  <c r="B373" i="68"/>
  <c r="B374" i="68"/>
  <c r="B375" i="68"/>
  <c r="B376" i="68"/>
  <c r="B377" i="68"/>
  <c r="B378" i="68"/>
  <c r="B379" i="68"/>
  <c r="B380" i="68"/>
  <c r="B381" i="68"/>
  <c r="B382" i="68"/>
  <c r="B383" i="68"/>
  <c r="B384" i="68"/>
  <c r="B385" i="68"/>
  <c r="G383" i="68"/>
  <c r="G384" i="68"/>
  <c r="G385" i="68"/>
  <c r="G377" i="68"/>
  <c r="G378" i="68"/>
  <c r="G379" i="68"/>
  <c r="G380" i="68"/>
  <c r="G381" i="68"/>
  <c r="G382" i="68"/>
  <c r="G373" i="68"/>
  <c r="G374" i="68"/>
  <c r="G375" i="68"/>
  <c r="G376" i="68"/>
  <c r="G364" i="68"/>
  <c r="G365" i="68"/>
  <c r="G366" i="68"/>
  <c r="G367" i="68"/>
  <c r="G368" i="68"/>
  <c r="G369" i="68"/>
  <c r="G370" i="68"/>
  <c r="G371" i="68"/>
  <c r="G372" i="68"/>
  <c r="G362" i="68"/>
  <c r="G363" i="68"/>
  <c r="H327" i="68"/>
  <c r="I327" i="68"/>
  <c r="J327" i="68"/>
  <c r="H328" i="68"/>
  <c r="I328" i="68"/>
  <c r="J328" i="68"/>
  <c r="H329" i="68"/>
  <c r="I329" i="68"/>
  <c r="J329" i="68"/>
  <c r="H330" i="68"/>
  <c r="I330" i="68"/>
  <c r="J330" i="68"/>
  <c r="H331" i="68"/>
  <c r="I331" i="68"/>
  <c r="J331" i="68"/>
  <c r="H332" i="68"/>
  <c r="I332" i="68"/>
  <c r="J332" i="68"/>
  <c r="H333" i="68"/>
  <c r="I333" i="68"/>
  <c r="J333" i="68"/>
  <c r="H334" i="68"/>
  <c r="I334" i="68"/>
  <c r="J334" i="68"/>
  <c r="H335" i="68"/>
  <c r="I335" i="68"/>
  <c r="J335" i="68"/>
  <c r="H336" i="68"/>
  <c r="I336" i="68"/>
  <c r="J336" i="68"/>
  <c r="H337" i="68"/>
  <c r="I337" i="68"/>
  <c r="J337" i="68"/>
  <c r="H338" i="68"/>
  <c r="I338" i="68"/>
  <c r="J338" i="68"/>
  <c r="H339" i="68"/>
  <c r="I339" i="68"/>
  <c r="J339" i="68"/>
  <c r="H340" i="68"/>
  <c r="I340" i="68"/>
  <c r="J340" i="68"/>
  <c r="H341" i="68"/>
  <c r="I341" i="68"/>
  <c r="J341" i="68"/>
  <c r="H342" i="68"/>
  <c r="I342" i="68"/>
  <c r="J342" i="68"/>
  <c r="H343" i="68"/>
  <c r="I343" i="68"/>
  <c r="J343" i="68"/>
  <c r="H344" i="68"/>
  <c r="I344" i="68"/>
  <c r="J344" i="68"/>
  <c r="H345" i="68"/>
  <c r="I345" i="68"/>
  <c r="J345" i="68"/>
  <c r="H346" i="68"/>
  <c r="I346" i="68"/>
  <c r="J346" i="68"/>
  <c r="H347" i="68"/>
  <c r="I347" i="68"/>
  <c r="J347" i="68"/>
  <c r="H348" i="68"/>
  <c r="I348" i="68"/>
  <c r="J348" i="68"/>
  <c r="H349" i="68"/>
  <c r="I349" i="68"/>
  <c r="J349" i="68"/>
  <c r="H350" i="68"/>
  <c r="I350" i="68"/>
  <c r="J350" i="68"/>
  <c r="H351" i="68"/>
  <c r="I351" i="68"/>
  <c r="J351" i="68"/>
  <c r="H352" i="68"/>
  <c r="I352" i="68"/>
  <c r="J352" i="68"/>
  <c r="H353" i="68"/>
  <c r="I353" i="68"/>
  <c r="J353" i="68"/>
  <c r="H354" i="68"/>
  <c r="I354" i="68"/>
  <c r="J354" i="68"/>
  <c r="H355" i="68"/>
  <c r="I355" i="68"/>
  <c r="J355" i="68"/>
  <c r="H356" i="68"/>
  <c r="I356" i="68"/>
  <c r="J356" i="68"/>
  <c r="H357" i="68"/>
  <c r="I357" i="68"/>
  <c r="J357" i="68"/>
  <c r="H358" i="68"/>
  <c r="I358" i="68"/>
  <c r="J358" i="68"/>
  <c r="H359" i="68"/>
  <c r="I359" i="68"/>
  <c r="J359" i="68"/>
  <c r="H360" i="68"/>
  <c r="I360" i="68"/>
  <c r="J360" i="68"/>
  <c r="H361" i="68"/>
  <c r="I361" i="68"/>
  <c r="J361" i="68"/>
  <c r="B327" i="68"/>
  <c r="B328" i="68"/>
  <c r="B329" i="68"/>
  <c r="B330" i="68"/>
  <c r="B331" i="68"/>
  <c r="B332" i="68"/>
  <c r="B333" i="68"/>
  <c r="B334" i="68"/>
  <c r="B335" i="68"/>
  <c r="B336" i="68"/>
  <c r="B337" i="68"/>
  <c r="B338" i="68"/>
  <c r="B339" i="68"/>
  <c r="B340" i="68"/>
  <c r="B341" i="68"/>
  <c r="B342" i="68"/>
  <c r="B343" i="68"/>
  <c r="B344" i="68"/>
  <c r="B345" i="68"/>
  <c r="B346" i="68"/>
  <c r="B347" i="68"/>
  <c r="B348" i="68"/>
  <c r="B349" i="68"/>
  <c r="B350" i="68"/>
  <c r="B351" i="68"/>
  <c r="B352" i="68"/>
  <c r="B353" i="68"/>
  <c r="B354" i="68"/>
  <c r="B355" i="68"/>
  <c r="B356" i="68"/>
  <c r="B357" i="68"/>
  <c r="B358" i="68"/>
  <c r="B359" i="68"/>
  <c r="B360" i="68"/>
  <c r="B361" i="68"/>
  <c r="G327" i="68"/>
  <c r="G328" i="68"/>
  <c r="G329" i="68"/>
  <c r="G330" i="68"/>
  <c r="G331" i="68"/>
  <c r="G332" i="68"/>
  <c r="G333" i="68"/>
  <c r="G334" i="68"/>
  <c r="G335" i="68"/>
  <c r="G336" i="68"/>
  <c r="G337" i="68"/>
  <c r="G338" i="68"/>
  <c r="G339" i="68"/>
  <c r="G340" i="68"/>
  <c r="G341" i="68"/>
  <c r="G342" i="68"/>
  <c r="G343" i="68"/>
  <c r="G344" i="68"/>
  <c r="G345" i="68"/>
  <c r="G346" i="68"/>
  <c r="G347" i="68"/>
  <c r="G348" i="68"/>
  <c r="G349" i="68"/>
  <c r="G350" i="68"/>
  <c r="G351" i="68"/>
  <c r="G352" i="68"/>
  <c r="G353" i="68"/>
  <c r="G354" i="68"/>
  <c r="G355" i="68"/>
  <c r="G356" i="68"/>
  <c r="G357" i="68"/>
  <c r="G358" i="68"/>
  <c r="G359" i="68"/>
  <c r="G360" i="68"/>
  <c r="G361" i="68"/>
  <c r="H326" i="68"/>
  <c r="G326" i="68"/>
  <c r="B326" i="68"/>
  <c r="H325" i="68"/>
  <c r="I325" i="68"/>
  <c r="J325" i="68"/>
  <c r="H229" i="68"/>
  <c r="I229" i="68"/>
  <c r="J229" i="68"/>
  <c r="H230" i="68"/>
  <c r="I230" i="68"/>
  <c r="J230" i="68"/>
  <c r="H231" i="68"/>
  <c r="I231" i="68"/>
  <c r="J231" i="68"/>
  <c r="H232" i="68"/>
  <c r="I232" i="68"/>
  <c r="J232" i="68"/>
  <c r="H233" i="68"/>
  <c r="I233" i="68"/>
  <c r="J233" i="68"/>
  <c r="H234" i="68"/>
  <c r="I234" i="68"/>
  <c r="J234" i="68"/>
  <c r="H235" i="68"/>
  <c r="I235" i="68"/>
  <c r="J235" i="68"/>
  <c r="H236" i="68"/>
  <c r="I236" i="68"/>
  <c r="J236" i="68"/>
  <c r="H237" i="68"/>
  <c r="I237" i="68"/>
  <c r="J237" i="68"/>
  <c r="H238" i="68"/>
  <c r="I238" i="68"/>
  <c r="J238" i="68"/>
  <c r="H239" i="68"/>
  <c r="I239" i="68"/>
  <c r="J239" i="68"/>
  <c r="H240" i="68"/>
  <c r="I240" i="68"/>
  <c r="J240" i="68"/>
  <c r="H241" i="68"/>
  <c r="I241" i="68"/>
  <c r="J241" i="68"/>
  <c r="H242" i="68"/>
  <c r="I242" i="68"/>
  <c r="J242" i="68"/>
  <c r="H243" i="68"/>
  <c r="I243" i="68"/>
  <c r="J243" i="68"/>
  <c r="H244" i="68"/>
  <c r="I244" i="68"/>
  <c r="J244" i="68"/>
  <c r="H245" i="68"/>
  <c r="I245" i="68"/>
  <c r="J245" i="68"/>
  <c r="H246" i="68"/>
  <c r="I246" i="68"/>
  <c r="J246" i="68"/>
  <c r="H247" i="68"/>
  <c r="I247" i="68"/>
  <c r="J247" i="68"/>
  <c r="H248" i="68"/>
  <c r="I248" i="68"/>
  <c r="J248" i="68"/>
  <c r="H249" i="68"/>
  <c r="I249" i="68"/>
  <c r="J249" i="68"/>
  <c r="H250" i="68"/>
  <c r="I250" i="68"/>
  <c r="J250" i="68"/>
  <c r="H251" i="68"/>
  <c r="I251" i="68"/>
  <c r="J251" i="68"/>
  <c r="H252" i="68"/>
  <c r="I252" i="68"/>
  <c r="J252" i="68"/>
  <c r="H253" i="68"/>
  <c r="I253" i="68"/>
  <c r="J253" i="68"/>
  <c r="H254" i="68"/>
  <c r="I254" i="68"/>
  <c r="J254" i="68"/>
  <c r="H255" i="68"/>
  <c r="I255" i="68"/>
  <c r="J255" i="68"/>
  <c r="H256" i="68"/>
  <c r="I256" i="68"/>
  <c r="J256" i="68"/>
  <c r="H257" i="68"/>
  <c r="I257" i="68"/>
  <c r="J257" i="68"/>
  <c r="H258" i="68"/>
  <c r="I258" i="68"/>
  <c r="J258" i="68"/>
  <c r="H259" i="68"/>
  <c r="I259" i="68"/>
  <c r="J259" i="68"/>
  <c r="H260" i="68"/>
  <c r="I260" i="68"/>
  <c r="J260" i="68"/>
  <c r="H261" i="68"/>
  <c r="I261" i="68"/>
  <c r="J261" i="68"/>
  <c r="H262" i="68"/>
  <c r="I262" i="68"/>
  <c r="J262" i="68"/>
  <c r="H263" i="68"/>
  <c r="I263" i="68"/>
  <c r="J263" i="68"/>
  <c r="H264" i="68"/>
  <c r="I264" i="68"/>
  <c r="J264" i="68"/>
  <c r="H265" i="68"/>
  <c r="I265" i="68"/>
  <c r="J265" i="68"/>
  <c r="H266" i="68"/>
  <c r="I266" i="68"/>
  <c r="J266" i="68"/>
  <c r="H267" i="68"/>
  <c r="I267" i="68"/>
  <c r="J267" i="68"/>
  <c r="H268" i="68"/>
  <c r="I268" i="68"/>
  <c r="J268" i="68"/>
  <c r="H269" i="68"/>
  <c r="I269" i="68"/>
  <c r="J269" i="68"/>
  <c r="H270" i="68"/>
  <c r="I270" i="68"/>
  <c r="J270" i="68"/>
  <c r="H271" i="68"/>
  <c r="I271" i="68"/>
  <c r="J271" i="68"/>
  <c r="H272" i="68"/>
  <c r="I272" i="68"/>
  <c r="J272" i="68"/>
  <c r="H273" i="68"/>
  <c r="I273" i="68"/>
  <c r="J273" i="68"/>
  <c r="H274" i="68"/>
  <c r="I274" i="68"/>
  <c r="J274" i="68"/>
  <c r="H275" i="68"/>
  <c r="I275" i="68"/>
  <c r="J275" i="68"/>
  <c r="H276" i="68"/>
  <c r="I276" i="68"/>
  <c r="J276" i="68"/>
  <c r="H277" i="68"/>
  <c r="I277" i="68"/>
  <c r="J277" i="68"/>
  <c r="H278" i="68"/>
  <c r="I278" i="68"/>
  <c r="J278" i="68"/>
  <c r="H279" i="68"/>
  <c r="I279" i="68"/>
  <c r="J279" i="68"/>
  <c r="H280" i="68"/>
  <c r="I280" i="68"/>
  <c r="J280" i="68"/>
  <c r="H281" i="68"/>
  <c r="I281" i="68"/>
  <c r="J281" i="68"/>
  <c r="H282" i="68"/>
  <c r="I282" i="68"/>
  <c r="J282" i="68"/>
  <c r="H283" i="68"/>
  <c r="I283" i="68"/>
  <c r="J283" i="68"/>
  <c r="H284" i="68"/>
  <c r="I284" i="68"/>
  <c r="J284" i="68"/>
  <c r="H285" i="68"/>
  <c r="I285" i="68"/>
  <c r="J285" i="68"/>
  <c r="H286" i="68"/>
  <c r="I286" i="68"/>
  <c r="J286" i="68"/>
  <c r="H287" i="68"/>
  <c r="I287" i="68"/>
  <c r="J287" i="68"/>
  <c r="H288" i="68"/>
  <c r="I288" i="68"/>
  <c r="J288" i="68"/>
  <c r="H289" i="68"/>
  <c r="I289" i="68"/>
  <c r="J289" i="68"/>
  <c r="H290" i="68"/>
  <c r="I290" i="68"/>
  <c r="J290" i="68"/>
  <c r="H291" i="68"/>
  <c r="I291" i="68"/>
  <c r="J291" i="68"/>
  <c r="H292" i="68"/>
  <c r="I292" i="68"/>
  <c r="J292" i="68"/>
  <c r="H293" i="68"/>
  <c r="I293" i="68"/>
  <c r="J293" i="68"/>
  <c r="H294" i="68"/>
  <c r="I294" i="68"/>
  <c r="J294" i="68"/>
  <c r="H295" i="68"/>
  <c r="I295" i="68"/>
  <c r="J295" i="68"/>
  <c r="H296" i="68"/>
  <c r="I296" i="68"/>
  <c r="J296" i="68"/>
  <c r="H297" i="68"/>
  <c r="I297" i="68"/>
  <c r="J297" i="68"/>
  <c r="H298" i="68"/>
  <c r="I298" i="68"/>
  <c r="J298" i="68"/>
  <c r="H299" i="68"/>
  <c r="I299" i="68"/>
  <c r="J299" i="68"/>
  <c r="H300" i="68"/>
  <c r="I300" i="68"/>
  <c r="J300" i="68"/>
  <c r="H301" i="68"/>
  <c r="I301" i="68"/>
  <c r="J301" i="68"/>
  <c r="H302" i="68"/>
  <c r="I302" i="68"/>
  <c r="J302" i="68"/>
  <c r="H303" i="68"/>
  <c r="I303" i="68"/>
  <c r="J303" i="68"/>
  <c r="H304" i="68"/>
  <c r="I304" i="68"/>
  <c r="J304" i="68"/>
  <c r="H305" i="68"/>
  <c r="I305" i="68"/>
  <c r="J305" i="68"/>
  <c r="H306" i="68"/>
  <c r="I306" i="68"/>
  <c r="J306" i="68"/>
  <c r="H307" i="68"/>
  <c r="I307" i="68"/>
  <c r="J307" i="68"/>
  <c r="H308" i="68"/>
  <c r="I308" i="68"/>
  <c r="J308" i="68"/>
  <c r="H309" i="68"/>
  <c r="I309" i="68"/>
  <c r="J309" i="68"/>
  <c r="H310" i="68"/>
  <c r="I310" i="68"/>
  <c r="J310" i="68"/>
  <c r="H311" i="68"/>
  <c r="I311" i="68"/>
  <c r="J311" i="68"/>
  <c r="H312" i="68"/>
  <c r="I312" i="68"/>
  <c r="J312" i="68"/>
  <c r="H313" i="68"/>
  <c r="I313" i="68"/>
  <c r="J313" i="68"/>
  <c r="H314" i="68"/>
  <c r="I314" i="68"/>
  <c r="J314" i="68"/>
  <c r="H315" i="68"/>
  <c r="I315" i="68"/>
  <c r="J315" i="68"/>
  <c r="H316" i="68"/>
  <c r="I316" i="68"/>
  <c r="J316" i="68"/>
  <c r="H317" i="68"/>
  <c r="I317" i="68"/>
  <c r="J317" i="68"/>
  <c r="H318" i="68"/>
  <c r="I318" i="68"/>
  <c r="J318" i="68"/>
  <c r="H319" i="68"/>
  <c r="I319" i="68"/>
  <c r="J319" i="68"/>
  <c r="H320" i="68"/>
  <c r="I320" i="68"/>
  <c r="J320" i="68"/>
  <c r="H321" i="68"/>
  <c r="I321" i="68"/>
  <c r="J321" i="68"/>
  <c r="H322" i="68"/>
  <c r="I322" i="68"/>
  <c r="J322" i="68"/>
  <c r="H323" i="68"/>
  <c r="I323" i="68"/>
  <c r="J323" i="68"/>
  <c r="H324" i="68"/>
  <c r="I324" i="68"/>
  <c r="J324" i="68"/>
  <c r="G229" i="68"/>
  <c r="G230" i="68"/>
  <c r="G231" i="68"/>
  <c r="G232" i="68"/>
  <c r="G233" i="68"/>
  <c r="G234" i="68"/>
  <c r="G235" i="68"/>
  <c r="G236" i="68"/>
  <c r="G237" i="68"/>
  <c r="G238" i="68"/>
  <c r="G239" i="68"/>
  <c r="G240" i="68"/>
  <c r="G241" i="68"/>
  <c r="G242" i="68"/>
  <c r="G243" i="68"/>
  <c r="G244" i="68"/>
  <c r="G245" i="68"/>
  <c r="G246" i="68"/>
  <c r="G247" i="68"/>
  <c r="G248" i="68"/>
  <c r="G249" i="68"/>
  <c r="G250" i="68"/>
  <c r="G251" i="68"/>
  <c r="G252" i="68"/>
  <c r="G253" i="68"/>
  <c r="G254" i="68"/>
  <c r="G255" i="68"/>
  <c r="G256" i="68"/>
  <c r="G257" i="68"/>
  <c r="G258" i="68"/>
  <c r="G259" i="68"/>
  <c r="G260" i="68"/>
  <c r="G261" i="68"/>
  <c r="G262" i="68"/>
  <c r="G263" i="68"/>
  <c r="G264" i="68"/>
  <c r="G265" i="68"/>
  <c r="G266" i="68"/>
  <c r="G267" i="68"/>
  <c r="G268" i="68"/>
  <c r="G269" i="68"/>
  <c r="G270" i="68"/>
  <c r="G271" i="68"/>
  <c r="G272" i="68"/>
  <c r="G273" i="68"/>
  <c r="G274" i="68"/>
  <c r="G275" i="68"/>
  <c r="G276" i="68"/>
  <c r="G277" i="68"/>
  <c r="G278" i="68"/>
  <c r="G279" i="68"/>
  <c r="G280" i="68"/>
  <c r="G281" i="68"/>
  <c r="G282" i="68"/>
  <c r="G283" i="68"/>
  <c r="G284" i="68"/>
  <c r="G285" i="68"/>
  <c r="G286" i="68"/>
  <c r="G287" i="68"/>
  <c r="G288" i="68"/>
  <c r="G289" i="68"/>
  <c r="G290" i="68"/>
  <c r="G291" i="68"/>
  <c r="G292" i="68"/>
  <c r="G293" i="68"/>
  <c r="G294" i="68"/>
  <c r="G295" i="68"/>
  <c r="G296" i="68"/>
  <c r="G297" i="68"/>
  <c r="G298" i="68"/>
  <c r="G299" i="68"/>
  <c r="G300" i="68"/>
  <c r="G301" i="68"/>
  <c r="G302" i="68"/>
  <c r="G303" i="68"/>
  <c r="G304" i="68"/>
  <c r="G305" i="68"/>
  <c r="G306" i="68"/>
  <c r="G307" i="68"/>
  <c r="G308" i="68"/>
  <c r="G309" i="68"/>
  <c r="G310" i="68"/>
  <c r="G311" i="68"/>
  <c r="G312" i="68"/>
  <c r="G313" i="68"/>
  <c r="G314" i="68"/>
  <c r="G315" i="68"/>
  <c r="G316" i="68"/>
  <c r="G317" i="68"/>
  <c r="G318" i="68"/>
  <c r="G319" i="68"/>
  <c r="G320" i="68"/>
  <c r="G321" i="68"/>
  <c r="G322" i="68"/>
  <c r="G323" i="68"/>
  <c r="G324" i="68"/>
  <c r="G325" i="68"/>
  <c r="B267" i="68"/>
  <c r="B268" i="68"/>
  <c r="B269" i="68"/>
  <c r="B270" i="68"/>
  <c r="B271" i="68"/>
  <c r="B272" i="68"/>
  <c r="B273" i="68"/>
  <c r="B274" i="68"/>
  <c r="B275" i="68"/>
  <c r="B276" i="68"/>
  <c r="B277" i="68"/>
  <c r="B278" i="68"/>
  <c r="B279" i="68"/>
  <c r="B280" i="68"/>
  <c r="B281" i="68"/>
  <c r="B282" i="68"/>
  <c r="B283" i="68"/>
  <c r="B284" i="68"/>
  <c r="B285" i="68"/>
  <c r="B286" i="68"/>
  <c r="B287" i="68"/>
  <c r="B288" i="68"/>
  <c r="B289" i="68"/>
  <c r="B290" i="68"/>
  <c r="B291" i="68"/>
  <c r="B292" i="68"/>
  <c r="B293" i="68"/>
  <c r="B294" i="68"/>
  <c r="B295" i="68"/>
  <c r="B296" i="68"/>
  <c r="B297" i="68"/>
  <c r="B298" i="68"/>
  <c r="B299" i="68"/>
  <c r="B300" i="68"/>
  <c r="B301" i="68"/>
  <c r="B302" i="68"/>
  <c r="B303" i="68"/>
  <c r="B304" i="68"/>
  <c r="B305" i="68"/>
  <c r="B306" i="68"/>
  <c r="B307" i="68"/>
  <c r="B308" i="68"/>
  <c r="B309" i="68"/>
  <c r="B310" i="68"/>
  <c r="B311" i="68"/>
  <c r="B312" i="68"/>
  <c r="B313" i="68"/>
  <c r="B314" i="68"/>
  <c r="B315" i="68"/>
  <c r="B316" i="68"/>
  <c r="B317" i="68"/>
  <c r="B318" i="68"/>
  <c r="B319" i="68"/>
  <c r="B320" i="68"/>
  <c r="B321" i="68"/>
  <c r="B322" i="68"/>
  <c r="B323" i="68"/>
  <c r="B324" i="68"/>
  <c r="B325" i="68"/>
  <c r="B229" i="68"/>
  <c r="B230" i="68"/>
  <c r="B231" i="68"/>
  <c r="B232" i="68"/>
  <c r="B233" i="68"/>
  <c r="B234" i="68"/>
  <c r="B235" i="68"/>
  <c r="B236" i="68"/>
  <c r="B237" i="68"/>
  <c r="B238" i="68"/>
  <c r="B239" i="68"/>
  <c r="B240" i="68"/>
  <c r="B241" i="68"/>
  <c r="B242" i="68"/>
  <c r="B243" i="68"/>
  <c r="B244" i="68"/>
  <c r="B245" i="68"/>
  <c r="B246" i="68"/>
  <c r="B247" i="68"/>
  <c r="B248" i="68"/>
  <c r="B249" i="68"/>
  <c r="B250" i="68"/>
  <c r="B251" i="68"/>
  <c r="B252" i="68"/>
  <c r="B253" i="68"/>
  <c r="B254" i="68"/>
  <c r="B255" i="68"/>
  <c r="B256" i="68"/>
  <c r="B257" i="68"/>
  <c r="B258" i="68"/>
  <c r="B259" i="68"/>
  <c r="B260" i="68"/>
  <c r="B261" i="68"/>
  <c r="B262" i="68"/>
  <c r="B263" i="68"/>
  <c r="B264" i="68"/>
  <c r="B265" i="68"/>
  <c r="B266" i="68"/>
  <c r="J228" i="68"/>
  <c r="I228" i="68"/>
  <c r="H228" i="68"/>
  <c r="G228" i="68"/>
  <c r="B228" i="68"/>
  <c r="H224" i="68"/>
  <c r="I224" i="68"/>
  <c r="J224" i="68"/>
  <c r="H225" i="68"/>
  <c r="I225" i="68"/>
  <c r="J225" i="68"/>
  <c r="H226" i="68"/>
  <c r="I226" i="68"/>
  <c r="J226" i="68"/>
  <c r="H227" i="68"/>
  <c r="I227" i="68"/>
  <c r="J227" i="68"/>
  <c r="B224" i="68"/>
  <c r="B225" i="68"/>
  <c r="B226" i="68"/>
  <c r="B227" i="68"/>
  <c r="G224" i="68"/>
  <c r="G225" i="68"/>
  <c r="G226" i="68"/>
  <c r="G227" i="68"/>
  <c r="J223" i="68"/>
  <c r="I223" i="68"/>
  <c r="H223" i="68"/>
  <c r="G223" i="68"/>
  <c r="B223" i="68"/>
  <c r="H221" i="68"/>
  <c r="I221" i="68"/>
  <c r="J221" i="68"/>
  <c r="H222" i="68"/>
  <c r="I222" i="68"/>
  <c r="J222" i="68"/>
  <c r="H219" i="68"/>
  <c r="I219" i="68"/>
  <c r="J219" i="68"/>
  <c r="H220" i="68"/>
  <c r="I220" i="68"/>
  <c r="J220" i="68"/>
  <c r="B219" i="68"/>
  <c r="B220" i="68"/>
  <c r="B221" i="68"/>
  <c r="B222" i="68"/>
  <c r="G219" i="68"/>
  <c r="G220" i="68"/>
  <c r="G221" i="68"/>
  <c r="G222" i="68"/>
  <c r="J218" i="68"/>
  <c r="I218" i="68"/>
  <c r="H218" i="68"/>
  <c r="G218" i="68"/>
  <c r="B218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H202" i="68"/>
  <c r="I202" i="68"/>
  <c r="H203" i="68"/>
  <c r="I203" i="68"/>
  <c r="H204" i="68"/>
  <c r="I204" i="68"/>
  <c r="H205" i="68"/>
  <c r="I205" i="68"/>
  <c r="H206" i="68"/>
  <c r="I206" i="68"/>
  <c r="H207" i="68"/>
  <c r="I207" i="68"/>
  <c r="H208" i="68"/>
  <c r="I208" i="68"/>
  <c r="H209" i="68"/>
  <c r="I209" i="68"/>
  <c r="H210" i="68"/>
  <c r="I210" i="68"/>
  <c r="H211" i="68"/>
  <c r="I211" i="68"/>
  <c r="H212" i="68"/>
  <c r="I212" i="68"/>
  <c r="H213" i="68"/>
  <c r="I213" i="68"/>
  <c r="H214" i="68"/>
  <c r="I214" i="68"/>
  <c r="H215" i="68"/>
  <c r="I215" i="68"/>
  <c r="H216" i="68"/>
  <c r="I216" i="68"/>
  <c r="H217" i="68"/>
  <c r="I217" i="68"/>
  <c r="H200" i="68"/>
  <c r="I200" i="68"/>
  <c r="H201" i="68"/>
  <c r="I201" i="68"/>
  <c r="B200" i="68"/>
  <c r="B201" i="68"/>
  <c r="B202" i="68"/>
  <c r="B203" i="68"/>
  <c r="B204" i="68"/>
  <c r="B205" i="68"/>
  <c r="B206" i="68"/>
  <c r="B207" i="68"/>
  <c r="B208" i="68"/>
  <c r="B209" i="68"/>
  <c r="B210" i="68"/>
  <c r="B211" i="68"/>
  <c r="B212" i="68"/>
  <c r="B213" i="68"/>
  <c r="B214" i="68"/>
  <c r="B215" i="68"/>
  <c r="B216" i="68"/>
  <c r="B217" i="68"/>
  <c r="G211" i="68"/>
  <c r="G212" i="68"/>
  <c r="G213" i="68"/>
  <c r="G214" i="68"/>
  <c r="G215" i="68"/>
  <c r="G216" i="68"/>
  <c r="G217" i="68"/>
  <c r="G200" i="68"/>
  <c r="G201" i="68"/>
  <c r="G202" i="68"/>
  <c r="G203" i="68"/>
  <c r="G204" i="68"/>
  <c r="G205" i="68"/>
  <c r="G206" i="68"/>
  <c r="G207" i="68"/>
  <c r="G208" i="68"/>
  <c r="G209" i="68"/>
  <c r="G210" i="68"/>
  <c r="J191" i="68"/>
  <c r="I191" i="68"/>
  <c r="H191" i="68"/>
  <c r="G191" i="68"/>
  <c r="B191" i="68"/>
  <c r="I187" i="68"/>
  <c r="J187" i="68"/>
  <c r="I188" i="68"/>
  <c r="J188" i="68"/>
  <c r="I189" i="68"/>
  <c r="J189" i="68"/>
  <c r="I190" i="68"/>
  <c r="J190" i="68"/>
  <c r="H187" i="68"/>
  <c r="H188" i="68"/>
  <c r="H189" i="68"/>
  <c r="H190" i="68"/>
  <c r="B187" i="68"/>
  <c r="B188" i="68"/>
  <c r="B189" i="68"/>
  <c r="B190" i="68"/>
  <c r="G187" i="68"/>
  <c r="G188" i="68"/>
  <c r="G189" i="68"/>
  <c r="G190" i="68"/>
  <c r="J186" i="68"/>
  <c r="I186" i="68"/>
  <c r="H186" i="68"/>
  <c r="G186" i="68"/>
  <c r="B186" i="68"/>
  <c r="I177" i="68"/>
  <c r="J177" i="68"/>
  <c r="I178" i="68"/>
  <c r="J178" i="68"/>
  <c r="I179" i="68"/>
  <c r="J179" i="68"/>
  <c r="I180" i="68"/>
  <c r="J180" i="68"/>
  <c r="I181" i="68"/>
  <c r="J181" i="68"/>
  <c r="I182" i="68"/>
  <c r="J182" i="68"/>
  <c r="I183" i="68"/>
  <c r="J183" i="68"/>
  <c r="I184" i="68"/>
  <c r="J184" i="68"/>
  <c r="I185" i="68"/>
  <c r="J185" i="68"/>
  <c r="H177" i="68"/>
  <c r="H178" i="68"/>
  <c r="H179" i="68"/>
  <c r="H180" i="68"/>
  <c r="H181" i="68"/>
  <c r="H182" i="68"/>
  <c r="H183" i="68"/>
  <c r="H184" i="68"/>
  <c r="H185" i="68"/>
  <c r="B177" i="68"/>
  <c r="B178" i="68"/>
  <c r="B179" i="68"/>
  <c r="B180" i="68"/>
  <c r="B181" i="68"/>
  <c r="B182" i="68"/>
  <c r="B183" i="68"/>
  <c r="B184" i="68"/>
  <c r="G184" i="68"/>
  <c r="G185" i="68"/>
  <c r="G177" i="68"/>
  <c r="G178" i="68"/>
  <c r="G179" i="68"/>
  <c r="G180" i="68"/>
  <c r="G181" i="68"/>
  <c r="G182" i="68"/>
  <c r="G183" i="68"/>
  <c r="J176" i="68"/>
  <c r="I176" i="68"/>
  <c r="H176" i="68"/>
  <c r="G176" i="68"/>
  <c r="B176" i="68"/>
  <c r="I141" i="68"/>
  <c r="J141" i="68"/>
  <c r="I142" i="68"/>
  <c r="J142" i="68"/>
  <c r="I143" i="68"/>
  <c r="J143" i="68"/>
  <c r="I144" i="68"/>
  <c r="J144" i="68"/>
  <c r="I145" i="68"/>
  <c r="J145" i="68"/>
  <c r="I146" i="68"/>
  <c r="J146" i="68"/>
  <c r="I147" i="68"/>
  <c r="J147" i="68"/>
  <c r="I148" i="68"/>
  <c r="J148" i="68"/>
  <c r="I149" i="68"/>
  <c r="J149" i="68"/>
  <c r="I150" i="68"/>
  <c r="J150" i="68"/>
  <c r="I151" i="68"/>
  <c r="J151" i="68"/>
  <c r="I152" i="68"/>
  <c r="J152" i="68"/>
  <c r="I153" i="68"/>
  <c r="J153" i="68"/>
  <c r="I154" i="68"/>
  <c r="J154" i="68"/>
  <c r="I155" i="68"/>
  <c r="J155" i="68"/>
  <c r="I156" i="68"/>
  <c r="J156" i="68"/>
  <c r="I157" i="68"/>
  <c r="J157" i="68"/>
  <c r="I158" i="68"/>
  <c r="J158" i="68"/>
  <c r="I159" i="68"/>
  <c r="J159" i="68"/>
  <c r="I160" i="68"/>
  <c r="J160" i="68"/>
  <c r="I161" i="68"/>
  <c r="J161" i="68"/>
  <c r="I162" i="68"/>
  <c r="J162" i="68"/>
  <c r="I163" i="68"/>
  <c r="J163" i="68"/>
  <c r="I164" i="68"/>
  <c r="J164" i="68"/>
  <c r="I165" i="68"/>
  <c r="J165" i="68"/>
  <c r="I166" i="68"/>
  <c r="J166" i="68"/>
  <c r="I167" i="68"/>
  <c r="J167" i="68"/>
  <c r="I168" i="68"/>
  <c r="J168" i="68"/>
  <c r="I169" i="68"/>
  <c r="J169" i="68"/>
  <c r="I170" i="68"/>
  <c r="J170" i="68"/>
  <c r="I171" i="68"/>
  <c r="J171" i="68"/>
  <c r="I172" i="68"/>
  <c r="J172" i="68"/>
  <c r="I173" i="68"/>
  <c r="J173" i="68"/>
  <c r="I174" i="68"/>
  <c r="J174" i="68"/>
  <c r="I175" i="68"/>
  <c r="J175" i="68"/>
  <c r="H141" i="68"/>
  <c r="H142" i="68"/>
  <c r="H143" i="68"/>
  <c r="H144" i="68"/>
  <c r="H145" i="68"/>
  <c r="H146" i="68"/>
  <c r="H147" i="68"/>
  <c r="H148" i="68"/>
  <c r="H149" i="68"/>
  <c r="H150" i="68"/>
  <c r="H151" i="68"/>
  <c r="H152" i="68"/>
  <c r="H153" i="68"/>
  <c r="H154" i="68"/>
  <c r="H155" i="68"/>
  <c r="H156" i="68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B141" i="68"/>
  <c r="B142" i="68"/>
  <c r="B143" i="68"/>
  <c r="B144" i="68"/>
  <c r="B145" i="68"/>
  <c r="B146" i="68"/>
  <c r="B147" i="68"/>
  <c r="B148" i="68"/>
  <c r="B149" i="68"/>
  <c r="B150" i="68"/>
  <c r="B155" i="68"/>
  <c r="B156" i="68"/>
  <c r="B157" i="68"/>
  <c r="B158" i="68"/>
  <c r="B159" i="68"/>
  <c r="B160" i="68"/>
  <c r="B161" i="68"/>
  <c r="B162" i="68"/>
  <c r="B163" i="68"/>
  <c r="B164" i="68"/>
  <c r="B165" i="68"/>
  <c r="B166" i="68"/>
  <c r="B167" i="68"/>
  <c r="B168" i="68"/>
  <c r="B169" i="68"/>
  <c r="B170" i="68"/>
  <c r="B171" i="68"/>
  <c r="B172" i="68"/>
  <c r="B173" i="68"/>
  <c r="B174" i="68"/>
  <c r="B175" i="68"/>
  <c r="G141" i="68"/>
  <c r="G142" i="68"/>
  <c r="G143" i="68"/>
  <c r="G144" i="68"/>
  <c r="G145" i="68"/>
  <c r="G146" i="68"/>
  <c r="G147" i="68"/>
  <c r="G148" i="68"/>
  <c r="G149" i="68"/>
  <c r="G150" i="68"/>
  <c r="G151" i="68"/>
  <c r="G152" i="68"/>
  <c r="G153" i="68"/>
  <c r="G154" i="68"/>
  <c r="G155" i="68"/>
  <c r="G156" i="68"/>
  <c r="G157" i="68"/>
  <c r="G158" i="68"/>
  <c r="G159" i="68"/>
  <c r="G160" i="68"/>
  <c r="G161" i="68"/>
  <c r="G162" i="68"/>
  <c r="G163" i="68"/>
  <c r="G164" i="68"/>
  <c r="G165" i="68"/>
  <c r="G166" i="68"/>
  <c r="G167" i="68"/>
  <c r="G168" i="68"/>
  <c r="G169" i="68"/>
  <c r="G170" i="68"/>
  <c r="G171" i="68"/>
  <c r="G172" i="68"/>
  <c r="G173" i="68"/>
  <c r="G174" i="68"/>
  <c r="G175" i="68"/>
  <c r="J140" i="68"/>
  <c r="I140" i="68"/>
  <c r="H140" i="68"/>
  <c r="G140" i="68"/>
  <c r="B140" i="68"/>
  <c r="I135" i="68"/>
  <c r="J135" i="68"/>
  <c r="I136" i="68"/>
  <c r="J136" i="68"/>
  <c r="I137" i="68"/>
  <c r="J137" i="68"/>
  <c r="I138" i="68"/>
  <c r="J138" i="68"/>
  <c r="I139" i="68"/>
  <c r="J139" i="68"/>
  <c r="H135" i="68"/>
  <c r="H136" i="68"/>
  <c r="H137" i="68"/>
  <c r="H138" i="68"/>
  <c r="H139" i="68"/>
  <c r="G135" i="68"/>
  <c r="G136" i="68"/>
  <c r="G137" i="68"/>
  <c r="G138" i="68"/>
  <c r="G139" i="68"/>
  <c r="H134" i="68"/>
  <c r="B135" i="68"/>
  <c r="B136" i="68"/>
  <c r="B137" i="68"/>
  <c r="B138" i="68"/>
  <c r="B139" i="68"/>
  <c r="G134" i="68"/>
  <c r="B134" i="68"/>
  <c r="I129" i="68"/>
  <c r="J129" i="68"/>
  <c r="I130" i="68"/>
  <c r="J130" i="68"/>
  <c r="I131" i="68"/>
  <c r="J131" i="68"/>
  <c r="I132" i="68"/>
  <c r="J132" i="68"/>
  <c r="I133" i="68"/>
  <c r="J133" i="68"/>
  <c r="H129" i="68"/>
  <c r="H130" i="68"/>
  <c r="H131" i="68"/>
  <c r="H132" i="68"/>
  <c r="H133" i="68"/>
  <c r="B129" i="68"/>
  <c r="B130" i="68"/>
  <c r="B131" i="68"/>
  <c r="B132" i="68"/>
  <c r="B133" i="68"/>
  <c r="G129" i="68"/>
  <c r="G130" i="68"/>
  <c r="G131" i="68"/>
  <c r="G132" i="68"/>
  <c r="G133" i="68"/>
  <c r="J128" i="68"/>
  <c r="I128" i="68"/>
  <c r="H128" i="68"/>
  <c r="G128" i="68"/>
  <c r="I93" i="68"/>
  <c r="J93" i="68"/>
  <c r="I94" i="68"/>
  <c r="J94" i="68"/>
  <c r="I95" i="68"/>
  <c r="J95" i="68"/>
  <c r="I96" i="68"/>
  <c r="J96" i="68"/>
  <c r="I97" i="68"/>
  <c r="J97" i="68"/>
  <c r="I98" i="68"/>
  <c r="J98" i="68"/>
  <c r="I99" i="68"/>
  <c r="J99" i="68"/>
  <c r="I100" i="68"/>
  <c r="J100" i="68"/>
  <c r="I101" i="68"/>
  <c r="J101" i="68"/>
  <c r="I102" i="68"/>
  <c r="J102" i="68"/>
  <c r="I103" i="68"/>
  <c r="J103" i="68"/>
  <c r="I104" i="68"/>
  <c r="J104" i="68"/>
  <c r="I105" i="68"/>
  <c r="J105" i="68"/>
  <c r="I106" i="68"/>
  <c r="J106" i="68"/>
  <c r="I107" i="68"/>
  <c r="J107" i="68"/>
  <c r="I108" i="68"/>
  <c r="J108" i="68"/>
  <c r="I109" i="68"/>
  <c r="J109" i="68"/>
  <c r="I110" i="68"/>
  <c r="J110" i="68"/>
  <c r="I111" i="68"/>
  <c r="J111" i="68"/>
  <c r="I112" i="68"/>
  <c r="J112" i="68"/>
  <c r="I113" i="68"/>
  <c r="J113" i="68"/>
  <c r="I114" i="68"/>
  <c r="J114" i="68"/>
  <c r="I115" i="68"/>
  <c r="J115" i="68"/>
  <c r="I116" i="68"/>
  <c r="J116" i="68"/>
  <c r="I117" i="68"/>
  <c r="J117" i="68"/>
  <c r="I118" i="68"/>
  <c r="J118" i="68"/>
  <c r="I119" i="68"/>
  <c r="J119" i="68"/>
  <c r="I120" i="68"/>
  <c r="J120" i="68"/>
  <c r="I121" i="68"/>
  <c r="J121" i="68"/>
  <c r="I122" i="68"/>
  <c r="J122" i="68"/>
  <c r="I123" i="68"/>
  <c r="J123" i="68"/>
  <c r="I124" i="68"/>
  <c r="J124" i="68"/>
  <c r="I125" i="68"/>
  <c r="J125" i="68"/>
  <c r="I126" i="68"/>
  <c r="J126" i="68"/>
  <c r="I127" i="68"/>
  <c r="J127" i="68"/>
  <c r="I83" i="68"/>
  <c r="J83" i="68"/>
  <c r="I84" i="68"/>
  <c r="J84" i="68"/>
  <c r="I85" i="68"/>
  <c r="J85" i="68"/>
  <c r="I86" i="68"/>
  <c r="J86" i="68"/>
  <c r="I87" i="68"/>
  <c r="J87" i="68"/>
  <c r="I88" i="68"/>
  <c r="J88" i="68"/>
  <c r="I89" i="68"/>
  <c r="J89" i="68"/>
  <c r="I90" i="68"/>
  <c r="J90" i="68"/>
  <c r="I91" i="68"/>
  <c r="J91" i="68"/>
  <c r="I92" i="68"/>
  <c r="J9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H126" i="68"/>
  <c r="H127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B104" i="68"/>
  <c r="B105" i="68"/>
  <c r="B106" i="68"/>
  <c r="B107" i="68"/>
  <c r="B108" i="68"/>
  <c r="B109" i="68"/>
  <c r="B110" i="68"/>
  <c r="B111" i="68"/>
  <c r="B112" i="68"/>
  <c r="B113" i="68"/>
  <c r="B114" i="68"/>
  <c r="B115" i="68"/>
  <c r="B116" i="68"/>
  <c r="B117" i="68"/>
  <c r="B118" i="68"/>
  <c r="B119" i="68"/>
  <c r="B120" i="68"/>
  <c r="B121" i="68"/>
  <c r="B122" i="68"/>
  <c r="B123" i="68"/>
  <c r="B124" i="68"/>
  <c r="B125" i="68"/>
  <c r="B126" i="68"/>
  <c r="B127" i="68"/>
  <c r="G101" i="68"/>
  <c r="G102" i="68"/>
  <c r="G103" i="68"/>
  <c r="G104" i="68"/>
  <c r="G105" i="68"/>
  <c r="G106" i="68"/>
  <c r="G107" i="68"/>
  <c r="G108" i="68"/>
  <c r="G109" i="68"/>
  <c r="G110" i="68"/>
  <c r="G111" i="68"/>
  <c r="G112" i="68"/>
  <c r="G113" i="68"/>
  <c r="G114" i="68"/>
  <c r="G115" i="68"/>
  <c r="G116" i="68"/>
  <c r="G117" i="68"/>
  <c r="G118" i="68"/>
  <c r="G119" i="68"/>
  <c r="G120" i="68"/>
  <c r="G121" i="68"/>
  <c r="G122" i="68"/>
  <c r="G123" i="68"/>
  <c r="G124" i="68"/>
  <c r="G125" i="68"/>
  <c r="G126" i="68"/>
  <c r="G127" i="68"/>
  <c r="G96" i="68"/>
  <c r="G97" i="68"/>
  <c r="G98" i="68"/>
  <c r="G99" i="68"/>
  <c r="G100" i="68"/>
  <c r="G93" i="68"/>
  <c r="G94" i="68"/>
  <c r="G95" i="68"/>
  <c r="G83" i="68"/>
  <c r="G84" i="68"/>
  <c r="G85" i="68"/>
  <c r="G86" i="68"/>
  <c r="G87" i="68"/>
  <c r="G88" i="68"/>
  <c r="G89" i="68"/>
  <c r="G90" i="68"/>
  <c r="G91" i="68"/>
  <c r="G92" i="68"/>
  <c r="B83" i="68"/>
  <c r="B84" i="68"/>
  <c r="B85" i="68"/>
  <c r="B86" i="68"/>
  <c r="B87" i="68"/>
  <c r="B88" i="68"/>
  <c r="B89" i="68"/>
  <c r="H23" i="68"/>
  <c r="I23" i="68"/>
  <c r="J23" i="68"/>
  <c r="H24" i="68"/>
  <c r="I24" i="68"/>
  <c r="J24" i="68"/>
  <c r="H25" i="68"/>
  <c r="I25" i="68"/>
  <c r="J25" i="68"/>
  <c r="H26" i="68"/>
  <c r="I26" i="68"/>
  <c r="J26" i="68"/>
  <c r="H27" i="68"/>
  <c r="I27" i="68"/>
  <c r="J27" i="68"/>
  <c r="H28" i="68"/>
  <c r="I28" i="68"/>
  <c r="J28" i="68"/>
  <c r="H29" i="68"/>
  <c r="I29" i="68"/>
  <c r="J29" i="68"/>
  <c r="H30" i="68"/>
  <c r="I30" i="68"/>
  <c r="J30" i="68"/>
  <c r="H31" i="68"/>
  <c r="I31" i="68"/>
  <c r="J31" i="68"/>
  <c r="H32" i="68"/>
  <c r="I32" i="68"/>
  <c r="J32" i="68"/>
  <c r="H33" i="68"/>
  <c r="I33" i="68"/>
  <c r="J33" i="68"/>
  <c r="H34" i="68"/>
  <c r="I34" i="68"/>
  <c r="J34" i="68"/>
  <c r="H35" i="68"/>
  <c r="I35" i="68"/>
  <c r="J35" i="68"/>
  <c r="H36" i="68"/>
  <c r="I36" i="68"/>
  <c r="J36" i="68"/>
  <c r="H37" i="68"/>
  <c r="I37" i="68"/>
  <c r="J37" i="68"/>
  <c r="H38" i="68"/>
  <c r="I38" i="68"/>
  <c r="J38" i="68"/>
  <c r="H39" i="68"/>
  <c r="I39" i="68"/>
  <c r="J39" i="68"/>
  <c r="H40" i="68"/>
  <c r="I40" i="68"/>
  <c r="J40" i="68"/>
  <c r="H41" i="68"/>
  <c r="I41" i="68"/>
  <c r="J41" i="68"/>
  <c r="H42" i="68"/>
  <c r="I42" i="68"/>
  <c r="J42" i="68"/>
  <c r="H43" i="68"/>
  <c r="I43" i="68"/>
  <c r="J43" i="68"/>
  <c r="H44" i="68"/>
  <c r="I44" i="68"/>
  <c r="J44" i="68"/>
  <c r="H45" i="68"/>
  <c r="I45" i="68"/>
  <c r="J45" i="68"/>
  <c r="H46" i="68"/>
  <c r="I46" i="68"/>
  <c r="J46" i="68"/>
  <c r="H47" i="68"/>
  <c r="I47" i="68"/>
  <c r="J47" i="68"/>
  <c r="H48" i="68"/>
  <c r="I48" i="68"/>
  <c r="J48" i="68"/>
  <c r="H49" i="68"/>
  <c r="I49" i="68"/>
  <c r="J49" i="68"/>
  <c r="H50" i="68"/>
  <c r="I50" i="68"/>
  <c r="J50" i="68"/>
  <c r="H51" i="68"/>
  <c r="I51" i="68"/>
  <c r="J51" i="68"/>
  <c r="H52" i="68"/>
  <c r="I52" i="68"/>
  <c r="J52" i="68"/>
  <c r="H53" i="68"/>
  <c r="I53" i="68"/>
  <c r="J53" i="68"/>
  <c r="H54" i="68"/>
  <c r="I54" i="68"/>
  <c r="J54" i="68"/>
  <c r="H55" i="68"/>
  <c r="I55" i="68"/>
  <c r="J55" i="68"/>
  <c r="H56" i="68"/>
  <c r="I56" i="68"/>
  <c r="J56" i="68"/>
  <c r="H57" i="68"/>
  <c r="I57" i="68"/>
  <c r="J57" i="68"/>
  <c r="H58" i="68"/>
  <c r="I58" i="68"/>
  <c r="J58" i="68"/>
  <c r="H59" i="68"/>
  <c r="I59" i="68"/>
  <c r="J59" i="68"/>
  <c r="H60" i="68"/>
  <c r="I60" i="68"/>
  <c r="J60" i="68"/>
  <c r="H61" i="68"/>
  <c r="I61" i="68"/>
  <c r="J61" i="68"/>
  <c r="H62" i="68"/>
  <c r="I62" i="68"/>
  <c r="J62" i="68"/>
  <c r="H63" i="68"/>
  <c r="I63" i="68"/>
  <c r="J63" i="68"/>
  <c r="H64" i="68"/>
  <c r="I64" i="68"/>
  <c r="J64" i="68"/>
  <c r="H65" i="68"/>
  <c r="I65" i="68"/>
  <c r="J65" i="68"/>
  <c r="H66" i="68"/>
  <c r="I66" i="68"/>
  <c r="J66" i="68"/>
  <c r="H67" i="68"/>
  <c r="I67" i="68"/>
  <c r="J67" i="68"/>
  <c r="H68" i="68"/>
  <c r="I68" i="68"/>
  <c r="J68" i="68"/>
  <c r="H69" i="68"/>
  <c r="I69" i="68"/>
  <c r="J69" i="68"/>
  <c r="H70" i="68"/>
  <c r="I70" i="68"/>
  <c r="J70" i="68"/>
  <c r="H71" i="68"/>
  <c r="I71" i="68"/>
  <c r="J71" i="68"/>
  <c r="H72" i="68"/>
  <c r="I72" i="68"/>
  <c r="J72" i="68"/>
  <c r="H73" i="68"/>
  <c r="I73" i="68"/>
  <c r="J73" i="68"/>
  <c r="H74" i="68"/>
  <c r="I74" i="68"/>
  <c r="J74" i="68"/>
  <c r="H75" i="68"/>
  <c r="I75" i="68"/>
  <c r="J75" i="68"/>
  <c r="H76" i="68"/>
  <c r="I76" i="68"/>
  <c r="J76" i="68"/>
  <c r="H77" i="68"/>
  <c r="I77" i="68"/>
  <c r="J77" i="68"/>
  <c r="H78" i="68"/>
  <c r="I78" i="68"/>
  <c r="J78" i="68"/>
  <c r="H79" i="68"/>
  <c r="I79" i="68"/>
  <c r="J79" i="68"/>
  <c r="H80" i="68"/>
  <c r="I80" i="68"/>
  <c r="J80" i="68"/>
  <c r="H81" i="68"/>
  <c r="I81" i="68"/>
  <c r="J81" i="68"/>
  <c r="H82" i="68"/>
  <c r="I82" i="68"/>
  <c r="J8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B23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J22" i="68"/>
  <c r="I22" i="68"/>
  <c r="H22" i="68"/>
  <c r="G22" i="68"/>
  <c r="B22" i="68"/>
  <c r="Q265" i="59" l="1"/>
  <c r="R265" i="59"/>
  <c r="Q266" i="59"/>
  <c r="R266" i="59"/>
  <c r="Q267" i="59"/>
  <c r="R267" i="59"/>
  <c r="Q268" i="59"/>
  <c r="R268" i="59"/>
  <c r="S268" i="59"/>
  <c r="T268" i="59"/>
  <c r="P265" i="59"/>
  <c r="P266" i="59"/>
  <c r="P267" i="59"/>
  <c r="P268" i="59"/>
  <c r="M266" i="59"/>
  <c r="N266" i="59"/>
  <c r="O266" i="59"/>
  <c r="M267" i="59"/>
  <c r="N267" i="59"/>
  <c r="O267" i="59"/>
  <c r="M268" i="59"/>
  <c r="N268" i="59"/>
  <c r="O268" i="59"/>
  <c r="N265" i="59"/>
  <c r="O265" i="59"/>
  <c r="M265" i="59"/>
  <c r="B266" i="59"/>
  <c r="B267" i="59"/>
  <c r="B268" i="59"/>
  <c r="B265" i="59"/>
  <c r="Q292" i="59"/>
  <c r="R292" i="59"/>
  <c r="Q293" i="59"/>
  <c r="R293" i="59"/>
  <c r="Q294" i="59"/>
  <c r="R294" i="59"/>
  <c r="S294" i="59"/>
  <c r="T294" i="59"/>
  <c r="B292" i="59"/>
  <c r="B293" i="59"/>
  <c r="B294" i="59"/>
  <c r="B291" i="59"/>
  <c r="M292" i="59"/>
  <c r="N292" i="59"/>
  <c r="O292" i="59"/>
  <c r="P292" i="59"/>
  <c r="M293" i="59"/>
  <c r="N293" i="59"/>
  <c r="O293" i="59"/>
  <c r="P293" i="59"/>
  <c r="M294" i="59"/>
  <c r="N294" i="59"/>
  <c r="O294" i="59"/>
  <c r="P294" i="59"/>
  <c r="N291" i="59"/>
  <c r="O291" i="59"/>
  <c r="P291" i="59"/>
  <c r="M291" i="59"/>
  <c r="Q85" i="59"/>
  <c r="R85" i="59"/>
  <c r="Q86" i="59"/>
  <c r="R86" i="59"/>
  <c r="Q87" i="59"/>
  <c r="R87" i="59"/>
  <c r="Q88" i="59"/>
  <c r="R88" i="59"/>
  <c r="Q89" i="59"/>
  <c r="R89" i="59"/>
  <c r="S89" i="59"/>
  <c r="T89" i="59"/>
  <c r="B89" i="59"/>
  <c r="M89" i="59"/>
  <c r="N89" i="59"/>
  <c r="O89" i="59"/>
  <c r="P89" i="59"/>
  <c r="M86" i="59"/>
  <c r="N86" i="59"/>
  <c r="O86" i="59"/>
  <c r="P86" i="59"/>
  <c r="M87" i="59"/>
  <c r="N87" i="59"/>
  <c r="O87" i="59"/>
  <c r="P87" i="59"/>
  <c r="M88" i="59"/>
  <c r="N88" i="59"/>
  <c r="O88" i="59"/>
  <c r="P88" i="59"/>
  <c r="N85" i="59"/>
  <c r="O85" i="59"/>
  <c r="P85" i="59"/>
  <c r="M85" i="59"/>
  <c r="B88" i="59"/>
  <c r="B86" i="59"/>
  <c r="B87" i="59"/>
  <c r="B85" i="59"/>
  <c r="V569" i="60"/>
  <c r="S267" i="59"/>
  <c r="V548" i="60"/>
  <c r="V519" i="60"/>
  <c r="W519" i="60" s="1"/>
  <c r="V456" i="60"/>
  <c r="S87" i="59"/>
  <c r="V185" i="60"/>
  <c r="V107" i="60"/>
  <c r="V106" i="60" l="1"/>
  <c r="W106" i="60" s="1"/>
  <c r="W107" i="60"/>
  <c r="V184" i="60"/>
  <c r="W185" i="60"/>
  <c r="T88" i="59"/>
  <c r="W456" i="60"/>
  <c r="V547" i="60"/>
  <c r="V546" i="60" s="1"/>
  <c r="W548" i="60"/>
  <c r="V568" i="60"/>
  <c r="W569" i="60"/>
  <c r="U89" i="59"/>
  <c r="U294" i="59"/>
  <c r="U268" i="59"/>
  <c r="V455" i="60"/>
  <c r="T293" i="59"/>
  <c r="T267" i="59"/>
  <c r="U267" i="59" s="1"/>
  <c r="S88" i="59"/>
  <c r="S293" i="59"/>
  <c r="S292" i="59"/>
  <c r="V454" i="60"/>
  <c r="W454" i="60" s="1"/>
  <c r="S86" i="59"/>
  <c r="D94" i="64"/>
  <c r="E94" i="64" s="1"/>
  <c r="D70" i="64"/>
  <c r="D49" i="64"/>
  <c r="E49" i="64" s="1"/>
  <c r="D46" i="64"/>
  <c r="V567" i="60" l="1"/>
  <c r="W567" i="60" s="1"/>
  <c r="W568" i="60"/>
  <c r="U88" i="59"/>
  <c r="T292" i="59"/>
  <c r="T87" i="59"/>
  <c r="U87" i="59" s="1"/>
  <c r="W455" i="60"/>
  <c r="T265" i="59"/>
  <c r="W546" i="60"/>
  <c r="T266" i="59"/>
  <c r="W547" i="60"/>
  <c r="V183" i="60"/>
  <c r="W183" i="60" s="1"/>
  <c r="W184" i="60"/>
  <c r="U293" i="59"/>
  <c r="U292" i="59"/>
  <c r="V453" i="60"/>
  <c r="T86" i="59"/>
  <c r="U86" i="59" s="1"/>
  <c r="S266" i="59"/>
  <c r="U266" i="59" s="1"/>
  <c r="D45" i="64"/>
  <c r="T85" i="59" l="1"/>
  <c r="W453" i="60"/>
  <c r="D44" i="64"/>
  <c r="S265" i="59"/>
  <c r="U265" i="59" s="1"/>
  <c r="S85" i="59"/>
  <c r="U85" i="59" s="1"/>
  <c r="V652" i="60" l="1"/>
  <c r="V648" i="60"/>
  <c r="V590" i="60"/>
  <c r="V431" i="60"/>
  <c r="V342" i="60"/>
  <c r="V294" i="60"/>
  <c r="V270" i="60"/>
  <c r="V112" i="60"/>
  <c r="W112" i="60" s="1"/>
  <c r="V293" i="60" l="1"/>
  <c r="W294" i="60"/>
  <c r="V269" i="60"/>
  <c r="W270" i="60"/>
  <c r="V341" i="60"/>
  <c r="W342" i="60"/>
  <c r="V589" i="60"/>
  <c r="W590" i="60"/>
  <c r="V651" i="60"/>
  <c r="T607" i="59" s="1"/>
  <c r="W652" i="60"/>
  <c r="V430" i="60"/>
  <c r="W431" i="60"/>
  <c r="V647" i="60"/>
  <c r="W648" i="60"/>
  <c r="O622" i="59"/>
  <c r="P622" i="59"/>
  <c r="Q622" i="59"/>
  <c r="R622" i="59"/>
  <c r="T622" i="59"/>
  <c r="O623" i="59"/>
  <c r="P623" i="59"/>
  <c r="Q623" i="59"/>
  <c r="R623" i="59"/>
  <c r="S623" i="59"/>
  <c r="T623" i="59"/>
  <c r="U623" i="59" s="1"/>
  <c r="O624" i="59"/>
  <c r="P624" i="59"/>
  <c r="Q624" i="59"/>
  <c r="R624" i="59"/>
  <c r="S624" i="59"/>
  <c r="T624" i="59"/>
  <c r="U624" i="59" s="1"/>
  <c r="P621" i="59"/>
  <c r="Q621" i="59"/>
  <c r="R621" i="59"/>
  <c r="T621" i="59"/>
  <c r="O621" i="59"/>
  <c r="O607" i="59"/>
  <c r="P607" i="59"/>
  <c r="Q607" i="59"/>
  <c r="R607" i="59"/>
  <c r="S607" i="59"/>
  <c r="O608" i="59"/>
  <c r="P608" i="59"/>
  <c r="Q608" i="59"/>
  <c r="R608" i="59"/>
  <c r="S608" i="59"/>
  <c r="T608" i="59"/>
  <c r="O609" i="59"/>
  <c r="P609" i="59"/>
  <c r="Q609" i="59"/>
  <c r="R609" i="59"/>
  <c r="S609" i="59"/>
  <c r="T609" i="59"/>
  <c r="P606" i="59"/>
  <c r="Q606" i="59"/>
  <c r="R606" i="59"/>
  <c r="S606" i="59"/>
  <c r="O606" i="59"/>
  <c r="O597" i="59"/>
  <c r="P597" i="59"/>
  <c r="Q597" i="59"/>
  <c r="R597" i="59"/>
  <c r="S597" i="59"/>
  <c r="T597" i="59"/>
  <c r="O598" i="59"/>
  <c r="P598" i="59"/>
  <c r="Q598" i="59"/>
  <c r="R598" i="59"/>
  <c r="S598" i="59"/>
  <c r="T598" i="59"/>
  <c r="O599" i="59"/>
  <c r="P599" i="59"/>
  <c r="Q599" i="59"/>
  <c r="R599" i="59"/>
  <c r="S599" i="59"/>
  <c r="T599" i="59"/>
  <c r="P596" i="59"/>
  <c r="Q596" i="59"/>
  <c r="R596" i="59"/>
  <c r="S596" i="59"/>
  <c r="O596" i="59"/>
  <c r="O519" i="59"/>
  <c r="P519" i="59"/>
  <c r="Q519" i="59"/>
  <c r="R519" i="59"/>
  <c r="S519" i="59"/>
  <c r="T519" i="59"/>
  <c r="P518" i="59"/>
  <c r="Q518" i="59"/>
  <c r="R518" i="59"/>
  <c r="S518" i="59"/>
  <c r="T518" i="59"/>
  <c r="O518" i="59"/>
  <c r="O410" i="59"/>
  <c r="P410" i="59"/>
  <c r="Q410" i="59"/>
  <c r="R410" i="59"/>
  <c r="S410" i="59"/>
  <c r="O411" i="59"/>
  <c r="P411" i="59"/>
  <c r="Q411" i="59"/>
  <c r="R411" i="59"/>
  <c r="S411" i="59"/>
  <c r="T411" i="59"/>
  <c r="U411" i="59" s="1"/>
  <c r="O412" i="59"/>
  <c r="P412" i="59"/>
  <c r="Q412" i="59"/>
  <c r="R412" i="59"/>
  <c r="S412" i="59"/>
  <c r="T412" i="59"/>
  <c r="U412" i="59" s="1"/>
  <c r="O413" i="59"/>
  <c r="P413" i="59"/>
  <c r="Q413" i="59"/>
  <c r="R413" i="59"/>
  <c r="S413" i="59"/>
  <c r="T413" i="59"/>
  <c r="U413" i="59" s="1"/>
  <c r="P409" i="59"/>
  <c r="Q409" i="59"/>
  <c r="R409" i="59"/>
  <c r="S409" i="59"/>
  <c r="O409" i="59"/>
  <c r="O352" i="59"/>
  <c r="P352" i="59"/>
  <c r="Q352" i="59"/>
  <c r="R352" i="59"/>
  <c r="S352" i="59"/>
  <c r="O353" i="59"/>
  <c r="P353" i="59"/>
  <c r="Q353" i="59"/>
  <c r="R353" i="59"/>
  <c r="S353" i="59"/>
  <c r="O354" i="59"/>
  <c r="P354" i="59"/>
  <c r="Q354" i="59"/>
  <c r="R354" i="59"/>
  <c r="S354" i="59"/>
  <c r="T354" i="59"/>
  <c r="O355" i="59"/>
  <c r="P355" i="59"/>
  <c r="Q355" i="59"/>
  <c r="R355" i="59"/>
  <c r="S355" i="59"/>
  <c r="T355" i="59"/>
  <c r="O356" i="59"/>
  <c r="P356" i="59"/>
  <c r="Q356" i="59"/>
  <c r="R356" i="59"/>
  <c r="S356" i="59"/>
  <c r="T356" i="59"/>
  <c r="P351" i="59"/>
  <c r="Q351" i="59"/>
  <c r="R351" i="59"/>
  <c r="S351" i="59"/>
  <c r="O351" i="59"/>
  <c r="O328" i="59"/>
  <c r="P328" i="59"/>
  <c r="Q328" i="59"/>
  <c r="R328" i="59"/>
  <c r="S328" i="59"/>
  <c r="O329" i="59"/>
  <c r="P329" i="59"/>
  <c r="Q329" i="59"/>
  <c r="R329" i="59"/>
  <c r="S329" i="59"/>
  <c r="O330" i="59"/>
  <c r="P330" i="59"/>
  <c r="Q330" i="59"/>
  <c r="R330" i="59"/>
  <c r="S330" i="59"/>
  <c r="T330" i="59"/>
  <c r="U330" i="59" s="1"/>
  <c r="O331" i="59"/>
  <c r="P331" i="59"/>
  <c r="Q331" i="59"/>
  <c r="R331" i="59"/>
  <c r="S331" i="59"/>
  <c r="T331" i="59"/>
  <c r="U331" i="59" s="1"/>
  <c r="O332" i="59"/>
  <c r="P332" i="59"/>
  <c r="Q332" i="59"/>
  <c r="R332" i="59"/>
  <c r="S332" i="59"/>
  <c r="T332" i="59"/>
  <c r="U332" i="59" s="1"/>
  <c r="O327" i="59"/>
  <c r="P327" i="59"/>
  <c r="Q327" i="59"/>
  <c r="R327" i="59"/>
  <c r="S327" i="59"/>
  <c r="N155" i="59"/>
  <c r="O155" i="59"/>
  <c r="P155" i="59"/>
  <c r="Q155" i="59"/>
  <c r="R155" i="59"/>
  <c r="N156" i="59"/>
  <c r="O156" i="59"/>
  <c r="P156" i="59"/>
  <c r="Q156" i="59"/>
  <c r="R156" i="59"/>
  <c r="N157" i="59"/>
  <c r="O157" i="59"/>
  <c r="P157" i="59"/>
  <c r="Q157" i="59"/>
  <c r="R157" i="59"/>
  <c r="N158" i="59"/>
  <c r="O158" i="59"/>
  <c r="P158" i="59"/>
  <c r="Q158" i="59"/>
  <c r="R158" i="59"/>
  <c r="N159" i="59"/>
  <c r="O159" i="59"/>
  <c r="P159" i="59"/>
  <c r="Q159" i="59"/>
  <c r="R159" i="59"/>
  <c r="S159" i="59"/>
  <c r="T159" i="59"/>
  <c r="U159" i="59" s="1"/>
  <c r="N154" i="59"/>
  <c r="O154" i="59"/>
  <c r="P154" i="59"/>
  <c r="Q154" i="59"/>
  <c r="R154" i="59"/>
  <c r="M60" i="59"/>
  <c r="N60" i="59"/>
  <c r="O60" i="59"/>
  <c r="P60" i="59"/>
  <c r="Q60" i="59"/>
  <c r="R60" i="59"/>
  <c r="S60" i="59"/>
  <c r="M61" i="59"/>
  <c r="N61" i="59"/>
  <c r="O61" i="59"/>
  <c r="P61" i="59"/>
  <c r="Q61" i="59"/>
  <c r="R61" i="59"/>
  <c r="S61" i="59"/>
  <c r="M62" i="59"/>
  <c r="N62" i="59"/>
  <c r="O62" i="59"/>
  <c r="P62" i="59"/>
  <c r="Q62" i="59"/>
  <c r="R62" i="59"/>
  <c r="S62" i="59"/>
  <c r="T62" i="59"/>
  <c r="M63" i="59"/>
  <c r="N63" i="59"/>
  <c r="O63" i="59"/>
  <c r="P63" i="59"/>
  <c r="Q63" i="59"/>
  <c r="R63" i="59"/>
  <c r="S63" i="59"/>
  <c r="T63" i="59"/>
  <c r="M64" i="59"/>
  <c r="N64" i="59"/>
  <c r="O64" i="59"/>
  <c r="P64" i="59"/>
  <c r="Q64" i="59"/>
  <c r="R64" i="59"/>
  <c r="S64" i="59"/>
  <c r="T64" i="59"/>
  <c r="U356" i="59" l="1"/>
  <c r="U355" i="59"/>
  <c r="U354" i="59"/>
  <c r="U64" i="59"/>
  <c r="U63" i="59"/>
  <c r="U62" i="59"/>
  <c r="U519" i="59"/>
  <c r="U599" i="59"/>
  <c r="U598" i="59"/>
  <c r="U597" i="59"/>
  <c r="U609" i="59"/>
  <c r="V646" i="60"/>
  <c r="W647" i="60"/>
  <c r="V429" i="60"/>
  <c r="W430" i="60"/>
  <c r="V650" i="60"/>
  <c r="W651" i="60"/>
  <c r="V588" i="60"/>
  <c r="W588" i="60" s="1"/>
  <c r="W589" i="60"/>
  <c r="V340" i="60"/>
  <c r="W341" i="60"/>
  <c r="V268" i="60"/>
  <c r="W269" i="60"/>
  <c r="V292" i="60"/>
  <c r="W293" i="60"/>
  <c r="U518" i="59"/>
  <c r="U608" i="59"/>
  <c r="U607" i="59"/>
  <c r="S622" i="59"/>
  <c r="U622" i="59" s="1"/>
  <c r="S621" i="59"/>
  <c r="U621" i="59" s="1"/>
  <c r="V507" i="60"/>
  <c r="V506" i="60" l="1"/>
  <c r="W506" i="60" s="1"/>
  <c r="W507" i="60"/>
  <c r="V291" i="60"/>
  <c r="W292" i="60"/>
  <c r="T353" i="59"/>
  <c r="U353" i="59" s="1"/>
  <c r="V267" i="60"/>
  <c r="W268" i="60"/>
  <c r="T329" i="59"/>
  <c r="U329" i="59" s="1"/>
  <c r="V339" i="60"/>
  <c r="W340" i="60"/>
  <c r="T410" i="59"/>
  <c r="U410" i="59" s="1"/>
  <c r="W650" i="60"/>
  <c r="T606" i="59"/>
  <c r="U606" i="59" s="1"/>
  <c r="V428" i="60"/>
  <c r="W429" i="60"/>
  <c r="T61" i="59"/>
  <c r="U61" i="59" s="1"/>
  <c r="W646" i="60"/>
  <c r="T596" i="59"/>
  <c r="U596" i="59" s="1"/>
  <c r="V480" i="60"/>
  <c r="W480" i="60" s="1"/>
  <c r="W428" i="60" l="1"/>
  <c r="T60" i="59"/>
  <c r="U60" i="59" s="1"/>
  <c r="V266" i="60"/>
  <c r="W267" i="60"/>
  <c r="T328" i="59"/>
  <c r="U328" i="59" s="1"/>
  <c r="W339" i="60"/>
  <c r="T409" i="59"/>
  <c r="U409" i="59" s="1"/>
  <c r="V290" i="60"/>
  <c r="W291" i="60"/>
  <c r="T352" i="59"/>
  <c r="U352" i="59" s="1"/>
  <c r="V479" i="60"/>
  <c r="T158" i="59"/>
  <c r="S158" i="59"/>
  <c r="T157" i="59" l="1"/>
  <c r="W479" i="60"/>
  <c r="W266" i="60"/>
  <c r="T327" i="59"/>
  <c r="U327" i="59" s="1"/>
  <c r="W290" i="60"/>
  <c r="T351" i="59"/>
  <c r="U351" i="59" s="1"/>
  <c r="U158" i="59"/>
  <c r="V478" i="60"/>
  <c r="V477" i="60" s="1"/>
  <c r="W477" i="60" s="1"/>
  <c r="S157" i="59"/>
  <c r="U157" i="59" s="1"/>
  <c r="T156" i="59" l="1"/>
  <c r="W478" i="60"/>
  <c r="V476" i="60"/>
  <c r="T155" i="59"/>
  <c r="S156" i="59"/>
  <c r="U156" i="59" s="1"/>
  <c r="T154" i="59" l="1"/>
  <c r="W476" i="60"/>
  <c r="S155" i="59"/>
  <c r="U155" i="59" s="1"/>
  <c r="S154" i="59" l="1"/>
  <c r="U154" i="59" s="1"/>
  <c r="V562" i="60" l="1"/>
  <c r="W562" i="60" s="1"/>
  <c r="V559" i="60"/>
  <c r="W559" i="60" s="1"/>
  <c r="V586" i="60"/>
  <c r="W586" i="60" s="1"/>
  <c r="V644" i="60"/>
  <c r="W644" i="60" s="1"/>
  <c r="S281" i="59" l="1"/>
  <c r="S307" i="59"/>
  <c r="V643" i="60"/>
  <c r="V585" i="60"/>
  <c r="W585" i="60" s="1"/>
  <c r="V561" i="60"/>
  <c r="W561" i="60" s="1"/>
  <c r="V558" i="60"/>
  <c r="W558" i="60" s="1"/>
  <c r="M307" i="59"/>
  <c r="N307" i="59"/>
  <c r="O307" i="59"/>
  <c r="P307" i="59"/>
  <c r="Q307" i="59"/>
  <c r="R307" i="59"/>
  <c r="M308" i="59"/>
  <c r="N308" i="59"/>
  <c r="O308" i="59"/>
  <c r="P308" i="59"/>
  <c r="Q308" i="59"/>
  <c r="R308" i="59"/>
  <c r="S308" i="59"/>
  <c r="M309" i="59"/>
  <c r="N309" i="59"/>
  <c r="O309" i="59"/>
  <c r="P309" i="59"/>
  <c r="Q309" i="59"/>
  <c r="R309" i="59"/>
  <c r="S309" i="59"/>
  <c r="T309" i="59"/>
  <c r="M310" i="59"/>
  <c r="N310" i="59"/>
  <c r="O310" i="59"/>
  <c r="P310" i="59"/>
  <c r="Q310" i="59"/>
  <c r="R310" i="59"/>
  <c r="S310" i="59"/>
  <c r="T310" i="59"/>
  <c r="M311" i="59"/>
  <c r="N311" i="59"/>
  <c r="O311" i="59"/>
  <c r="P311" i="59"/>
  <c r="Q311" i="59"/>
  <c r="R311" i="59"/>
  <c r="S311" i="59"/>
  <c r="T311" i="59"/>
  <c r="U311" i="59" s="1"/>
  <c r="N306" i="59"/>
  <c r="O306" i="59"/>
  <c r="P306" i="59"/>
  <c r="Q306" i="59"/>
  <c r="R306" i="59"/>
  <c r="M306" i="59"/>
  <c r="B307" i="59"/>
  <c r="B308" i="59"/>
  <c r="B309" i="59"/>
  <c r="B310" i="59"/>
  <c r="B311" i="59"/>
  <c r="B306" i="59"/>
  <c r="M289" i="59"/>
  <c r="N289" i="59"/>
  <c r="O289" i="59"/>
  <c r="P289" i="59"/>
  <c r="Q289" i="59"/>
  <c r="R289" i="59"/>
  <c r="S289" i="59"/>
  <c r="T289" i="59"/>
  <c r="U289" i="59" s="1"/>
  <c r="M287" i="59"/>
  <c r="N287" i="59"/>
  <c r="O287" i="59"/>
  <c r="P287" i="59"/>
  <c r="Q287" i="59"/>
  <c r="R287" i="59"/>
  <c r="S287" i="59"/>
  <c r="M288" i="59"/>
  <c r="N288" i="59"/>
  <c r="O288" i="59"/>
  <c r="P288" i="59"/>
  <c r="Q288" i="59"/>
  <c r="R288" i="59"/>
  <c r="S288" i="59"/>
  <c r="T288" i="59"/>
  <c r="M286" i="59"/>
  <c r="N286" i="59"/>
  <c r="O286" i="59"/>
  <c r="P286" i="59"/>
  <c r="Q286" i="59"/>
  <c r="R286" i="59"/>
  <c r="S286" i="59"/>
  <c r="T286" i="59"/>
  <c r="M282" i="59"/>
  <c r="N282" i="59"/>
  <c r="O282" i="59"/>
  <c r="P282" i="59"/>
  <c r="Q282" i="59"/>
  <c r="R282" i="59"/>
  <c r="S282" i="59"/>
  <c r="M283" i="59"/>
  <c r="N283" i="59"/>
  <c r="O283" i="59"/>
  <c r="P283" i="59"/>
  <c r="Q283" i="59"/>
  <c r="R283" i="59"/>
  <c r="S283" i="59"/>
  <c r="M284" i="59"/>
  <c r="N284" i="59"/>
  <c r="O284" i="59"/>
  <c r="P284" i="59"/>
  <c r="Q284" i="59"/>
  <c r="R284" i="59"/>
  <c r="S284" i="59"/>
  <c r="M285" i="59"/>
  <c r="N285" i="59"/>
  <c r="O285" i="59"/>
  <c r="P285" i="59"/>
  <c r="Q285" i="59"/>
  <c r="R285" i="59"/>
  <c r="S285" i="59"/>
  <c r="T285" i="59"/>
  <c r="N281" i="59"/>
  <c r="O281" i="59"/>
  <c r="P281" i="59"/>
  <c r="Q281" i="59"/>
  <c r="R281" i="59"/>
  <c r="M281" i="59"/>
  <c r="B282" i="59"/>
  <c r="B283" i="59"/>
  <c r="B284" i="59"/>
  <c r="B285" i="59"/>
  <c r="B286" i="59"/>
  <c r="B287" i="59"/>
  <c r="B281" i="59"/>
  <c r="M591" i="59"/>
  <c r="N591" i="59"/>
  <c r="O591" i="59"/>
  <c r="P591" i="59"/>
  <c r="Q591" i="59"/>
  <c r="R591" i="59"/>
  <c r="M592" i="59"/>
  <c r="N592" i="59"/>
  <c r="O592" i="59"/>
  <c r="P592" i="59"/>
  <c r="Q592" i="59"/>
  <c r="R592" i="59"/>
  <c r="S592" i="59"/>
  <c r="S591" i="59" s="1"/>
  <c r="S590" i="59" s="1"/>
  <c r="M593" i="59"/>
  <c r="N593" i="59"/>
  <c r="O593" i="59"/>
  <c r="P593" i="59"/>
  <c r="Q593" i="59"/>
  <c r="R593" i="59"/>
  <c r="S593" i="59"/>
  <c r="M594" i="59"/>
  <c r="N594" i="59"/>
  <c r="O594" i="59"/>
  <c r="P594" i="59"/>
  <c r="Q594" i="59"/>
  <c r="R594" i="59"/>
  <c r="S594" i="59"/>
  <c r="T594" i="59"/>
  <c r="M595" i="59"/>
  <c r="N595" i="59"/>
  <c r="O595" i="59"/>
  <c r="P595" i="59"/>
  <c r="Q595" i="59"/>
  <c r="R595" i="59"/>
  <c r="S595" i="59"/>
  <c r="T595" i="59"/>
  <c r="N590" i="59"/>
  <c r="O590" i="59"/>
  <c r="P590" i="59"/>
  <c r="Q590" i="59"/>
  <c r="R590" i="59"/>
  <c r="M590" i="59"/>
  <c r="B594" i="59"/>
  <c r="B595" i="59"/>
  <c r="B592" i="59"/>
  <c r="B593" i="59"/>
  <c r="B591" i="59"/>
  <c r="B590" i="59"/>
  <c r="U286" i="59" l="1"/>
  <c r="T593" i="59"/>
  <c r="W643" i="60"/>
  <c r="U595" i="59"/>
  <c r="U594" i="59"/>
  <c r="U288" i="59"/>
  <c r="U593" i="59"/>
  <c r="U285" i="59"/>
  <c r="U310" i="59"/>
  <c r="U309" i="59"/>
  <c r="V557" i="60"/>
  <c r="T284" i="59"/>
  <c r="U284" i="59" s="1"/>
  <c r="T287" i="59"/>
  <c r="U287" i="59" s="1"/>
  <c r="V584" i="60"/>
  <c r="V642" i="60"/>
  <c r="V641" i="60" l="1"/>
  <c r="W642" i="60"/>
  <c r="T283" i="59"/>
  <c r="U283" i="59" s="1"/>
  <c r="W557" i="60"/>
  <c r="T308" i="59"/>
  <c r="U308" i="59" s="1"/>
  <c r="W584" i="60"/>
  <c r="V556" i="60"/>
  <c r="V583" i="60"/>
  <c r="W583" i="60" s="1"/>
  <c r="S306" i="59"/>
  <c r="T592" i="59"/>
  <c r="C46" i="64"/>
  <c r="E22" i="63"/>
  <c r="D22" i="63"/>
  <c r="C22" i="63"/>
  <c r="C19" i="63"/>
  <c r="E14" i="63"/>
  <c r="D14" i="63"/>
  <c r="C14" i="63"/>
  <c r="E11" i="63"/>
  <c r="D11" i="63"/>
  <c r="C11" i="63"/>
  <c r="C26" i="63" l="1"/>
  <c r="V555" i="60"/>
  <c r="W555" i="60" s="1"/>
  <c r="W556" i="60"/>
  <c r="V640" i="60"/>
  <c r="W640" i="60" s="1"/>
  <c r="W641" i="60"/>
  <c r="T591" i="59"/>
  <c r="U592" i="59"/>
  <c r="V582" i="60"/>
  <c r="T307" i="59"/>
  <c r="U307" i="59" s="1"/>
  <c r="T282" i="59"/>
  <c r="U282" i="59" s="1"/>
  <c r="T306" i="59" l="1"/>
  <c r="U306" i="59" s="1"/>
  <c r="W582" i="60"/>
  <c r="T281" i="59"/>
  <c r="U281" i="59" s="1"/>
  <c r="T590" i="59"/>
  <c r="U590" i="59" s="1"/>
  <c r="U591" i="59"/>
  <c r="D97" i="64"/>
  <c r="C45" i="64"/>
  <c r="E45" i="64" s="1"/>
  <c r="C44" i="64" l="1"/>
  <c r="E44" i="64" s="1"/>
  <c r="C97" i="64" l="1"/>
  <c r="E97" i="64" s="1"/>
  <c r="N444" i="59"/>
  <c r="O444" i="59"/>
  <c r="P444" i="59"/>
  <c r="Q444" i="59"/>
  <c r="R444" i="59"/>
  <c r="S444" i="59"/>
  <c r="T444" i="59"/>
  <c r="M444" i="59"/>
  <c r="L444" i="59"/>
  <c r="V39" i="60"/>
  <c r="S427" i="59"/>
  <c r="S429" i="59"/>
  <c r="T429" i="59"/>
  <c r="W39" i="60" l="1"/>
  <c r="P336" i="68"/>
  <c r="Q336" i="68" s="1"/>
  <c r="U429" i="59"/>
  <c r="U444" i="59"/>
  <c r="C99" i="64"/>
  <c r="E98" i="64"/>
  <c r="V617" i="60"/>
  <c r="T428" i="59" l="1"/>
  <c r="W617" i="60"/>
  <c r="W748" i="60"/>
  <c r="S428" i="59"/>
  <c r="S426" i="59"/>
  <c r="V615" i="60"/>
  <c r="T427" i="59"/>
  <c r="U427" i="59" s="1"/>
  <c r="V614" i="60"/>
  <c r="N234" i="59"/>
  <c r="O234" i="59"/>
  <c r="P234" i="59"/>
  <c r="Q234" i="59"/>
  <c r="R234" i="59"/>
  <c r="S234" i="59"/>
  <c r="T234" i="59"/>
  <c r="M234" i="59"/>
  <c r="L234" i="59"/>
  <c r="V220" i="60"/>
  <c r="W220" i="60" l="1"/>
  <c r="P183" i="68"/>
  <c r="Q183" i="68" s="1"/>
  <c r="T425" i="59"/>
  <c r="W614" i="60"/>
  <c r="T426" i="59"/>
  <c r="U426" i="59" s="1"/>
  <c r="W615" i="60"/>
  <c r="U428" i="59"/>
  <c r="U234" i="59"/>
  <c r="S232" i="59"/>
  <c r="S425" i="59"/>
  <c r="U425" i="59" s="1"/>
  <c r="Q467" i="59"/>
  <c r="R467" i="59"/>
  <c r="S467" i="59"/>
  <c r="T467" i="59"/>
  <c r="U467" i="59" s="1"/>
  <c r="N467" i="59"/>
  <c r="O467" i="59"/>
  <c r="P467" i="59"/>
  <c r="M467" i="59"/>
  <c r="L467" i="59"/>
  <c r="V61" i="60"/>
  <c r="W61" i="60" s="1"/>
  <c r="T26" i="59" l="1"/>
  <c r="T27" i="59"/>
  <c r="T33" i="59"/>
  <c r="T34" i="59"/>
  <c r="T38" i="59"/>
  <c r="T39" i="59"/>
  <c r="T43" i="59"/>
  <c r="T44" i="59"/>
  <c r="T48" i="59"/>
  <c r="T49" i="59"/>
  <c r="T52" i="59"/>
  <c r="T53" i="59"/>
  <c r="T54" i="59"/>
  <c r="T58" i="59"/>
  <c r="T69" i="59"/>
  <c r="T70" i="59"/>
  <c r="T74" i="59"/>
  <c r="T75" i="59"/>
  <c r="T78" i="59"/>
  <c r="T79" i="59"/>
  <c r="T80" i="59"/>
  <c r="T84" i="59"/>
  <c r="T95" i="59"/>
  <c r="T101" i="59"/>
  <c r="T102" i="59"/>
  <c r="T106" i="59"/>
  <c r="T107" i="59"/>
  <c r="T110" i="59"/>
  <c r="T111" i="59"/>
  <c r="T112" i="59"/>
  <c r="T116" i="59"/>
  <c r="T121" i="59"/>
  <c r="T122" i="59"/>
  <c r="T126" i="59"/>
  <c r="T127" i="59"/>
  <c r="T131" i="59"/>
  <c r="T132" i="59"/>
  <c r="T136" i="59"/>
  <c r="T141" i="59"/>
  <c r="T146" i="59"/>
  <c r="T153" i="59"/>
  <c r="T164" i="59"/>
  <c r="T169" i="59"/>
  <c r="T170" i="59"/>
  <c r="T175" i="59"/>
  <c r="T176" i="59"/>
  <c r="T180" i="59"/>
  <c r="T187" i="59"/>
  <c r="T191" i="59"/>
  <c r="T192" i="59"/>
  <c r="T195" i="59"/>
  <c r="T202" i="59"/>
  <c r="T203" i="59"/>
  <c r="T204" i="59"/>
  <c r="T207" i="59"/>
  <c r="T209" i="59"/>
  <c r="T216" i="59"/>
  <c r="T217" i="59"/>
  <c r="T221" i="59"/>
  <c r="T222" i="59"/>
  <c r="T230" i="59"/>
  <c r="T233" i="59"/>
  <c r="T239" i="59"/>
  <c r="T240" i="59"/>
  <c r="T244" i="59"/>
  <c r="T245" i="59"/>
  <c r="T248" i="59"/>
  <c r="T249" i="59"/>
  <c r="T250" i="59"/>
  <c r="T254" i="59"/>
  <c r="T261" i="59"/>
  <c r="T272" i="59"/>
  <c r="T277" i="59"/>
  <c r="T278" i="59"/>
  <c r="T298" i="59"/>
  <c r="T305" i="59"/>
  <c r="T319" i="59"/>
  <c r="T325" i="59"/>
  <c r="T338" i="59"/>
  <c r="T344" i="59"/>
  <c r="T350" i="59"/>
  <c r="T363" i="59"/>
  <c r="T369" i="59"/>
  <c r="T372" i="59"/>
  <c r="T379" i="59"/>
  <c r="T386" i="59"/>
  <c r="T387" i="59"/>
  <c r="T388" i="59"/>
  <c r="T391" i="59"/>
  <c r="T397" i="59"/>
  <c r="T398" i="59"/>
  <c r="T399" i="59"/>
  <c r="T402" i="59"/>
  <c r="T403" i="59"/>
  <c r="T406" i="59"/>
  <c r="T407" i="59"/>
  <c r="T408" i="59"/>
  <c r="T418" i="59"/>
  <c r="T419" i="59"/>
  <c r="T420" i="59"/>
  <c r="T423" i="59"/>
  <c r="T424" i="59"/>
  <c r="T437" i="59"/>
  <c r="T443" i="59"/>
  <c r="T450" i="59"/>
  <c r="T456" i="59"/>
  <c r="T457" i="59"/>
  <c r="T458" i="59"/>
  <c r="T461" i="59"/>
  <c r="T462" i="59"/>
  <c r="T465" i="59"/>
  <c r="T466" i="59"/>
  <c r="T472" i="59"/>
  <c r="T475" i="59"/>
  <c r="T478" i="59"/>
  <c r="T485" i="59"/>
  <c r="T486" i="59"/>
  <c r="T487" i="59"/>
  <c r="T490" i="59"/>
  <c r="T496" i="59"/>
  <c r="T497" i="59"/>
  <c r="T498" i="59"/>
  <c r="T501" i="59"/>
  <c r="T502" i="59"/>
  <c r="T509" i="59"/>
  <c r="T517" i="59"/>
  <c r="T525" i="59"/>
  <c r="T528" i="59"/>
  <c r="T534" i="59"/>
  <c r="T540" i="59"/>
  <c r="T546" i="59"/>
  <c r="T552" i="59"/>
  <c r="T555" i="59"/>
  <c r="T561" i="59"/>
  <c r="T564" i="59"/>
  <c r="T566" i="59"/>
  <c r="T572" i="59"/>
  <c r="T575" i="59"/>
  <c r="T577" i="59"/>
  <c r="T583" i="59"/>
  <c r="T589" i="59"/>
  <c r="T605" i="59"/>
  <c r="T617" i="59"/>
  <c r="T630" i="59"/>
  <c r="T637" i="59"/>
  <c r="T638" i="59"/>
  <c r="T641" i="59"/>
  <c r="T642" i="59"/>
  <c r="T645" i="59"/>
  <c r="T646" i="59"/>
  <c r="T652" i="59"/>
  <c r="T653" i="59"/>
  <c r="T661" i="59"/>
  <c r="T664" i="59"/>
  <c r="T665" i="59"/>
  <c r="T671" i="59"/>
  <c r="T674" i="59"/>
  <c r="T681" i="59"/>
  <c r="T688" i="59"/>
  <c r="T694" i="59"/>
  <c r="T699" i="59"/>
  <c r="T702" i="59"/>
  <c r="S699" i="59"/>
  <c r="S702" i="59"/>
  <c r="S688" i="59"/>
  <c r="S694" i="59"/>
  <c r="S661" i="59"/>
  <c r="S664" i="59"/>
  <c r="S665" i="59"/>
  <c r="S671" i="59"/>
  <c r="S674" i="59"/>
  <c r="S681" i="59"/>
  <c r="S637" i="59"/>
  <c r="S638" i="59"/>
  <c r="S641" i="59"/>
  <c r="S642" i="59"/>
  <c r="S645" i="59"/>
  <c r="S646" i="59"/>
  <c r="S652" i="59"/>
  <c r="S653" i="59"/>
  <c r="S630" i="59"/>
  <c r="S617" i="59"/>
  <c r="S605" i="59"/>
  <c r="S589" i="59"/>
  <c r="S583" i="59"/>
  <c r="S572" i="59"/>
  <c r="S575" i="59"/>
  <c r="S577" i="59"/>
  <c r="S561" i="59"/>
  <c r="S564" i="59"/>
  <c r="S566" i="59"/>
  <c r="S546" i="59"/>
  <c r="S552" i="59"/>
  <c r="S555" i="59"/>
  <c r="S525" i="59"/>
  <c r="S528" i="59"/>
  <c r="S534" i="59"/>
  <c r="S540" i="59"/>
  <c r="S517" i="59"/>
  <c r="S509" i="59"/>
  <c r="S443" i="59"/>
  <c r="S450" i="59"/>
  <c r="S456" i="59"/>
  <c r="S457" i="59"/>
  <c r="S458" i="59"/>
  <c r="S461" i="59"/>
  <c r="S462" i="59"/>
  <c r="S464" i="59"/>
  <c r="S465" i="59"/>
  <c r="S466" i="59"/>
  <c r="S472" i="59"/>
  <c r="S475" i="59"/>
  <c r="S478" i="59"/>
  <c r="S485" i="59"/>
  <c r="S486" i="59"/>
  <c r="S487" i="59"/>
  <c r="S490" i="59"/>
  <c r="S496" i="59"/>
  <c r="S497" i="59"/>
  <c r="S498" i="59"/>
  <c r="S501" i="59"/>
  <c r="S502" i="59"/>
  <c r="S437" i="59"/>
  <c r="S418" i="59"/>
  <c r="S419" i="59"/>
  <c r="S420" i="59"/>
  <c r="S423" i="59"/>
  <c r="S424" i="59"/>
  <c r="S397" i="59"/>
  <c r="S398" i="59"/>
  <c r="S399" i="59"/>
  <c r="S402" i="59"/>
  <c r="S403" i="59"/>
  <c r="S406" i="59"/>
  <c r="S407" i="59"/>
  <c r="S408" i="59"/>
  <c r="S386" i="59"/>
  <c r="S387" i="59"/>
  <c r="S388" i="59"/>
  <c r="S391" i="59"/>
  <c r="S379" i="59"/>
  <c r="S369" i="59"/>
  <c r="S372" i="59"/>
  <c r="S363" i="59"/>
  <c r="S350" i="59"/>
  <c r="S338" i="59"/>
  <c r="S344" i="59"/>
  <c r="S319" i="59"/>
  <c r="S325" i="59"/>
  <c r="S298" i="59"/>
  <c r="S305" i="59"/>
  <c r="S277" i="59"/>
  <c r="S278" i="59"/>
  <c r="S272" i="59"/>
  <c r="S261" i="59"/>
  <c r="S239" i="59"/>
  <c r="S240" i="59"/>
  <c r="S244" i="59"/>
  <c r="S245" i="59"/>
  <c r="S248" i="59"/>
  <c r="S249" i="59"/>
  <c r="S250" i="59"/>
  <c r="S254" i="59"/>
  <c r="S230" i="59"/>
  <c r="S233" i="59"/>
  <c r="S216" i="59"/>
  <c r="S217" i="59"/>
  <c r="S221" i="59"/>
  <c r="S222" i="59"/>
  <c r="S209" i="59"/>
  <c r="S202" i="59"/>
  <c r="S203" i="59"/>
  <c r="S204" i="59"/>
  <c r="S207" i="59"/>
  <c r="S191" i="59"/>
  <c r="S192" i="59"/>
  <c r="S195" i="59"/>
  <c r="S187" i="59"/>
  <c r="S175" i="59"/>
  <c r="S176" i="59"/>
  <c r="S180" i="59"/>
  <c r="S169" i="59"/>
  <c r="S170" i="59"/>
  <c r="S164" i="59"/>
  <c r="S153" i="59"/>
  <c r="S146" i="59"/>
  <c r="S141" i="59"/>
  <c r="S126" i="59"/>
  <c r="S127" i="59"/>
  <c r="S131" i="59"/>
  <c r="S132" i="59"/>
  <c r="S136" i="59"/>
  <c r="S121" i="59"/>
  <c r="S122" i="59"/>
  <c r="S101" i="59"/>
  <c r="S102" i="59"/>
  <c r="S106" i="59"/>
  <c r="S107" i="59"/>
  <c r="S110" i="59"/>
  <c r="S111" i="59"/>
  <c r="S112" i="59"/>
  <c r="S116" i="59"/>
  <c r="S95" i="59"/>
  <c r="S84" i="59"/>
  <c r="S74" i="59"/>
  <c r="S75" i="59"/>
  <c r="S78" i="59"/>
  <c r="S79" i="59"/>
  <c r="S80" i="59"/>
  <c r="S69" i="59"/>
  <c r="S70" i="59"/>
  <c r="S33" i="59"/>
  <c r="S34" i="59"/>
  <c r="S38" i="59"/>
  <c r="S39" i="59"/>
  <c r="S43" i="59"/>
  <c r="S44" i="59"/>
  <c r="S48" i="59"/>
  <c r="S49" i="59"/>
  <c r="S52" i="59"/>
  <c r="S53" i="59"/>
  <c r="S54" i="59"/>
  <c r="S58" i="59"/>
  <c r="S26" i="59"/>
  <c r="S27" i="59"/>
  <c r="V25" i="60"/>
  <c r="W25" i="60" s="1"/>
  <c r="V33" i="60"/>
  <c r="W33" i="60" s="1"/>
  <c r="V46" i="60"/>
  <c r="W46" i="60" s="1"/>
  <c r="V52" i="60"/>
  <c r="W52" i="60" s="1"/>
  <c r="V57" i="60"/>
  <c r="W57" i="60" s="1"/>
  <c r="V60" i="60"/>
  <c r="W60" i="60" s="1"/>
  <c r="V68" i="60"/>
  <c r="V71" i="60"/>
  <c r="V74" i="60"/>
  <c r="W74" i="60" s="1"/>
  <c r="V81" i="60"/>
  <c r="V86" i="60"/>
  <c r="V92" i="60"/>
  <c r="V97" i="60"/>
  <c r="W97" i="60" s="1"/>
  <c r="V110" i="60"/>
  <c r="P28" i="68" s="1"/>
  <c r="Q28" i="68" s="1"/>
  <c r="V118" i="60"/>
  <c r="V121" i="60"/>
  <c r="V127" i="60"/>
  <c r="P45" i="68" s="1"/>
  <c r="Q45" i="68" s="1"/>
  <c r="V133" i="60"/>
  <c r="V139" i="60"/>
  <c r="V145" i="60"/>
  <c r="W145" i="60" s="1"/>
  <c r="V148" i="60"/>
  <c r="W148" i="60" s="1"/>
  <c r="V154" i="60"/>
  <c r="V157" i="60"/>
  <c r="P75" i="68" s="1"/>
  <c r="Q75" i="68" s="1"/>
  <c r="V159" i="60"/>
  <c r="W159" i="60" s="1"/>
  <c r="V165" i="60"/>
  <c r="V168" i="60"/>
  <c r="P86" i="68" s="1"/>
  <c r="Q86" i="68" s="1"/>
  <c r="V170" i="60"/>
  <c r="V177" i="60"/>
  <c r="W177" i="60" s="1"/>
  <c r="V181" i="60"/>
  <c r="P99" i="68" s="1"/>
  <c r="Q99" i="68" s="1"/>
  <c r="V192" i="60"/>
  <c r="V196" i="60"/>
  <c r="W196" i="60" s="1"/>
  <c r="V200" i="60"/>
  <c r="V207" i="60"/>
  <c r="W207" i="60" s="1"/>
  <c r="V217" i="60"/>
  <c r="W217" i="60" s="1"/>
  <c r="V226" i="60"/>
  <c r="W226" i="60" s="1"/>
  <c r="V231" i="60"/>
  <c r="W231" i="60" s="1"/>
  <c r="V235" i="60"/>
  <c r="V241" i="60"/>
  <c r="W241" i="60" s="1"/>
  <c r="V247" i="60"/>
  <c r="V257" i="60"/>
  <c r="W257" i="60" s="1"/>
  <c r="V263" i="60"/>
  <c r="V276" i="60"/>
  <c r="W276" i="60" s="1"/>
  <c r="V282" i="60"/>
  <c r="P254" i="68" s="1"/>
  <c r="Q254" i="68" s="1"/>
  <c r="V288" i="60"/>
  <c r="W288" i="60" s="1"/>
  <c r="V301" i="60"/>
  <c r="W301" i="60" s="1"/>
  <c r="V308" i="60"/>
  <c r="V315" i="60"/>
  <c r="V320" i="60"/>
  <c r="V326" i="60"/>
  <c r="V331" i="60"/>
  <c r="W331" i="60" s="1"/>
  <c r="V335" i="60"/>
  <c r="V350" i="60"/>
  <c r="W350" i="60" s="1"/>
  <c r="V357" i="60"/>
  <c r="W357" i="60" s="1"/>
  <c r="V365" i="60"/>
  <c r="V370" i="60"/>
  <c r="W370" i="60" s="1"/>
  <c r="V375" i="60"/>
  <c r="V380" i="60"/>
  <c r="W380" i="60" s="1"/>
  <c r="V384" i="60"/>
  <c r="W384" i="60" s="1"/>
  <c r="V390" i="60"/>
  <c r="W390" i="60" s="1"/>
  <c r="V396" i="60"/>
  <c r="W396" i="60" s="1"/>
  <c r="V401" i="60"/>
  <c r="V406" i="60"/>
  <c r="W406" i="60" s="1"/>
  <c r="V411" i="60"/>
  <c r="W411" i="60" s="1"/>
  <c r="V416" i="60"/>
  <c r="W416" i="60" s="1"/>
  <c r="V424" i="60"/>
  <c r="W424" i="60" s="1"/>
  <c r="V436" i="60"/>
  <c r="V441" i="60"/>
  <c r="W441" i="60" s="1"/>
  <c r="V445" i="60"/>
  <c r="W445" i="60" s="1"/>
  <c r="V451" i="60"/>
  <c r="W451" i="60" s="1"/>
  <c r="V462" i="60"/>
  <c r="V467" i="60"/>
  <c r="V474" i="60"/>
  <c r="W474" i="60" s="1"/>
  <c r="V485" i="60"/>
  <c r="V490" i="60"/>
  <c r="V496" i="60"/>
  <c r="V500" i="60"/>
  <c r="V504" i="60"/>
  <c r="W504" i="60" s="1"/>
  <c r="V514" i="60"/>
  <c r="V527" i="60"/>
  <c r="V532" i="60"/>
  <c r="W532" i="60" s="1"/>
  <c r="V541" i="60"/>
  <c r="W541" i="60" s="1"/>
  <c r="V552" i="60"/>
  <c r="V573" i="60"/>
  <c r="W573" i="60" s="1"/>
  <c r="V580" i="60"/>
  <c r="W580" i="60" s="1"/>
  <c r="V597" i="60"/>
  <c r="W597" i="60" s="1"/>
  <c r="V600" i="60"/>
  <c r="W600" i="60" s="1"/>
  <c r="V606" i="60"/>
  <c r="V611" i="60"/>
  <c r="W611" i="60" s="1"/>
  <c r="V624" i="60"/>
  <c r="W624" i="60" s="1"/>
  <c r="V632" i="60"/>
  <c r="V638" i="60"/>
  <c r="W638" i="60" s="1"/>
  <c r="V660" i="60"/>
  <c r="V663" i="60"/>
  <c r="W663" i="60" s="1"/>
  <c r="V670" i="60"/>
  <c r="W670" i="60" s="1"/>
  <c r="V673" i="60"/>
  <c r="W673" i="60" s="1"/>
  <c r="V680" i="60"/>
  <c r="W680" i="60" s="1"/>
  <c r="V688" i="60"/>
  <c r="V693" i="60"/>
  <c r="W693" i="60" s="1"/>
  <c r="V697" i="60"/>
  <c r="V703" i="60"/>
  <c r="W703" i="60" s="1"/>
  <c r="V709" i="60"/>
  <c r="V714" i="60"/>
  <c r="W714" i="60" s="1"/>
  <c r="V718" i="60"/>
  <c r="W718" i="60" s="1"/>
  <c r="V724" i="60"/>
  <c r="W724" i="60" s="1"/>
  <c r="V731" i="60"/>
  <c r="W731" i="60" s="1"/>
  <c r="V737" i="60"/>
  <c r="W737" i="60" s="1"/>
  <c r="V742" i="60"/>
  <c r="V745" i="60"/>
  <c r="W745" i="60" s="1"/>
  <c r="W326" i="60" l="1"/>
  <c r="P298" i="68"/>
  <c r="Q298" i="68" s="1"/>
  <c r="W315" i="60"/>
  <c r="P287" i="68"/>
  <c r="Q287" i="68" s="1"/>
  <c r="W92" i="60"/>
  <c r="P378" i="68"/>
  <c r="Q378" i="68" s="1"/>
  <c r="W81" i="60"/>
  <c r="P367" i="68"/>
  <c r="Q367" i="68" s="1"/>
  <c r="T582" i="59"/>
  <c r="W632" i="60"/>
  <c r="V499" i="60"/>
  <c r="W499" i="60" s="1"/>
  <c r="W500" i="60"/>
  <c r="V435" i="60"/>
  <c r="W436" i="60"/>
  <c r="V374" i="60"/>
  <c r="W375" i="60"/>
  <c r="V364" i="60"/>
  <c r="W365" i="60"/>
  <c r="T378" i="59"/>
  <c r="W308" i="60"/>
  <c r="V199" i="60"/>
  <c r="W199" i="60" s="1"/>
  <c r="W200" i="60"/>
  <c r="T574" i="59"/>
  <c r="W168" i="60"/>
  <c r="V153" i="60"/>
  <c r="W154" i="60"/>
  <c r="V120" i="60"/>
  <c r="W120" i="60" s="1"/>
  <c r="W121" i="60"/>
  <c r="V741" i="60"/>
  <c r="W741" i="60" s="1"/>
  <c r="W742" i="60"/>
  <c r="V708" i="60"/>
  <c r="W709" i="60"/>
  <c r="V696" i="60"/>
  <c r="W696" i="60" s="1"/>
  <c r="W697" i="60"/>
  <c r="V687" i="60"/>
  <c r="W688" i="60"/>
  <c r="V605" i="60"/>
  <c r="W605" i="60" s="1"/>
  <c r="W606" i="60"/>
  <c r="V526" i="60"/>
  <c r="W527" i="60"/>
  <c r="T185" i="59"/>
  <c r="W496" i="60"/>
  <c r="T163" i="59"/>
  <c r="W485" i="60"/>
  <c r="T145" i="59"/>
  <c r="W467" i="60"/>
  <c r="V400" i="60"/>
  <c r="W401" i="60"/>
  <c r="V334" i="60"/>
  <c r="W334" i="60" s="1"/>
  <c r="W335" i="60"/>
  <c r="V281" i="60"/>
  <c r="P253" i="68" s="1"/>
  <c r="Q253" i="68" s="1"/>
  <c r="W282" i="60"/>
  <c r="V262" i="60"/>
  <c r="W263" i="60"/>
  <c r="V246" i="60"/>
  <c r="W247" i="60"/>
  <c r="V234" i="60"/>
  <c r="W234" i="60" s="1"/>
  <c r="W235" i="60"/>
  <c r="V180" i="60"/>
  <c r="P98" i="68" s="1"/>
  <c r="Q98" i="68" s="1"/>
  <c r="W181" i="60"/>
  <c r="T576" i="59"/>
  <c r="W170" i="60"/>
  <c r="V164" i="60"/>
  <c r="W164" i="60" s="1"/>
  <c r="W165" i="60"/>
  <c r="T563" i="59"/>
  <c r="W157" i="60"/>
  <c r="V138" i="60"/>
  <c r="W139" i="60"/>
  <c r="V126" i="60"/>
  <c r="P44" i="68" s="1"/>
  <c r="Q44" i="68" s="1"/>
  <c r="W127" i="60"/>
  <c r="V117" i="60"/>
  <c r="W118" i="60"/>
  <c r="V85" i="60"/>
  <c r="W85" i="60" s="1"/>
  <c r="W86" i="60"/>
  <c r="T471" i="59"/>
  <c r="W68" i="60"/>
  <c r="T660" i="59"/>
  <c r="W660" i="60"/>
  <c r="V551" i="60"/>
  <c r="W552" i="60"/>
  <c r="V513" i="60"/>
  <c r="W514" i="60"/>
  <c r="V489" i="60"/>
  <c r="W490" i="60"/>
  <c r="T94" i="59"/>
  <c r="W462" i="60"/>
  <c r="T390" i="59"/>
  <c r="W320" i="60"/>
  <c r="V191" i="60"/>
  <c r="W191" i="60" s="1"/>
  <c r="W192" i="60"/>
  <c r="T539" i="59"/>
  <c r="W133" i="60"/>
  <c r="V109" i="60"/>
  <c r="P27" i="68" s="1"/>
  <c r="W110" i="60"/>
  <c r="T474" i="59"/>
  <c r="W71" i="60"/>
  <c r="U702" i="59"/>
  <c r="U694" i="59"/>
  <c r="U681" i="59"/>
  <c r="U671" i="59"/>
  <c r="U664" i="59"/>
  <c r="U653" i="59"/>
  <c r="U646" i="59"/>
  <c r="U642" i="59"/>
  <c r="U638" i="59"/>
  <c r="U630" i="59"/>
  <c r="U605" i="59"/>
  <c r="U583" i="59"/>
  <c r="U575" i="59"/>
  <c r="U566" i="59"/>
  <c r="U561" i="59"/>
  <c r="U552" i="59"/>
  <c r="U540" i="59"/>
  <c r="U528" i="59"/>
  <c r="U517" i="59"/>
  <c r="U502" i="59"/>
  <c r="U498" i="59"/>
  <c r="U496" i="59"/>
  <c r="U487" i="59"/>
  <c r="U485" i="59"/>
  <c r="U475" i="59"/>
  <c r="U466" i="59"/>
  <c r="U462" i="59"/>
  <c r="U458" i="59"/>
  <c r="U456" i="59"/>
  <c r="U443" i="59"/>
  <c r="U424" i="59"/>
  <c r="U420" i="59"/>
  <c r="U418" i="59"/>
  <c r="U407" i="59"/>
  <c r="U403" i="59"/>
  <c r="U399" i="59"/>
  <c r="U397" i="59"/>
  <c r="U388" i="59"/>
  <c r="U386" i="59"/>
  <c r="U372" i="59"/>
  <c r="U363" i="59"/>
  <c r="U344" i="59"/>
  <c r="U325" i="59"/>
  <c r="U305" i="59"/>
  <c r="U278" i="59"/>
  <c r="U272" i="59"/>
  <c r="U254" i="59"/>
  <c r="U249" i="59"/>
  <c r="U245" i="59"/>
  <c r="U240" i="59"/>
  <c r="U233" i="59"/>
  <c r="U222" i="59"/>
  <c r="U217" i="59"/>
  <c r="U209" i="59"/>
  <c r="U204" i="59"/>
  <c r="U202" i="59"/>
  <c r="U192" i="59"/>
  <c r="U187" i="59"/>
  <c r="U176" i="59"/>
  <c r="U170" i="59"/>
  <c r="U164" i="59"/>
  <c r="U146" i="59"/>
  <c r="U136" i="59"/>
  <c r="U131" i="59"/>
  <c r="U126" i="59"/>
  <c r="U121" i="59"/>
  <c r="U112" i="59"/>
  <c r="U110" i="59"/>
  <c r="U106" i="59"/>
  <c r="U101" i="59"/>
  <c r="U84" i="59"/>
  <c r="U79" i="59"/>
  <c r="U75" i="59"/>
  <c r="U70" i="59"/>
  <c r="U58" i="59"/>
  <c r="U53" i="59"/>
  <c r="U49" i="59"/>
  <c r="U44" i="59"/>
  <c r="U39" i="59"/>
  <c r="U34" i="59"/>
  <c r="U27" i="59"/>
  <c r="U699" i="59"/>
  <c r="U688" i="59"/>
  <c r="U674" i="59"/>
  <c r="U665" i="59"/>
  <c r="U661" i="59"/>
  <c r="U652" i="59"/>
  <c r="U645" i="59"/>
  <c r="U641" i="59"/>
  <c r="U637" i="59"/>
  <c r="U617" i="59"/>
  <c r="U589" i="59"/>
  <c r="U577" i="59"/>
  <c r="U572" i="59"/>
  <c r="U564" i="59"/>
  <c r="U555" i="59"/>
  <c r="U546" i="59"/>
  <c r="U534" i="59"/>
  <c r="U525" i="59"/>
  <c r="U509" i="59"/>
  <c r="U501" i="59"/>
  <c r="U497" i="59"/>
  <c r="U490" i="59"/>
  <c r="U486" i="59"/>
  <c r="U478" i="59"/>
  <c r="U472" i="59"/>
  <c r="U465" i="59"/>
  <c r="U461" i="59"/>
  <c r="U457" i="59"/>
  <c r="U450" i="59"/>
  <c r="U437" i="59"/>
  <c r="U423" i="59"/>
  <c r="U419" i="59"/>
  <c r="U408" i="59"/>
  <c r="U406" i="59"/>
  <c r="U402" i="59"/>
  <c r="U398" i="59"/>
  <c r="U391" i="59"/>
  <c r="U387" i="59"/>
  <c r="U379" i="59"/>
  <c r="U369" i="59"/>
  <c r="U350" i="59"/>
  <c r="U338" i="59"/>
  <c r="U319" i="59"/>
  <c r="U298" i="59"/>
  <c r="U277" i="59"/>
  <c r="U261" i="59"/>
  <c r="U250" i="59"/>
  <c r="U248" i="59"/>
  <c r="U244" i="59"/>
  <c r="U239" i="59"/>
  <c r="U230" i="59"/>
  <c r="U221" i="59"/>
  <c r="U216" i="59"/>
  <c r="U207" i="59"/>
  <c r="U203" i="59"/>
  <c r="U195" i="59"/>
  <c r="U191" i="59"/>
  <c r="U180" i="59"/>
  <c r="U175" i="59"/>
  <c r="U169" i="59"/>
  <c r="U153" i="59"/>
  <c r="U141" i="59"/>
  <c r="U132" i="59"/>
  <c r="U127" i="59"/>
  <c r="U122" i="59"/>
  <c r="U116" i="59"/>
  <c r="U111" i="59"/>
  <c r="U107" i="59"/>
  <c r="U102" i="59"/>
  <c r="U95" i="59"/>
  <c r="U80" i="59"/>
  <c r="U78" i="59"/>
  <c r="U74" i="59"/>
  <c r="U69" i="59"/>
  <c r="U54" i="59"/>
  <c r="U52" i="59"/>
  <c r="U48" i="59"/>
  <c r="U43" i="59"/>
  <c r="U38" i="59"/>
  <c r="U33" i="59"/>
  <c r="U26" i="59"/>
  <c r="T189" i="59"/>
  <c r="S526" i="59"/>
  <c r="S194" i="59"/>
  <c r="S206" i="59"/>
  <c r="S220" i="59"/>
  <c r="S371" i="59"/>
  <c r="S680" i="59"/>
  <c r="S105" i="59"/>
  <c r="S523" i="59"/>
  <c r="S243" i="59"/>
  <c r="S390" i="59"/>
  <c r="U390" i="59" s="1"/>
  <c r="S401" i="59"/>
  <c r="S51" i="59"/>
  <c r="S109" i="59"/>
  <c r="S271" i="59"/>
  <c r="S253" i="59"/>
  <c r="S337" i="59"/>
  <c r="V572" i="60"/>
  <c r="V67" i="60"/>
  <c r="S186" i="59"/>
  <c r="S215" i="59"/>
  <c r="S533" i="59"/>
  <c r="S545" i="59"/>
  <c r="S554" i="59"/>
  <c r="S560" i="59"/>
  <c r="S571" i="59"/>
  <c r="S636" i="59"/>
  <c r="S318" i="59"/>
  <c r="S603" i="59"/>
  <c r="S629" i="59"/>
  <c r="S120" i="59"/>
  <c r="S73" i="59"/>
  <c r="S297" i="59"/>
  <c r="S417" i="59"/>
  <c r="S663" i="59"/>
  <c r="S697" i="59"/>
  <c r="S539" i="59"/>
  <c r="U539" i="59" s="1"/>
  <c r="S551" i="59"/>
  <c r="S565" i="59"/>
  <c r="S644" i="59"/>
  <c r="S231" i="59"/>
  <c r="S378" i="59"/>
  <c r="U378" i="59" s="1"/>
  <c r="S135" i="59"/>
  <c r="S25" i="59"/>
  <c r="S77" i="59"/>
  <c r="S94" i="59"/>
  <c r="U94" i="59" s="1"/>
  <c r="S145" i="59"/>
  <c r="U145" i="59" s="1"/>
  <c r="S260" i="59"/>
  <c r="S508" i="59"/>
  <c r="S588" i="59"/>
  <c r="S670" i="59"/>
  <c r="S100" i="59"/>
  <c r="S687" i="59"/>
  <c r="S701" i="59"/>
  <c r="V744" i="60"/>
  <c r="T701" i="59"/>
  <c r="U701" i="59" s="1"/>
  <c r="V736" i="60"/>
  <c r="W736" i="60" s="1"/>
  <c r="T693" i="59"/>
  <c r="V669" i="60"/>
  <c r="T670" i="59"/>
  <c r="V518" i="60"/>
  <c r="T206" i="59"/>
  <c r="U206" i="59" s="1"/>
  <c r="V503" i="60"/>
  <c r="T194" i="59"/>
  <c r="U194" i="59" s="1"/>
  <c r="V415" i="60"/>
  <c r="W415" i="60" s="1"/>
  <c r="T140" i="59"/>
  <c r="V349" i="60"/>
  <c r="T604" i="59"/>
  <c r="S516" i="59"/>
  <c r="S524" i="59"/>
  <c r="S527" i="59"/>
  <c r="S563" i="59"/>
  <c r="S574" i="59"/>
  <c r="U574" i="59" s="1"/>
  <c r="S576" i="59"/>
  <c r="U576" i="59" s="1"/>
  <c r="S616" i="59"/>
  <c r="S620" i="59"/>
  <c r="S640" i="59"/>
  <c r="S651" i="59"/>
  <c r="S229" i="59"/>
  <c r="S238" i="59"/>
  <c r="S276" i="59"/>
  <c r="S324" i="59"/>
  <c r="S343" i="59"/>
  <c r="S385" i="59"/>
  <c r="S405" i="59"/>
  <c r="S604" i="59"/>
  <c r="S32" i="59"/>
  <c r="S42" i="59"/>
  <c r="S125" i="59"/>
  <c r="S68" i="59"/>
  <c r="S83" i="59"/>
  <c r="S151" i="59"/>
  <c r="S201" i="59"/>
  <c r="S368" i="59"/>
  <c r="S422" i="59"/>
  <c r="S582" i="59"/>
  <c r="U582" i="59" s="1"/>
  <c r="S660" i="59"/>
  <c r="U660" i="59" s="1"/>
  <c r="S673" i="59"/>
  <c r="S179" i="59"/>
  <c r="S693" i="59"/>
  <c r="S698" i="59"/>
  <c r="V717" i="60"/>
  <c r="T186" i="59"/>
  <c r="V637" i="60"/>
  <c r="W637" i="60" s="1"/>
  <c r="T588" i="59"/>
  <c r="V596" i="60"/>
  <c r="T368" i="59"/>
  <c r="V540" i="60"/>
  <c r="W540" i="60" s="1"/>
  <c r="T260" i="59"/>
  <c r="V410" i="60"/>
  <c r="W410" i="60" s="1"/>
  <c r="T135" i="59"/>
  <c r="U135" i="59" s="1"/>
  <c r="V389" i="60"/>
  <c r="W389" i="60" s="1"/>
  <c r="T57" i="59"/>
  <c r="T516" i="59"/>
  <c r="U516" i="59" s="1"/>
  <c r="V73" i="60"/>
  <c r="T477" i="59"/>
  <c r="S37" i="59"/>
  <c r="S130" i="59"/>
  <c r="S178" i="59"/>
  <c r="S208" i="59"/>
  <c r="S247" i="59"/>
  <c r="S304" i="59"/>
  <c r="S342" i="59"/>
  <c r="S396" i="59"/>
  <c r="V484" i="60"/>
  <c r="W484" i="60" s="1"/>
  <c r="V307" i="60"/>
  <c r="W307" i="60" s="1"/>
  <c r="S57" i="59"/>
  <c r="S47" i="59"/>
  <c r="S115" i="59"/>
  <c r="S140" i="59"/>
  <c r="S152" i="59"/>
  <c r="S163" i="59"/>
  <c r="U163" i="59" s="1"/>
  <c r="S168" i="59"/>
  <c r="S174" i="59"/>
  <c r="S185" i="59"/>
  <c r="U185" i="59" s="1"/>
  <c r="S190" i="59"/>
  <c r="S228" i="59"/>
  <c r="S349" i="59"/>
  <c r="V610" i="60"/>
  <c r="T422" i="59"/>
  <c r="U422" i="59" s="1"/>
  <c r="V679" i="60"/>
  <c r="V692" i="60"/>
  <c r="V672" i="60"/>
  <c r="W672" i="60" s="1"/>
  <c r="T663" i="59"/>
  <c r="U663" i="59" s="1"/>
  <c r="V623" i="60"/>
  <c r="W623" i="60" s="1"/>
  <c r="T508" i="59"/>
  <c r="U508" i="59" s="1"/>
  <c r="T371" i="59"/>
  <c r="V450" i="60"/>
  <c r="W450" i="60" s="1"/>
  <c r="T83" i="59"/>
  <c r="U83" i="59" s="1"/>
  <c r="V440" i="60"/>
  <c r="W440" i="60" s="1"/>
  <c r="V325" i="60"/>
  <c r="V330" i="60"/>
  <c r="V275" i="60"/>
  <c r="V256" i="60"/>
  <c r="T253" i="59"/>
  <c r="V230" i="60"/>
  <c r="V195" i="60"/>
  <c r="V96" i="60"/>
  <c r="V91" i="60"/>
  <c r="P377" i="68" s="1"/>
  <c r="Q377" i="68" s="1"/>
  <c r="V45" i="60"/>
  <c r="V32" i="60"/>
  <c r="W32" i="60" s="1"/>
  <c r="V38" i="60"/>
  <c r="T442" i="59"/>
  <c r="T304" i="59"/>
  <c r="U304" i="59" s="1"/>
  <c r="T297" i="59"/>
  <c r="U297" i="59" s="1"/>
  <c r="T680" i="59"/>
  <c r="U680" i="59" s="1"/>
  <c r="T342" i="59"/>
  <c r="U342" i="59" s="1"/>
  <c r="T343" i="59"/>
  <c r="U343" i="59" s="1"/>
  <c r="T616" i="59"/>
  <c r="U616" i="59" s="1"/>
  <c r="T698" i="59"/>
  <c r="U698" i="59" s="1"/>
  <c r="T697" i="59"/>
  <c r="U697" i="59" s="1"/>
  <c r="T687" i="59"/>
  <c r="U687" i="59" s="1"/>
  <c r="T208" i="59"/>
  <c r="U208" i="59" s="1"/>
  <c r="T179" i="59"/>
  <c r="U179" i="59" s="1"/>
  <c r="T174" i="59"/>
  <c r="U174" i="59" s="1"/>
  <c r="T173" i="59"/>
  <c r="T115" i="59"/>
  <c r="U115" i="59" s="1"/>
  <c r="T109" i="59"/>
  <c r="U109" i="59" s="1"/>
  <c r="T108" i="59"/>
  <c r="T105" i="59"/>
  <c r="U105" i="59" s="1"/>
  <c r="T100" i="59"/>
  <c r="U100" i="59" s="1"/>
  <c r="T673" i="59"/>
  <c r="T416" i="59"/>
  <c r="T417" i="59"/>
  <c r="T270" i="59"/>
  <c r="T271" i="59"/>
  <c r="U271" i="59" s="1"/>
  <c r="T220" i="59"/>
  <c r="U220" i="59" s="1"/>
  <c r="T215" i="59"/>
  <c r="U215" i="59" s="1"/>
  <c r="T214" i="59"/>
  <c r="T201" i="59"/>
  <c r="U201" i="59" s="1"/>
  <c r="T190" i="59"/>
  <c r="T168" i="59"/>
  <c r="U168" i="59" s="1"/>
  <c r="T152" i="59"/>
  <c r="U152" i="59" s="1"/>
  <c r="T77" i="59"/>
  <c r="U77" i="59" s="1"/>
  <c r="T73" i="59"/>
  <c r="U73" i="59" s="1"/>
  <c r="T67" i="59"/>
  <c r="T68" i="59"/>
  <c r="T25" i="59"/>
  <c r="U25" i="59" s="1"/>
  <c r="T130" i="59"/>
  <c r="T124" i="59"/>
  <c r="T125" i="59"/>
  <c r="U125" i="59" s="1"/>
  <c r="T120" i="59"/>
  <c r="U120" i="59" s="1"/>
  <c r="T51" i="59"/>
  <c r="U51" i="59" s="1"/>
  <c r="T47" i="59"/>
  <c r="T41" i="59"/>
  <c r="T42" i="59"/>
  <c r="T37" i="59"/>
  <c r="U37" i="59" s="1"/>
  <c r="T32" i="59"/>
  <c r="U32" i="59" s="1"/>
  <c r="T31" i="59"/>
  <c r="T629" i="59"/>
  <c r="U629" i="59" s="1"/>
  <c r="V356" i="60"/>
  <c r="W356" i="60" s="1"/>
  <c r="T404" i="59"/>
  <c r="T405" i="59"/>
  <c r="U405" i="59" s="1"/>
  <c r="T401" i="59"/>
  <c r="U401" i="59" s="1"/>
  <c r="T396" i="59"/>
  <c r="U396" i="59" s="1"/>
  <c r="T385" i="59"/>
  <c r="T349" i="59"/>
  <c r="U349" i="59" s="1"/>
  <c r="T337" i="59"/>
  <c r="U337" i="59" s="1"/>
  <c r="T324" i="59"/>
  <c r="U324" i="59" s="1"/>
  <c r="T318" i="59"/>
  <c r="U318" i="59" s="1"/>
  <c r="T275" i="59"/>
  <c r="T276" i="59"/>
  <c r="U276" i="59" s="1"/>
  <c r="T247" i="59"/>
  <c r="U247" i="59" s="1"/>
  <c r="T246" i="59"/>
  <c r="T243" i="59"/>
  <c r="U243" i="59" s="1"/>
  <c r="T238" i="59"/>
  <c r="U238" i="59" s="1"/>
  <c r="V219" i="60"/>
  <c r="T232" i="59"/>
  <c r="U232" i="59" s="1"/>
  <c r="V216" i="60"/>
  <c r="T229" i="59"/>
  <c r="U229" i="59" s="1"/>
  <c r="T651" i="59"/>
  <c r="U651" i="59" s="1"/>
  <c r="V206" i="60"/>
  <c r="W206" i="60" s="1"/>
  <c r="T644" i="59"/>
  <c r="U644" i="59" s="1"/>
  <c r="T643" i="59"/>
  <c r="T640" i="59"/>
  <c r="U640" i="59" s="1"/>
  <c r="T636" i="59"/>
  <c r="U636" i="59" s="1"/>
  <c r="T635" i="59"/>
  <c r="T620" i="59"/>
  <c r="U620" i="59" s="1"/>
  <c r="T570" i="59"/>
  <c r="T571" i="59"/>
  <c r="U571" i="59" s="1"/>
  <c r="V156" i="60"/>
  <c r="P74" i="68" s="1"/>
  <c r="Q74" i="68" s="1"/>
  <c r="T565" i="59"/>
  <c r="U565" i="59" s="1"/>
  <c r="T560" i="59"/>
  <c r="U560" i="59" s="1"/>
  <c r="T554" i="59"/>
  <c r="U554" i="59" s="1"/>
  <c r="T551" i="59"/>
  <c r="U551" i="59" s="1"/>
  <c r="T545" i="59"/>
  <c r="U545" i="59" s="1"/>
  <c r="T544" i="59"/>
  <c r="T532" i="59"/>
  <c r="T533" i="59"/>
  <c r="U533" i="59" s="1"/>
  <c r="T527" i="59"/>
  <c r="U527" i="59" s="1"/>
  <c r="T526" i="59"/>
  <c r="U526" i="59" s="1"/>
  <c r="T524" i="59"/>
  <c r="U524" i="59" s="1"/>
  <c r="T500" i="59"/>
  <c r="T495" i="59"/>
  <c r="T489" i="59"/>
  <c r="T488" i="59"/>
  <c r="T484" i="59"/>
  <c r="T464" i="59"/>
  <c r="U464" i="59" s="1"/>
  <c r="T463" i="59"/>
  <c r="T460" i="59"/>
  <c r="T455" i="59"/>
  <c r="T449" i="59"/>
  <c r="T436" i="59"/>
  <c r="V24" i="60"/>
  <c r="W24" i="60" s="1"/>
  <c r="T362" i="59"/>
  <c r="V730" i="60"/>
  <c r="V723" i="60"/>
  <c r="W723" i="60" s="1"/>
  <c r="V713" i="60"/>
  <c r="V702" i="60"/>
  <c r="W702" i="60" s="1"/>
  <c r="V686" i="60"/>
  <c r="W686" i="60" s="1"/>
  <c r="V662" i="60"/>
  <c r="W662" i="60" s="1"/>
  <c r="V659" i="60"/>
  <c r="V631" i="60"/>
  <c r="V599" i="60"/>
  <c r="W599" i="60" s="1"/>
  <c r="V579" i="60"/>
  <c r="V531" i="60"/>
  <c r="W531" i="60" s="1"/>
  <c r="V495" i="60"/>
  <c r="V488" i="60"/>
  <c r="V473" i="60"/>
  <c r="W473" i="60" s="1"/>
  <c r="V466" i="60"/>
  <c r="V461" i="60"/>
  <c r="V444" i="60"/>
  <c r="W444" i="60" s="1"/>
  <c r="V423" i="60"/>
  <c r="V405" i="60"/>
  <c r="V395" i="60"/>
  <c r="V383" i="60"/>
  <c r="W383" i="60" s="1"/>
  <c r="V379" i="60"/>
  <c r="W379" i="60" s="1"/>
  <c r="V369" i="60"/>
  <c r="W369" i="60" s="1"/>
  <c r="V319" i="60"/>
  <c r="V314" i="60"/>
  <c r="V300" i="60"/>
  <c r="W300" i="60" s="1"/>
  <c r="V287" i="60"/>
  <c r="V261" i="60"/>
  <c r="V240" i="60"/>
  <c r="W240" i="60" s="1"/>
  <c r="V225" i="60"/>
  <c r="W225" i="60" s="1"/>
  <c r="V176" i="60"/>
  <c r="V167" i="60"/>
  <c r="P85" i="68" s="1"/>
  <c r="Q85" i="68" s="1"/>
  <c r="V147" i="60"/>
  <c r="W147" i="60" s="1"/>
  <c r="V144" i="60"/>
  <c r="V132" i="60"/>
  <c r="V116" i="60"/>
  <c r="V80" i="60"/>
  <c r="P366" i="68" s="1"/>
  <c r="Q366" i="68" s="1"/>
  <c r="V70" i="60"/>
  <c r="V56" i="60"/>
  <c r="W56" i="60" s="1"/>
  <c r="V51" i="60"/>
  <c r="V740" i="60"/>
  <c r="W325" i="60" l="1"/>
  <c r="P297" i="68"/>
  <c r="Q297" i="68" s="1"/>
  <c r="W314" i="60"/>
  <c r="P286" i="68"/>
  <c r="Q286" i="68" s="1"/>
  <c r="W219" i="60"/>
  <c r="P182" i="68"/>
  <c r="Q182" i="68" s="1"/>
  <c r="T619" i="59"/>
  <c r="U563" i="59"/>
  <c r="P23" i="68"/>
  <c r="Q27" i="68"/>
  <c r="W38" i="60"/>
  <c r="P335" i="68"/>
  <c r="Q335" i="68" s="1"/>
  <c r="U670" i="59"/>
  <c r="T454" i="59"/>
  <c r="W51" i="60"/>
  <c r="T522" i="59"/>
  <c r="W116" i="60"/>
  <c r="T24" i="59"/>
  <c r="W423" i="60"/>
  <c r="T303" i="59"/>
  <c r="W579" i="60"/>
  <c r="T228" i="59"/>
  <c r="U228" i="59" s="1"/>
  <c r="W216" i="60"/>
  <c r="T696" i="59"/>
  <c r="W740" i="60"/>
  <c r="T483" i="59"/>
  <c r="W80" i="60"/>
  <c r="T538" i="59"/>
  <c r="W132" i="60"/>
  <c r="T615" i="59"/>
  <c r="W176" i="60"/>
  <c r="T348" i="59"/>
  <c r="W287" i="60"/>
  <c r="T129" i="59"/>
  <c r="W405" i="60"/>
  <c r="T144" i="59"/>
  <c r="W466" i="60"/>
  <c r="T166" i="59"/>
  <c r="W488" i="60"/>
  <c r="T659" i="59"/>
  <c r="W659" i="60"/>
  <c r="T178" i="59"/>
  <c r="U178" i="59" s="1"/>
  <c r="W713" i="60"/>
  <c r="T686" i="59"/>
  <c r="W730" i="60"/>
  <c r="U385" i="59"/>
  <c r="U42" i="59"/>
  <c r="U47" i="59"/>
  <c r="U130" i="59"/>
  <c r="U68" i="59"/>
  <c r="U190" i="59"/>
  <c r="U417" i="59"/>
  <c r="U673" i="59"/>
  <c r="T494" i="59"/>
  <c r="W91" i="60"/>
  <c r="T639" i="59"/>
  <c r="W195" i="60"/>
  <c r="U253" i="59"/>
  <c r="V274" i="60"/>
  <c r="W274" i="60" s="1"/>
  <c r="W275" i="60"/>
  <c r="U371" i="59"/>
  <c r="T679" i="59"/>
  <c r="W679" i="60"/>
  <c r="V604" i="60"/>
  <c r="W604" i="60" s="1"/>
  <c r="W610" i="60"/>
  <c r="T476" i="59"/>
  <c r="W73" i="60"/>
  <c r="U260" i="59"/>
  <c r="U368" i="59"/>
  <c r="U588" i="59"/>
  <c r="U186" i="59"/>
  <c r="T603" i="59"/>
  <c r="U603" i="59" s="1"/>
  <c r="W349" i="60"/>
  <c r="T193" i="59"/>
  <c r="W503" i="60"/>
  <c r="T205" i="59"/>
  <c r="W518" i="60"/>
  <c r="T669" i="59"/>
  <c r="W669" i="60"/>
  <c r="T700" i="59"/>
  <c r="W744" i="60"/>
  <c r="T470" i="59"/>
  <c r="W67" i="60"/>
  <c r="T473" i="59"/>
  <c r="W70" i="60"/>
  <c r="T550" i="59"/>
  <c r="W144" i="60"/>
  <c r="V163" i="60"/>
  <c r="P81" i="68" s="1"/>
  <c r="Q81" i="68" s="1"/>
  <c r="W167" i="60"/>
  <c r="T322" i="59"/>
  <c r="W261" i="60"/>
  <c r="T389" i="59"/>
  <c r="W319" i="60"/>
  <c r="T119" i="59"/>
  <c r="W395" i="60"/>
  <c r="T93" i="59"/>
  <c r="W461" i="60"/>
  <c r="T184" i="59"/>
  <c r="W495" i="60"/>
  <c r="T581" i="59"/>
  <c r="W631" i="60"/>
  <c r="V152" i="60"/>
  <c r="W156" i="60"/>
  <c r="T448" i="59"/>
  <c r="W45" i="60"/>
  <c r="T499" i="59"/>
  <c r="W96" i="60"/>
  <c r="V229" i="60"/>
  <c r="W229" i="60" s="1"/>
  <c r="W230" i="60"/>
  <c r="T317" i="59"/>
  <c r="W256" i="60"/>
  <c r="T400" i="59"/>
  <c r="W330" i="60"/>
  <c r="V691" i="60"/>
  <c r="W691" i="60" s="1"/>
  <c r="W692" i="60"/>
  <c r="T367" i="59"/>
  <c r="W596" i="60"/>
  <c r="V716" i="60"/>
  <c r="W716" i="60" s="1"/>
  <c r="W717" i="60"/>
  <c r="V571" i="60"/>
  <c r="W572" i="60"/>
  <c r="V105" i="60"/>
  <c r="W105" i="60" s="1"/>
  <c r="W109" i="60"/>
  <c r="T167" i="59"/>
  <c r="W489" i="60"/>
  <c r="T200" i="59"/>
  <c r="W513" i="60"/>
  <c r="V550" i="60"/>
  <c r="W551" i="60"/>
  <c r="T523" i="59"/>
  <c r="U523" i="59" s="1"/>
  <c r="W117" i="60"/>
  <c r="V125" i="60"/>
  <c r="P43" i="68" s="1"/>
  <c r="Q43" i="68" s="1"/>
  <c r="W126" i="60"/>
  <c r="V137" i="60"/>
  <c r="W138" i="60"/>
  <c r="V179" i="60"/>
  <c r="P97" i="68" s="1"/>
  <c r="Q97" i="68" s="1"/>
  <c r="W180" i="60"/>
  <c r="V245" i="60"/>
  <c r="W246" i="60"/>
  <c r="T323" i="59"/>
  <c r="W262" i="60"/>
  <c r="V280" i="60"/>
  <c r="P252" i="68" s="1"/>
  <c r="Q252" i="68" s="1"/>
  <c r="W281" i="60"/>
  <c r="V399" i="60"/>
  <c r="W400" i="60"/>
  <c r="V525" i="60"/>
  <c r="W526" i="60"/>
  <c r="T99" i="59"/>
  <c r="W687" i="60"/>
  <c r="V707" i="60"/>
  <c r="W708" i="60"/>
  <c r="T559" i="59"/>
  <c r="W153" i="60"/>
  <c r="V363" i="60"/>
  <c r="W364" i="60"/>
  <c r="V373" i="60"/>
  <c r="W374" i="60"/>
  <c r="V434" i="60"/>
  <c r="W435" i="60"/>
  <c r="U57" i="59"/>
  <c r="U604" i="59"/>
  <c r="U140" i="59"/>
  <c r="U693" i="59"/>
  <c r="S114" i="59"/>
  <c r="S200" i="59"/>
  <c r="S615" i="59"/>
  <c r="U615" i="59" s="1"/>
  <c r="S619" i="59"/>
  <c r="U619" i="59" s="1"/>
  <c r="S188" i="59"/>
  <c r="V498" i="60"/>
  <c r="W498" i="60" s="1"/>
  <c r="S400" i="59"/>
  <c r="U400" i="59" s="1"/>
  <c r="S672" i="59"/>
  <c r="S421" i="59"/>
  <c r="S662" i="59"/>
  <c r="S573" i="59"/>
  <c r="S370" i="59"/>
  <c r="S104" i="59"/>
  <c r="S639" i="59"/>
  <c r="U639" i="59" s="1"/>
  <c r="S113" i="59"/>
  <c r="S227" i="59"/>
  <c r="S679" i="59"/>
  <c r="U679" i="59" s="1"/>
  <c r="S213" i="59"/>
  <c r="S242" i="59"/>
  <c r="S389" i="59"/>
  <c r="U389" i="59" s="1"/>
  <c r="S46" i="59"/>
  <c r="S395" i="59"/>
  <c r="S515" i="59"/>
  <c r="S514" i="59"/>
  <c r="S56" i="59"/>
  <c r="T295" i="59"/>
  <c r="T296" i="59"/>
  <c r="V324" i="60"/>
  <c r="P296" i="68" s="1"/>
  <c r="Q296" i="68" s="1"/>
  <c r="V348" i="60"/>
  <c r="V512" i="60"/>
  <c r="V595" i="60"/>
  <c r="W595" i="60" s="1"/>
  <c r="V190" i="60"/>
  <c r="V90" i="60"/>
  <c r="P376" i="68" s="1"/>
  <c r="Q376" i="68" s="1"/>
  <c r="S219" i="59"/>
  <c r="S205" i="59"/>
  <c r="U205" i="59" s="1"/>
  <c r="S348" i="59"/>
  <c r="U348" i="59" s="1"/>
  <c r="V668" i="60"/>
  <c r="S336" i="59"/>
  <c r="V439" i="60"/>
  <c r="S214" i="59"/>
  <c r="U214" i="59" s="1"/>
  <c r="S241" i="59"/>
  <c r="S103" i="59"/>
  <c r="V306" i="60"/>
  <c r="W306" i="60" s="1"/>
  <c r="T377" i="59"/>
  <c r="V483" i="60"/>
  <c r="W483" i="60" s="1"/>
  <c r="T162" i="59"/>
  <c r="S686" i="59"/>
  <c r="U686" i="59" s="1"/>
  <c r="S669" i="59"/>
  <c r="U669" i="59" s="1"/>
  <c r="S144" i="59"/>
  <c r="U144" i="59" s="1"/>
  <c r="S139" i="59"/>
  <c r="S377" i="59"/>
  <c r="S570" i="59"/>
  <c r="U570" i="59" s="1"/>
  <c r="S553" i="59"/>
  <c r="S544" i="59"/>
  <c r="U544" i="59" s="1"/>
  <c r="S532" i="59"/>
  <c r="U532" i="59" s="1"/>
  <c r="S522" i="59"/>
  <c r="U522" i="59" s="1"/>
  <c r="T515" i="59"/>
  <c r="U515" i="59" s="1"/>
  <c r="V388" i="60"/>
  <c r="T56" i="59"/>
  <c r="U56" i="59" s="1"/>
  <c r="V409" i="60"/>
  <c r="T134" i="59"/>
  <c r="V539" i="60"/>
  <c r="W539" i="60" s="1"/>
  <c r="T259" i="59"/>
  <c r="V636" i="60"/>
  <c r="W636" i="60" s="1"/>
  <c r="T587" i="59"/>
  <c r="S659" i="59"/>
  <c r="U659" i="59" s="1"/>
  <c r="S367" i="59"/>
  <c r="U367" i="59" s="1"/>
  <c r="S270" i="59"/>
  <c r="U270" i="59" s="1"/>
  <c r="S193" i="59"/>
  <c r="U193" i="59" s="1"/>
  <c r="S184" i="59"/>
  <c r="U184" i="59" s="1"/>
  <c r="S150" i="59"/>
  <c r="S82" i="59"/>
  <c r="S124" i="59"/>
  <c r="U124" i="59" s="1"/>
  <c r="S50" i="59"/>
  <c r="S31" i="59"/>
  <c r="U31" i="59" s="1"/>
  <c r="S384" i="59"/>
  <c r="S275" i="59"/>
  <c r="U275" i="59" s="1"/>
  <c r="S650" i="59"/>
  <c r="V414" i="60"/>
  <c r="W414" i="60" s="1"/>
  <c r="T139" i="59"/>
  <c r="U139" i="59" s="1"/>
  <c r="V735" i="60"/>
  <c r="W735" i="60" s="1"/>
  <c r="T692" i="59"/>
  <c r="S99" i="59"/>
  <c r="U99" i="59" s="1"/>
  <c r="S259" i="59"/>
  <c r="S93" i="59"/>
  <c r="U93" i="59" s="1"/>
  <c r="S55" i="59"/>
  <c r="S643" i="59"/>
  <c r="U643" i="59" s="1"/>
  <c r="S614" i="59"/>
  <c r="S678" i="59"/>
  <c r="S296" i="59"/>
  <c r="S72" i="59"/>
  <c r="S628" i="59"/>
  <c r="S317" i="59"/>
  <c r="U317" i="59" s="1"/>
  <c r="S246" i="59"/>
  <c r="U246" i="59" s="1"/>
  <c r="V66" i="60"/>
  <c r="V215" i="60"/>
  <c r="T395" i="59"/>
  <c r="U395" i="59" s="1"/>
  <c r="S569" i="59"/>
  <c r="S303" i="59"/>
  <c r="U303" i="59" s="1"/>
  <c r="S167" i="59"/>
  <c r="U167" i="59" s="1"/>
  <c r="S76" i="59"/>
  <c r="S134" i="59"/>
  <c r="S252" i="59"/>
  <c r="S559" i="59"/>
  <c r="U559" i="59" s="1"/>
  <c r="S550" i="59"/>
  <c r="U550" i="59" s="1"/>
  <c r="S538" i="59"/>
  <c r="U538" i="59" s="1"/>
  <c r="S692" i="59"/>
  <c r="S173" i="59"/>
  <c r="U173" i="59" s="1"/>
  <c r="S108" i="59"/>
  <c r="U108" i="59" s="1"/>
  <c r="S581" i="59"/>
  <c r="U581" i="59" s="1"/>
  <c r="S67" i="59"/>
  <c r="U67" i="59" s="1"/>
  <c r="S41" i="59"/>
  <c r="U41" i="59" s="1"/>
  <c r="S404" i="59"/>
  <c r="U404" i="59" s="1"/>
  <c r="S323" i="59"/>
  <c r="U323" i="59" s="1"/>
  <c r="S237" i="59"/>
  <c r="S700" i="59"/>
  <c r="U700" i="59" s="1"/>
  <c r="S177" i="59"/>
  <c r="S587" i="59"/>
  <c r="S507" i="59"/>
  <c r="S189" i="59"/>
  <c r="U189" i="59" s="1"/>
  <c r="S162" i="59"/>
  <c r="S24" i="59"/>
  <c r="U24" i="59" s="1"/>
  <c r="S129" i="59"/>
  <c r="U129" i="59" s="1"/>
  <c r="S341" i="59"/>
  <c r="S618" i="59"/>
  <c r="S562" i="59"/>
  <c r="S416" i="59"/>
  <c r="U416" i="59" s="1"/>
  <c r="S119" i="59"/>
  <c r="U119" i="59" s="1"/>
  <c r="S36" i="59"/>
  <c r="S602" i="59"/>
  <c r="S635" i="59"/>
  <c r="U635" i="59" s="1"/>
  <c r="T415" i="59"/>
  <c r="T421" i="59"/>
  <c r="U421" i="59" s="1"/>
  <c r="V678" i="60"/>
  <c r="W678" i="60" s="1"/>
  <c r="T114" i="59"/>
  <c r="U114" i="59" s="1"/>
  <c r="T104" i="59"/>
  <c r="U104" i="59" s="1"/>
  <c r="T672" i="59"/>
  <c r="U672" i="59" s="1"/>
  <c r="T662" i="59"/>
  <c r="U662" i="59" s="1"/>
  <c r="V622" i="60"/>
  <c r="W622" i="60" s="1"/>
  <c r="T507" i="59"/>
  <c r="T366" i="59"/>
  <c r="T370" i="59"/>
  <c r="U370" i="59" s="1"/>
  <c r="T151" i="59"/>
  <c r="U151" i="59" s="1"/>
  <c r="V449" i="60"/>
  <c r="W449" i="60" s="1"/>
  <c r="T82" i="59"/>
  <c r="U82" i="59" s="1"/>
  <c r="T72" i="59"/>
  <c r="U72" i="59" s="1"/>
  <c r="T336" i="59"/>
  <c r="U336" i="59" s="1"/>
  <c r="T335" i="59"/>
  <c r="V255" i="60"/>
  <c r="W255" i="60" s="1"/>
  <c r="T252" i="59"/>
  <c r="U252" i="59" s="1"/>
  <c r="T242" i="59"/>
  <c r="U242" i="59" s="1"/>
  <c r="V44" i="60"/>
  <c r="W44" i="60" s="1"/>
  <c r="V31" i="60"/>
  <c r="W31" i="60" s="1"/>
  <c r="T435" i="59"/>
  <c r="V37" i="60"/>
  <c r="T441" i="59"/>
  <c r="T199" i="59"/>
  <c r="T103" i="59"/>
  <c r="U103" i="59" s="1"/>
  <c r="T98" i="59"/>
  <c r="V530" i="60"/>
  <c r="W530" i="60" s="1"/>
  <c r="T219" i="59"/>
  <c r="U219" i="59" s="1"/>
  <c r="T188" i="59"/>
  <c r="U188" i="59" s="1"/>
  <c r="T76" i="59"/>
  <c r="U76" i="59" s="1"/>
  <c r="T50" i="59"/>
  <c r="U50" i="59" s="1"/>
  <c r="V378" i="60"/>
  <c r="W378" i="60" s="1"/>
  <c r="T46" i="59"/>
  <c r="U46" i="59" s="1"/>
  <c r="V368" i="60"/>
  <c r="W368" i="60" s="1"/>
  <c r="T36" i="59"/>
  <c r="V355" i="60"/>
  <c r="W355" i="60" s="1"/>
  <c r="T628" i="59"/>
  <c r="U628" i="59" s="1"/>
  <c r="V313" i="60"/>
  <c r="T384" i="59"/>
  <c r="U384" i="59" s="1"/>
  <c r="T241" i="59"/>
  <c r="U241" i="59" s="1"/>
  <c r="V224" i="60"/>
  <c r="W224" i="60" s="1"/>
  <c r="T237" i="59"/>
  <c r="U237" i="59" s="1"/>
  <c r="T231" i="59"/>
  <c r="U231" i="59" s="1"/>
  <c r="V205" i="60"/>
  <c r="W205" i="60" s="1"/>
  <c r="T650" i="59"/>
  <c r="U650" i="59" s="1"/>
  <c r="T573" i="59"/>
  <c r="U573" i="59" s="1"/>
  <c r="T562" i="59"/>
  <c r="U562" i="59" s="1"/>
  <c r="V151" i="60"/>
  <c r="T553" i="59"/>
  <c r="U553" i="59" s="1"/>
  <c r="T459" i="59"/>
  <c r="V23" i="60"/>
  <c r="W23" i="60" s="1"/>
  <c r="T361" i="59"/>
  <c r="V739" i="60"/>
  <c r="W739" i="60" s="1"/>
  <c r="V729" i="60"/>
  <c r="V722" i="60"/>
  <c r="W722" i="60" s="1"/>
  <c r="V712" i="60"/>
  <c r="V701" i="60"/>
  <c r="W701" i="60" s="1"/>
  <c r="V658" i="60"/>
  <c r="W658" i="60" s="1"/>
  <c r="V630" i="60"/>
  <c r="V603" i="60"/>
  <c r="W603" i="60" s="1"/>
  <c r="V578" i="60"/>
  <c r="V494" i="60"/>
  <c r="V487" i="60"/>
  <c r="W487" i="60" s="1"/>
  <c r="V472" i="60"/>
  <c r="W472" i="60" s="1"/>
  <c r="V465" i="60"/>
  <c r="V460" i="60"/>
  <c r="V422" i="60"/>
  <c r="V404" i="60"/>
  <c r="W404" i="60" s="1"/>
  <c r="V394" i="60"/>
  <c r="V299" i="60"/>
  <c r="W299" i="60" s="1"/>
  <c r="V286" i="60"/>
  <c r="V273" i="60"/>
  <c r="W273" i="60" s="1"/>
  <c r="V260" i="60"/>
  <c r="V239" i="60"/>
  <c r="W239" i="60" s="1"/>
  <c r="V175" i="60"/>
  <c r="W175" i="60" s="1"/>
  <c r="V162" i="60"/>
  <c r="P80" i="68" s="1"/>
  <c r="Q80" i="68" s="1"/>
  <c r="V143" i="60"/>
  <c r="V131" i="60"/>
  <c r="V115" i="60"/>
  <c r="V79" i="60"/>
  <c r="P365" i="68" s="1"/>
  <c r="Q365" i="68" s="1"/>
  <c r="V50" i="60"/>
  <c r="W50" i="60" s="1"/>
  <c r="W313" i="60" l="1"/>
  <c r="P285" i="68"/>
  <c r="Q285" i="68" s="1"/>
  <c r="W215" i="60"/>
  <c r="P178" i="68"/>
  <c r="W151" i="60"/>
  <c r="P69" i="68"/>
  <c r="Q69" i="68" s="1"/>
  <c r="W152" i="60"/>
  <c r="P70" i="68"/>
  <c r="Q70" i="68" s="1"/>
  <c r="T558" i="59"/>
  <c r="P22" i="68"/>
  <c r="Q23" i="68"/>
  <c r="W37" i="60"/>
  <c r="P334" i="68"/>
  <c r="Q334" i="68" s="1"/>
  <c r="U200" i="59"/>
  <c r="T521" i="59"/>
  <c r="W115" i="60"/>
  <c r="T549" i="59"/>
  <c r="W143" i="60"/>
  <c r="T321" i="59"/>
  <c r="W260" i="60"/>
  <c r="T347" i="59"/>
  <c r="W286" i="60"/>
  <c r="T23" i="59"/>
  <c r="W422" i="60"/>
  <c r="T580" i="59"/>
  <c r="W630" i="60"/>
  <c r="T482" i="59"/>
  <c r="W79" i="60"/>
  <c r="T537" i="59"/>
  <c r="W131" i="60"/>
  <c r="T568" i="59"/>
  <c r="W162" i="60"/>
  <c r="T92" i="59"/>
  <c r="W460" i="60"/>
  <c r="T183" i="59"/>
  <c r="T182" i="59" s="1"/>
  <c r="T181" i="59" s="1"/>
  <c r="W494" i="60"/>
  <c r="T177" i="59"/>
  <c r="U177" i="59" s="1"/>
  <c r="W712" i="60"/>
  <c r="T685" i="59"/>
  <c r="W729" i="60"/>
  <c r="U36" i="59"/>
  <c r="U507" i="59"/>
  <c r="T133" i="59"/>
  <c r="W409" i="60"/>
  <c r="T55" i="59"/>
  <c r="U55" i="59" s="1"/>
  <c r="W388" i="60"/>
  <c r="T634" i="59"/>
  <c r="W190" i="60"/>
  <c r="V511" i="60"/>
  <c r="W512" i="60"/>
  <c r="T394" i="59"/>
  <c r="W324" i="60"/>
  <c r="U213" i="59"/>
  <c r="T66" i="59"/>
  <c r="W434" i="60"/>
  <c r="W373" i="60"/>
  <c r="T40" i="59"/>
  <c r="W363" i="60"/>
  <c r="T30" i="59"/>
  <c r="T172" i="59"/>
  <c r="W707" i="60"/>
  <c r="T213" i="59"/>
  <c r="W525" i="60"/>
  <c r="W399" i="60"/>
  <c r="T123" i="59"/>
  <c r="V279" i="60"/>
  <c r="P251" i="68" s="1"/>
  <c r="Q251" i="68" s="1"/>
  <c r="W280" i="60"/>
  <c r="T341" i="59"/>
  <c r="U341" i="59" s="1"/>
  <c r="V244" i="60"/>
  <c r="W245" i="60"/>
  <c r="T274" i="59"/>
  <c r="W179" i="60"/>
  <c r="T618" i="59"/>
  <c r="V136" i="60"/>
  <c r="W137" i="60"/>
  <c r="T543" i="59"/>
  <c r="V124" i="60"/>
  <c r="P42" i="68" s="1"/>
  <c r="Q42" i="68" s="1"/>
  <c r="W125" i="60"/>
  <c r="T531" i="59"/>
  <c r="W550" i="60"/>
  <c r="V545" i="60"/>
  <c r="T269" i="59"/>
  <c r="V566" i="60"/>
  <c r="W571" i="60"/>
  <c r="T569" i="59"/>
  <c r="U569" i="59" s="1"/>
  <c r="W163" i="60"/>
  <c r="T118" i="59"/>
  <c r="W394" i="60"/>
  <c r="T143" i="59"/>
  <c r="W465" i="60"/>
  <c r="T302" i="59"/>
  <c r="W578" i="60"/>
  <c r="U618" i="59"/>
  <c r="T469" i="59"/>
  <c r="W66" i="60"/>
  <c r="T71" i="59"/>
  <c r="W439" i="60"/>
  <c r="T668" i="59"/>
  <c r="W668" i="60"/>
  <c r="V89" i="60"/>
  <c r="W90" i="60"/>
  <c r="T602" i="59"/>
  <c r="W348" i="60"/>
  <c r="U602" i="59"/>
  <c r="U296" i="59"/>
  <c r="U692" i="59"/>
  <c r="U587" i="59"/>
  <c r="U259" i="59"/>
  <c r="U134" i="59"/>
  <c r="U162" i="59"/>
  <c r="U377" i="59"/>
  <c r="S199" i="59"/>
  <c r="S198" i="59" s="1"/>
  <c r="V594" i="60"/>
  <c r="W594" i="60" s="1"/>
  <c r="S696" i="59"/>
  <c r="U696" i="59" s="1"/>
  <c r="T514" i="59"/>
  <c r="U514" i="59" s="1"/>
  <c r="S71" i="59"/>
  <c r="U71" i="59" s="1"/>
  <c r="S97" i="59"/>
  <c r="S415" i="59"/>
  <c r="U415" i="59" s="1"/>
  <c r="S211" i="59"/>
  <c r="S658" i="59"/>
  <c r="S393" i="59"/>
  <c r="S633" i="59"/>
  <c r="S365" i="59"/>
  <c r="S45" i="59"/>
  <c r="S366" i="59"/>
  <c r="U366" i="59" s="1"/>
  <c r="S218" i="59"/>
  <c r="S347" i="59"/>
  <c r="U347" i="59" s="1"/>
  <c r="T614" i="59"/>
  <c r="U614" i="59" s="1"/>
  <c r="V174" i="60"/>
  <c r="S613" i="59"/>
  <c r="S81" i="59"/>
  <c r="S251" i="59"/>
  <c r="S335" i="59"/>
  <c r="U335" i="59" s="1"/>
  <c r="V323" i="60"/>
  <c r="P295" i="68" s="1"/>
  <c r="Q295" i="68" s="1"/>
  <c r="T291" i="59"/>
  <c r="S634" i="59"/>
  <c r="V347" i="60"/>
  <c r="T493" i="59"/>
  <c r="S558" i="59"/>
  <c r="S394" i="59"/>
  <c r="V189" i="60"/>
  <c r="S668" i="59"/>
  <c r="U668" i="59" s="1"/>
  <c r="S212" i="59"/>
  <c r="S657" i="59"/>
  <c r="T227" i="59"/>
  <c r="U227" i="59" s="1"/>
  <c r="V433" i="60"/>
  <c r="V65" i="60"/>
  <c r="V667" i="60"/>
  <c r="W667" i="60" s="1"/>
  <c r="V524" i="60"/>
  <c r="V214" i="60"/>
  <c r="S35" i="59"/>
  <c r="S340" i="59"/>
  <c r="S128" i="59"/>
  <c r="S161" i="59"/>
  <c r="S506" i="59"/>
  <c r="S236" i="59"/>
  <c r="S40" i="59"/>
  <c r="U40" i="59" s="1"/>
  <c r="S580" i="59"/>
  <c r="U580" i="59" s="1"/>
  <c r="S691" i="59"/>
  <c r="S549" i="59"/>
  <c r="U549" i="59" s="1"/>
  <c r="S166" i="59"/>
  <c r="U166" i="59" s="1"/>
  <c r="S568" i="59"/>
  <c r="U568" i="59" s="1"/>
  <c r="S346" i="59"/>
  <c r="S295" i="59"/>
  <c r="U295" i="59" s="1"/>
  <c r="S677" i="59"/>
  <c r="S258" i="59"/>
  <c r="S649" i="59"/>
  <c r="S383" i="59"/>
  <c r="S123" i="59"/>
  <c r="U123" i="59" s="1"/>
  <c r="S149" i="59"/>
  <c r="S269" i="59"/>
  <c r="U269" i="59" s="1"/>
  <c r="V635" i="60"/>
  <c r="W635" i="60" s="1"/>
  <c r="T586" i="59"/>
  <c r="V538" i="60"/>
  <c r="W538" i="60" s="1"/>
  <c r="T258" i="59"/>
  <c r="V104" i="60"/>
  <c r="W104" i="60" s="1"/>
  <c r="S543" i="59"/>
  <c r="U543" i="59" s="1"/>
  <c r="S138" i="59"/>
  <c r="S685" i="59"/>
  <c r="U685" i="59" s="1"/>
  <c r="V482" i="60"/>
  <c r="T161" i="59"/>
  <c r="V305" i="60"/>
  <c r="W305" i="60" s="1"/>
  <c r="T376" i="59"/>
  <c r="T198" i="59"/>
  <c r="U198" i="59" s="1"/>
  <c r="S601" i="59"/>
  <c r="S118" i="59"/>
  <c r="U118" i="59" s="1"/>
  <c r="S23" i="59"/>
  <c r="U23" i="59" s="1"/>
  <c r="S585" i="59"/>
  <c r="S584" i="59" s="1"/>
  <c r="S586" i="59"/>
  <c r="S322" i="59"/>
  <c r="U322" i="59" s="1"/>
  <c r="S66" i="59"/>
  <c r="U66" i="59" s="1"/>
  <c r="S172" i="59"/>
  <c r="U172" i="59" s="1"/>
  <c r="S537" i="59"/>
  <c r="U537" i="59" s="1"/>
  <c r="S133" i="59"/>
  <c r="U133" i="59" s="1"/>
  <c r="S302" i="59"/>
  <c r="U302" i="59" s="1"/>
  <c r="S667" i="59"/>
  <c r="S521" i="59"/>
  <c r="U521" i="59" s="1"/>
  <c r="S513" i="59"/>
  <c r="S226" i="59"/>
  <c r="S316" i="59"/>
  <c r="S627" i="59"/>
  <c r="S92" i="59"/>
  <c r="U92" i="59" s="1"/>
  <c r="S98" i="59"/>
  <c r="U98" i="59" s="1"/>
  <c r="V734" i="60"/>
  <c r="W734" i="60" s="1"/>
  <c r="T691" i="59"/>
  <c r="U691" i="59" s="1"/>
  <c r="V413" i="60"/>
  <c r="T138" i="59"/>
  <c r="S274" i="59"/>
  <c r="U274" i="59" s="1"/>
  <c r="S30" i="59"/>
  <c r="U30" i="59" s="1"/>
  <c r="S183" i="59"/>
  <c r="U183" i="59" s="1"/>
  <c r="S531" i="59"/>
  <c r="U531" i="59" s="1"/>
  <c r="S376" i="59"/>
  <c r="S143" i="59"/>
  <c r="U143" i="59" s="1"/>
  <c r="S612" i="59"/>
  <c r="S695" i="59"/>
  <c r="S197" i="59"/>
  <c r="T414" i="59"/>
  <c r="V677" i="60"/>
  <c r="W677" i="60" s="1"/>
  <c r="T678" i="59"/>
  <c r="U678" i="59" s="1"/>
  <c r="T113" i="59"/>
  <c r="U113" i="59" s="1"/>
  <c r="T667" i="59"/>
  <c r="T658" i="59"/>
  <c r="U658" i="59" s="1"/>
  <c r="V621" i="60"/>
  <c r="W621" i="60" s="1"/>
  <c r="T506" i="59"/>
  <c r="T365" i="59"/>
  <c r="U365" i="59" s="1"/>
  <c r="T150" i="59"/>
  <c r="U150" i="59" s="1"/>
  <c r="T81" i="59"/>
  <c r="U81" i="59" s="1"/>
  <c r="T334" i="59"/>
  <c r="V254" i="60"/>
  <c r="W254" i="60" s="1"/>
  <c r="T316" i="59"/>
  <c r="U316" i="59" s="1"/>
  <c r="T251" i="59"/>
  <c r="U251" i="59" s="1"/>
  <c r="T492" i="59"/>
  <c r="T453" i="59"/>
  <c r="V43" i="60"/>
  <c r="W43" i="60" s="1"/>
  <c r="T447" i="59"/>
  <c r="V30" i="60"/>
  <c r="W30" i="60" s="1"/>
  <c r="T434" i="59"/>
  <c r="V36" i="60"/>
  <c r="T440" i="59"/>
  <c r="T695" i="59"/>
  <c r="T218" i="59"/>
  <c r="U218" i="59" s="1"/>
  <c r="T165" i="59"/>
  <c r="T128" i="59"/>
  <c r="U128" i="59" s="1"/>
  <c r="T45" i="59"/>
  <c r="U45" i="59" s="1"/>
  <c r="T35" i="59"/>
  <c r="U35" i="59" s="1"/>
  <c r="V362" i="60"/>
  <c r="W362" i="60" s="1"/>
  <c r="V354" i="60"/>
  <c r="W354" i="60" s="1"/>
  <c r="T627" i="59"/>
  <c r="U627" i="59" s="1"/>
  <c r="V312" i="60"/>
  <c r="T383" i="59"/>
  <c r="U383" i="59" s="1"/>
  <c r="T236" i="59"/>
  <c r="U236" i="59" s="1"/>
  <c r="V204" i="60"/>
  <c r="W204" i="60" s="1"/>
  <c r="T649" i="59"/>
  <c r="U649" i="59" s="1"/>
  <c r="V150" i="60"/>
  <c r="T557" i="59"/>
  <c r="V22" i="60"/>
  <c r="W22" i="60" s="1"/>
  <c r="T360" i="59"/>
  <c r="V728" i="60"/>
  <c r="V721" i="60"/>
  <c r="W721" i="60" s="1"/>
  <c r="V706" i="60"/>
  <c r="V685" i="60"/>
  <c r="W685" i="60" s="1"/>
  <c r="V666" i="60"/>
  <c r="W666" i="60" s="1"/>
  <c r="V657" i="60"/>
  <c r="W657" i="60" s="1"/>
  <c r="V629" i="60"/>
  <c r="V602" i="60"/>
  <c r="W602" i="60" s="1"/>
  <c r="V577" i="60"/>
  <c r="V493" i="60"/>
  <c r="W493" i="60" s="1"/>
  <c r="V471" i="60"/>
  <c r="W471" i="60" s="1"/>
  <c r="V464" i="60"/>
  <c r="V459" i="60"/>
  <c r="V421" i="60"/>
  <c r="V393" i="60"/>
  <c r="V346" i="60"/>
  <c r="V298" i="60"/>
  <c r="W298" i="60" s="1"/>
  <c r="V285" i="60"/>
  <c r="V272" i="60"/>
  <c r="W272" i="60" s="1"/>
  <c r="V259" i="60"/>
  <c r="V223" i="60"/>
  <c r="W223" i="60" s="1"/>
  <c r="V161" i="60"/>
  <c r="V142" i="60"/>
  <c r="V130" i="60"/>
  <c r="V114" i="60"/>
  <c r="V88" i="60"/>
  <c r="V78" i="60"/>
  <c r="P364" i="68" s="1"/>
  <c r="Q364" i="68" s="1"/>
  <c r="V49" i="60"/>
  <c r="W49" i="60" s="1"/>
  <c r="V593" i="60" l="1"/>
  <c r="W593" i="60" s="1"/>
  <c r="W566" i="60"/>
  <c r="P150" i="68"/>
  <c r="Q150" i="68" s="1"/>
  <c r="V565" i="60"/>
  <c r="P149" i="68" s="1"/>
  <c r="Q149" i="68" s="1"/>
  <c r="W312" i="60"/>
  <c r="P284" i="68"/>
  <c r="Q284" i="68" s="1"/>
  <c r="P177" i="68"/>
  <c r="Q178" i="68"/>
  <c r="W174" i="60"/>
  <c r="P92" i="68"/>
  <c r="Q92" i="68" s="1"/>
  <c r="W161" i="60"/>
  <c r="P79" i="68"/>
  <c r="Q79" i="68" s="1"/>
  <c r="W150" i="60"/>
  <c r="P68" i="68"/>
  <c r="Q68" i="68" s="1"/>
  <c r="U558" i="59"/>
  <c r="Q22" i="68"/>
  <c r="W88" i="60"/>
  <c r="P374" i="68"/>
  <c r="Q374" i="68" s="1"/>
  <c r="W89" i="60"/>
  <c r="P375" i="68"/>
  <c r="Q375" i="68" s="1"/>
  <c r="W36" i="60"/>
  <c r="P333" i="68"/>
  <c r="Q333" i="68" s="1"/>
  <c r="U695" i="59"/>
  <c r="U506" i="59"/>
  <c r="U394" i="59"/>
  <c r="U634" i="59"/>
  <c r="T536" i="59"/>
  <c r="W130" i="60"/>
  <c r="T346" i="59"/>
  <c r="U346" i="59" s="1"/>
  <c r="W285" i="60"/>
  <c r="T600" i="59"/>
  <c r="W346" i="60"/>
  <c r="T22" i="59"/>
  <c r="W421" i="60"/>
  <c r="T142" i="59"/>
  <c r="W464" i="60"/>
  <c r="T301" i="59"/>
  <c r="W577" i="60"/>
  <c r="T481" i="59"/>
  <c r="W78" i="60"/>
  <c r="T520" i="59"/>
  <c r="W114" i="60"/>
  <c r="T548" i="59"/>
  <c r="W142" i="60"/>
  <c r="T117" i="59"/>
  <c r="W393" i="60"/>
  <c r="T91" i="59"/>
  <c r="W459" i="60"/>
  <c r="W565" i="60"/>
  <c r="T579" i="59"/>
  <c r="W629" i="60"/>
  <c r="T171" i="59"/>
  <c r="W706" i="60"/>
  <c r="T684" i="59"/>
  <c r="W728" i="60"/>
  <c r="U667" i="59"/>
  <c r="U138" i="59"/>
  <c r="U161" i="59"/>
  <c r="T212" i="59"/>
  <c r="U212" i="59" s="1"/>
  <c r="W524" i="60"/>
  <c r="T468" i="59"/>
  <c r="W65" i="60"/>
  <c r="T633" i="59"/>
  <c r="U633" i="59" s="1"/>
  <c r="W189" i="60"/>
  <c r="T601" i="59"/>
  <c r="W347" i="60"/>
  <c r="V135" i="60"/>
  <c r="W136" i="60"/>
  <c r="T542" i="59"/>
  <c r="V278" i="60"/>
  <c r="P250" i="68" s="1"/>
  <c r="Q250" i="68" s="1"/>
  <c r="W279" i="60"/>
  <c r="T340" i="59"/>
  <c r="U340" i="59" s="1"/>
  <c r="T320" i="59"/>
  <c r="W259" i="60"/>
  <c r="T137" i="59"/>
  <c r="W413" i="60"/>
  <c r="T160" i="59"/>
  <c r="W482" i="60"/>
  <c r="T226" i="59"/>
  <c r="U226" i="59" s="1"/>
  <c r="W214" i="60"/>
  <c r="V427" i="60"/>
  <c r="W427" i="60" s="1"/>
  <c r="W433" i="60"/>
  <c r="V322" i="60"/>
  <c r="W323" i="60"/>
  <c r="V544" i="60"/>
  <c r="W545" i="60"/>
  <c r="T264" i="59"/>
  <c r="V123" i="60"/>
  <c r="P41" i="68" s="1"/>
  <c r="Q41" i="68" s="1"/>
  <c r="W124" i="60"/>
  <c r="T530" i="59"/>
  <c r="V243" i="60"/>
  <c r="W243" i="60" s="1"/>
  <c r="W244" i="60"/>
  <c r="T273" i="59"/>
  <c r="V510" i="60"/>
  <c r="W511" i="60"/>
  <c r="U376" i="59"/>
  <c r="U601" i="59"/>
  <c r="U199" i="59"/>
  <c r="U258" i="59"/>
  <c r="U586" i="59"/>
  <c r="T393" i="59"/>
  <c r="U393" i="59" s="1"/>
  <c r="S557" i="59"/>
  <c r="U557" i="59" s="1"/>
  <c r="S210" i="59"/>
  <c r="S392" i="59"/>
  <c r="V523" i="60"/>
  <c r="S666" i="59"/>
  <c r="S364" i="59"/>
  <c r="S414" i="59"/>
  <c r="U414" i="59" s="1"/>
  <c r="T65" i="59"/>
  <c r="S148" i="59"/>
  <c r="S334" i="59"/>
  <c r="U334" i="59" s="1"/>
  <c r="S326" i="59"/>
  <c r="V188" i="60"/>
  <c r="T197" i="59"/>
  <c r="U197" i="59" s="1"/>
  <c r="V213" i="60"/>
  <c r="W213" i="60" s="1"/>
  <c r="S142" i="59"/>
  <c r="S273" i="59"/>
  <c r="U273" i="59" s="1"/>
  <c r="V733" i="60"/>
  <c r="T690" i="59"/>
  <c r="S315" i="59"/>
  <c r="S512" i="59"/>
  <c r="T613" i="59"/>
  <c r="U613" i="59" s="1"/>
  <c r="S611" i="59"/>
  <c r="S375" i="59"/>
  <c r="S182" i="59"/>
  <c r="U182" i="59" s="1"/>
  <c r="S91" i="59"/>
  <c r="U91" i="59" s="1"/>
  <c r="S225" i="59"/>
  <c r="S520" i="59"/>
  <c r="U520" i="59" s="1"/>
  <c r="S536" i="59"/>
  <c r="U536" i="59" s="1"/>
  <c r="S65" i="59"/>
  <c r="S59" i="59" s="1"/>
  <c r="S600" i="59"/>
  <c r="U600" i="59" s="1"/>
  <c r="S632" i="59"/>
  <c r="S684" i="59"/>
  <c r="U684" i="59" s="1"/>
  <c r="S542" i="59"/>
  <c r="U542" i="59" s="1"/>
  <c r="V103" i="60"/>
  <c r="T513" i="59"/>
  <c r="U513" i="59" s="1"/>
  <c r="V537" i="60"/>
  <c r="W537" i="60" s="1"/>
  <c r="T257" i="59"/>
  <c r="V634" i="60"/>
  <c r="W634" i="60" s="1"/>
  <c r="T585" i="59"/>
  <c r="S382" i="59"/>
  <c r="S257" i="59"/>
  <c r="S676" i="59"/>
  <c r="S345" i="59"/>
  <c r="S165" i="59"/>
  <c r="U165" i="59" s="1"/>
  <c r="S690" i="59"/>
  <c r="S160" i="59"/>
  <c r="U160" i="59" s="1"/>
  <c r="S530" i="59"/>
  <c r="U530" i="59" s="1"/>
  <c r="S29" i="59"/>
  <c r="S28" i="59" s="1"/>
  <c r="S626" i="59"/>
  <c r="S301" i="59"/>
  <c r="U301" i="59" s="1"/>
  <c r="S171" i="59"/>
  <c r="U171" i="59" s="1"/>
  <c r="S321" i="59"/>
  <c r="U321" i="59" s="1"/>
  <c r="S22" i="59"/>
  <c r="U22" i="59" s="1"/>
  <c r="S117" i="59"/>
  <c r="S96" i="59" s="1"/>
  <c r="S235" i="59"/>
  <c r="S556" i="59"/>
  <c r="V304" i="60"/>
  <c r="W304" i="60" s="1"/>
  <c r="T375" i="59"/>
  <c r="U375" i="59" s="1"/>
  <c r="S137" i="59"/>
  <c r="U137" i="59" s="1"/>
  <c r="S264" i="59"/>
  <c r="U264" i="59" s="1"/>
  <c r="S648" i="59"/>
  <c r="S291" i="59"/>
  <c r="U291" i="59" s="1"/>
  <c r="S567" i="59"/>
  <c r="S548" i="59"/>
  <c r="U548" i="59" s="1"/>
  <c r="S579" i="59"/>
  <c r="U579" i="59" s="1"/>
  <c r="S505" i="59"/>
  <c r="S339" i="59"/>
  <c r="S196" i="59"/>
  <c r="V676" i="60"/>
  <c r="W676" i="60" s="1"/>
  <c r="T677" i="59"/>
  <c r="U677" i="59" s="1"/>
  <c r="T97" i="59"/>
  <c r="U97" i="59" s="1"/>
  <c r="T657" i="59"/>
  <c r="U657" i="59" s="1"/>
  <c r="V620" i="60"/>
  <c r="W620" i="60" s="1"/>
  <c r="T505" i="59"/>
  <c r="U505" i="59" s="1"/>
  <c r="T149" i="59"/>
  <c r="U149" i="59" s="1"/>
  <c r="T392" i="59"/>
  <c r="U392" i="59" s="1"/>
  <c r="T333" i="59"/>
  <c r="V253" i="60"/>
  <c r="T315" i="59"/>
  <c r="U315" i="59" s="1"/>
  <c r="T235" i="59"/>
  <c r="U235" i="59" s="1"/>
  <c r="T452" i="59"/>
  <c r="V42" i="60"/>
  <c r="W42" i="60" s="1"/>
  <c r="T446" i="59"/>
  <c r="V29" i="60"/>
  <c r="W29" i="60" s="1"/>
  <c r="T433" i="59"/>
  <c r="V35" i="60"/>
  <c r="T439" i="59"/>
  <c r="T666" i="59"/>
  <c r="U666" i="59" s="1"/>
  <c r="V361" i="60"/>
  <c r="W361" i="60" s="1"/>
  <c r="T29" i="59"/>
  <c r="U29" i="59" s="1"/>
  <c r="V353" i="60"/>
  <c r="W353" i="60" s="1"/>
  <c r="T626" i="59"/>
  <c r="U626" i="59" s="1"/>
  <c r="V311" i="60"/>
  <c r="P283" i="68" s="1"/>
  <c r="T382" i="59"/>
  <c r="U382" i="59" s="1"/>
  <c r="V203" i="60"/>
  <c r="W203" i="60" s="1"/>
  <c r="T648" i="59"/>
  <c r="U648" i="59" s="1"/>
  <c r="T567" i="59"/>
  <c r="U567" i="59" s="1"/>
  <c r="T556" i="59"/>
  <c r="T491" i="59"/>
  <c r="V21" i="60"/>
  <c r="W21" i="60" s="1"/>
  <c r="T359" i="59"/>
  <c r="V727" i="60"/>
  <c r="V720" i="60"/>
  <c r="W720" i="60" s="1"/>
  <c r="V705" i="60"/>
  <c r="W705" i="60" s="1"/>
  <c r="V684" i="60"/>
  <c r="W684" i="60" s="1"/>
  <c r="V656" i="60"/>
  <c r="W656" i="60" s="1"/>
  <c r="V628" i="60"/>
  <c r="W628" i="60" s="1"/>
  <c r="V576" i="60"/>
  <c r="V564" i="60"/>
  <c r="V470" i="60"/>
  <c r="V458" i="60"/>
  <c r="V420" i="60"/>
  <c r="V392" i="60"/>
  <c r="W392" i="60" s="1"/>
  <c r="V345" i="60"/>
  <c r="W345" i="60" s="1"/>
  <c r="V297" i="60"/>
  <c r="W297" i="60" s="1"/>
  <c r="V284" i="60"/>
  <c r="W284" i="60" s="1"/>
  <c r="V212" i="60"/>
  <c r="W212" i="60" s="1"/>
  <c r="V173" i="60"/>
  <c r="V141" i="60"/>
  <c r="W141" i="60" s="1"/>
  <c r="V129" i="60"/>
  <c r="V77" i="60"/>
  <c r="P363" i="68" s="1"/>
  <c r="V48" i="60"/>
  <c r="W48" i="60" s="1"/>
  <c r="V592" i="60" l="1"/>
  <c r="W592" i="60" s="1"/>
  <c r="T364" i="59"/>
  <c r="U364" i="59" s="1"/>
  <c r="W564" i="60"/>
  <c r="P148" i="68"/>
  <c r="T290" i="59"/>
  <c r="T280" i="59" s="1"/>
  <c r="U142" i="59"/>
  <c r="W322" i="60"/>
  <c r="P294" i="68"/>
  <c r="Q294" i="68" s="1"/>
  <c r="Q283" i="68"/>
  <c r="P282" i="68"/>
  <c r="P176" i="68"/>
  <c r="Q176" i="68" s="1"/>
  <c r="Q177" i="68"/>
  <c r="W173" i="60"/>
  <c r="P91" i="68"/>
  <c r="Q91" i="68" s="1"/>
  <c r="P362" i="68"/>
  <c r="Q362" i="68" s="1"/>
  <c r="Q363" i="68"/>
  <c r="W35" i="60"/>
  <c r="P332" i="68"/>
  <c r="T21" i="59"/>
  <c r="W420" i="60"/>
  <c r="V469" i="60"/>
  <c r="W469" i="60" s="1"/>
  <c r="W470" i="60"/>
  <c r="V310" i="60"/>
  <c r="W310" i="60" s="1"/>
  <c r="W311" i="60"/>
  <c r="T480" i="59"/>
  <c r="W77" i="60"/>
  <c r="T90" i="59"/>
  <c r="W458" i="60"/>
  <c r="T683" i="59"/>
  <c r="W727" i="60"/>
  <c r="U556" i="59"/>
  <c r="V252" i="60"/>
  <c r="W252" i="60" s="1"/>
  <c r="W253" i="60"/>
  <c r="T689" i="59"/>
  <c r="W733" i="60"/>
  <c r="V509" i="60"/>
  <c r="W509" i="60" s="1"/>
  <c r="W510" i="60"/>
  <c r="W123" i="60"/>
  <c r="T529" i="59"/>
  <c r="W135" i="60"/>
  <c r="T541" i="59"/>
  <c r="T535" i="59"/>
  <c r="W129" i="60"/>
  <c r="T300" i="59"/>
  <c r="W576" i="60"/>
  <c r="T512" i="59"/>
  <c r="U512" i="59" s="1"/>
  <c r="W103" i="60"/>
  <c r="T632" i="59"/>
  <c r="U632" i="59" s="1"/>
  <c r="W188" i="60"/>
  <c r="T211" i="59"/>
  <c r="U211" i="59" s="1"/>
  <c r="W523" i="60"/>
  <c r="W544" i="60"/>
  <c r="V543" i="60"/>
  <c r="W543" i="60" s="1"/>
  <c r="T263" i="59"/>
  <c r="T262" i="59" s="1"/>
  <c r="W278" i="60"/>
  <c r="T339" i="59"/>
  <c r="U339" i="59" s="1"/>
  <c r="T59" i="59"/>
  <c r="U59" i="59" s="1"/>
  <c r="U65" i="59"/>
  <c r="T299" i="59"/>
  <c r="T584" i="59"/>
  <c r="U584" i="59" s="1"/>
  <c r="U585" i="59"/>
  <c r="U257" i="59"/>
  <c r="U690" i="59"/>
  <c r="U117" i="59"/>
  <c r="V187" i="60"/>
  <c r="V522" i="60"/>
  <c r="W522" i="60" s="1"/>
  <c r="T225" i="59"/>
  <c r="U225" i="59" s="1"/>
  <c r="V627" i="60"/>
  <c r="W627" i="60" s="1"/>
  <c r="S656" i="59"/>
  <c r="S675" i="59"/>
  <c r="V265" i="60"/>
  <c r="W265" i="60" s="1"/>
  <c r="S224" i="59"/>
  <c r="S333" i="59"/>
  <c r="U333" i="59" s="1"/>
  <c r="T196" i="59"/>
  <c r="U196" i="59" s="1"/>
  <c r="T578" i="59"/>
  <c r="T612" i="59"/>
  <c r="U612" i="59" s="1"/>
  <c r="S578" i="59"/>
  <c r="S290" i="59"/>
  <c r="S263" i="59"/>
  <c r="U263" i="59" s="1"/>
  <c r="V303" i="60"/>
  <c r="T374" i="59"/>
  <c r="S320" i="59"/>
  <c r="U320" i="59" s="1"/>
  <c r="S300" i="59"/>
  <c r="U300" i="59" s="1"/>
  <c r="S529" i="59"/>
  <c r="S256" i="59"/>
  <c r="S541" i="59"/>
  <c r="S181" i="59"/>
  <c r="U181" i="59" s="1"/>
  <c r="S374" i="59"/>
  <c r="S314" i="59"/>
  <c r="V102" i="60"/>
  <c r="W102" i="60" s="1"/>
  <c r="S504" i="59"/>
  <c r="S547" i="59"/>
  <c r="S647" i="59"/>
  <c r="S21" i="59"/>
  <c r="S625" i="59"/>
  <c r="S610" i="59" s="1"/>
  <c r="S689" i="59"/>
  <c r="U689" i="59" s="1"/>
  <c r="S381" i="59"/>
  <c r="S380" i="59" s="1"/>
  <c r="V536" i="60"/>
  <c r="W536" i="60" s="1"/>
  <c r="T256" i="59"/>
  <c r="U256" i="59" s="1"/>
  <c r="S683" i="59"/>
  <c r="S535" i="59"/>
  <c r="U535" i="59" s="1"/>
  <c r="S90" i="59"/>
  <c r="S655" i="59"/>
  <c r="T96" i="59"/>
  <c r="U96" i="59" s="1"/>
  <c r="V675" i="60"/>
  <c r="W675" i="60" s="1"/>
  <c r="T676" i="59"/>
  <c r="U676" i="59" s="1"/>
  <c r="T656" i="59"/>
  <c r="U656" i="59" s="1"/>
  <c r="V619" i="60"/>
  <c r="W619" i="60" s="1"/>
  <c r="T504" i="59"/>
  <c r="U504" i="59" s="1"/>
  <c r="T148" i="59"/>
  <c r="U148" i="59" s="1"/>
  <c r="T314" i="59"/>
  <c r="U314" i="59" s="1"/>
  <c r="T313" i="59"/>
  <c r="T224" i="59"/>
  <c r="U224" i="59" s="1"/>
  <c r="T451" i="59"/>
  <c r="T445" i="59"/>
  <c r="T432" i="59"/>
  <c r="T438" i="59"/>
  <c r="T682" i="59"/>
  <c r="T210" i="59"/>
  <c r="U210" i="59" s="1"/>
  <c r="T28" i="59"/>
  <c r="U28" i="59" s="1"/>
  <c r="V352" i="60"/>
  <c r="T625" i="59"/>
  <c r="T381" i="59"/>
  <c r="T345" i="59"/>
  <c r="U345" i="59" s="1"/>
  <c r="T647" i="59"/>
  <c r="U647" i="59" s="1"/>
  <c r="T547" i="59"/>
  <c r="U547" i="59" s="1"/>
  <c r="V20" i="60"/>
  <c r="W20" i="60" s="1"/>
  <c r="T358" i="59"/>
  <c r="V726" i="60"/>
  <c r="W726" i="60" s="1"/>
  <c r="V683" i="60"/>
  <c r="W683" i="60" s="1"/>
  <c r="V655" i="60"/>
  <c r="W655" i="60" s="1"/>
  <c r="V575" i="60"/>
  <c r="V360" i="60"/>
  <c r="W360" i="60" s="1"/>
  <c r="V296" i="60"/>
  <c r="W296" i="60" s="1"/>
  <c r="V211" i="60"/>
  <c r="W211" i="60" s="1"/>
  <c r="V172" i="60"/>
  <c r="V76" i="60"/>
  <c r="W76" i="60" s="1"/>
  <c r="V28" i="60"/>
  <c r="W28" i="60" s="1"/>
  <c r="U290" i="59" l="1"/>
  <c r="P134" i="68"/>
  <c r="Q134" i="68" s="1"/>
  <c r="Q148" i="68"/>
  <c r="Q282" i="68"/>
  <c r="P229" i="68"/>
  <c r="W172" i="60"/>
  <c r="P90" i="68"/>
  <c r="Q332" i="68"/>
  <c r="P326" i="68"/>
  <c r="U90" i="59"/>
  <c r="U683" i="59"/>
  <c r="U21" i="59"/>
  <c r="U541" i="59"/>
  <c r="U529" i="59"/>
  <c r="V554" i="60"/>
  <c r="W554" i="60" s="1"/>
  <c r="W575" i="60"/>
  <c r="U625" i="59"/>
  <c r="T373" i="59"/>
  <c r="W303" i="60"/>
  <c r="V344" i="60"/>
  <c r="W344" i="60" s="1"/>
  <c r="W352" i="60"/>
  <c r="T631" i="59"/>
  <c r="W187" i="60"/>
  <c r="U578" i="59"/>
  <c r="T380" i="59"/>
  <c r="U380" i="59" s="1"/>
  <c r="U381" i="59"/>
  <c r="U374" i="59"/>
  <c r="T279" i="59"/>
  <c r="S511" i="59"/>
  <c r="T511" i="59"/>
  <c r="S682" i="59"/>
  <c r="U682" i="59" s="1"/>
  <c r="T147" i="59"/>
  <c r="S147" i="59"/>
  <c r="S20" i="59" s="1"/>
  <c r="S654" i="59"/>
  <c r="S503" i="59"/>
  <c r="S631" i="59"/>
  <c r="U631" i="59" s="1"/>
  <c r="S299" i="59"/>
  <c r="U299" i="59" s="1"/>
  <c r="S280" i="59"/>
  <c r="U280" i="59" s="1"/>
  <c r="V101" i="60"/>
  <c r="S313" i="59"/>
  <c r="U313" i="59" s="1"/>
  <c r="S373" i="59"/>
  <c r="T255" i="59"/>
  <c r="V535" i="60"/>
  <c r="W535" i="60" s="1"/>
  <c r="S255" i="59"/>
  <c r="S262" i="59"/>
  <c r="U262" i="59" s="1"/>
  <c r="T675" i="59"/>
  <c r="U675" i="59" s="1"/>
  <c r="T655" i="59"/>
  <c r="U655" i="59" s="1"/>
  <c r="T503" i="59"/>
  <c r="U503" i="59" s="1"/>
  <c r="V251" i="60"/>
  <c r="T431" i="59"/>
  <c r="V419" i="60"/>
  <c r="W419" i="60" s="1"/>
  <c r="T326" i="59"/>
  <c r="U326" i="59" s="1"/>
  <c r="T611" i="59"/>
  <c r="U611" i="59" s="1"/>
  <c r="T479" i="59"/>
  <c r="V19" i="60"/>
  <c r="W19" i="60" s="1"/>
  <c r="T357" i="59"/>
  <c r="V682" i="60"/>
  <c r="W682" i="60" s="1"/>
  <c r="V654" i="60"/>
  <c r="W654" i="60" s="1"/>
  <c r="V626" i="60"/>
  <c r="W626" i="60" s="1"/>
  <c r="V359" i="60"/>
  <c r="W359" i="60" s="1"/>
  <c r="V210" i="60"/>
  <c r="W210" i="60" s="1"/>
  <c r="V27" i="60"/>
  <c r="P228" i="68" l="1"/>
  <c r="Q228" i="68" s="1"/>
  <c r="Q229" i="68"/>
  <c r="Q90" i="68"/>
  <c r="P21" i="68"/>
  <c r="Q21" i="68" s="1"/>
  <c r="Q326" i="68"/>
  <c r="W27" i="60"/>
  <c r="U373" i="59"/>
  <c r="U147" i="59"/>
  <c r="U511" i="59"/>
  <c r="V250" i="60"/>
  <c r="W250" i="60" s="1"/>
  <c r="W251" i="60"/>
  <c r="V100" i="60"/>
  <c r="W100" i="60" s="1"/>
  <c r="W101" i="60"/>
  <c r="T223" i="59"/>
  <c r="U255" i="59"/>
  <c r="S279" i="59"/>
  <c r="U279" i="59" s="1"/>
  <c r="T20" i="59"/>
  <c r="U20" i="59" s="1"/>
  <c r="S510" i="59"/>
  <c r="AD513" i="59"/>
  <c r="V418" i="60"/>
  <c r="W418" i="60" s="1"/>
  <c r="S223" i="59"/>
  <c r="T430" i="59"/>
  <c r="T654" i="59"/>
  <c r="U654" i="59" s="1"/>
  <c r="T610" i="59"/>
  <c r="U610" i="59" s="1"/>
  <c r="T312" i="59"/>
  <c r="V18" i="60"/>
  <c r="W18" i="60" s="1"/>
  <c r="P20" i="68" l="1"/>
  <c r="P19" i="68" s="1"/>
  <c r="V752" i="60"/>
  <c r="W752" i="60" s="1"/>
  <c r="U223" i="59"/>
  <c r="AF359" i="60"/>
  <c r="T510" i="59"/>
  <c r="V747" i="60"/>
  <c r="Q20" i="68" l="1"/>
  <c r="D20" i="63"/>
  <c r="V750" i="60"/>
  <c r="R21" i="68"/>
  <c r="Q19" i="68"/>
  <c r="AD19" i="59"/>
  <c r="W747" i="60"/>
  <c r="T19" i="59"/>
  <c r="U510" i="59"/>
  <c r="V751" i="60"/>
  <c r="E20" i="63" l="1"/>
  <c r="E19" i="63" s="1"/>
  <c r="E26" i="63" s="1"/>
  <c r="D19" i="63"/>
  <c r="D26" i="63" s="1"/>
  <c r="AD21" i="59"/>
  <c r="S455" i="59"/>
  <c r="U455" i="59" s="1"/>
  <c r="S460" i="59"/>
  <c r="U460" i="59" s="1"/>
  <c r="S471" i="59"/>
  <c r="U471" i="59" s="1"/>
  <c r="S476" i="59"/>
  <c r="U476" i="59" s="1"/>
  <c r="S484" i="59"/>
  <c r="U484" i="59" s="1"/>
  <c r="S495" i="59"/>
  <c r="U495" i="59" s="1"/>
  <c r="S500" i="59"/>
  <c r="U500" i="59" s="1"/>
  <c r="S362" i="59"/>
  <c r="U362" i="59" s="1"/>
  <c r="S442" i="59"/>
  <c r="U442" i="59" s="1"/>
  <c r="S436" i="59"/>
  <c r="U436" i="59" s="1"/>
  <c r="S449" i="59"/>
  <c r="U449" i="59" s="1"/>
  <c r="S474" i="59"/>
  <c r="U474" i="59" s="1"/>
  <c r="S477" i="59"/>
  <c r="U477" i="59" s="1"/>
  <c r="S489" i="59"/>
  <c r="U489" i="59" s="1"/>
  <c r="S463" i="59"/>
  <c r="U463" i="59" s="1"/>
  <c r="S459" i="59" l="1"/>
  <c r="U459" i="59" s="1"/>
  <c r="S473" i="59"/>
  <c r="U473" i="59" s="1"/>
  <c r="S435" i="59"/>
  <c r="U435" i="59" s="1"/>
  <c r="S361" i="59"/>
  <c r="U361" i="59" s="1"/>
  <c r="S483" i="59"/>
  <c r="U483" i="59" s="1"/>
  <c r="S454" i="59"/>
  <c r="U454" i="59" s="1"/>
  <c r="S493" i="59"/>
  <c r="U493" i="59" s="1"/>
  <c r="S499" i="59"/>
  <c r="U499" i="59" s="1"/>
  <c r="S488" i="59"/>
  <c r="U488" i="59" s="1"/>
  <c r="S448" i="59"/>
  <c r="U448" i="59" s="1"/>
  <c r="S441" i="59"/>
  <c r="U441" i="59" s="1"/>
  <c r="S494" i="59"/>
  <c r="U494" i="59" s="1"/>
  <c r="S470" i="59"/>
  <c r="U470" i="59" s="1"/>
  <c r="S453" i="59"/>
  <c r="U453" i="59" s="1"/>
  <c r="S482" i="59" l="1"/>
  <c r="U482" i="59" s="1"/>
  <c r="S469" i="59"/>
  <c r="U469" i="59" s="1"/>
  <c r="S447" i="59"/>
  <c r="U447" i="59" s="1"/>
  <c r="S440" i="59"/>
  <c r="U440" i="59" s="1"/>
  <c r="S492" i="59"/>
  <c r="U492" i="59" s="1"/>
  <c r="S360" i="59"/>
  <c r="U360" i="59" s="1"/>
  <c r="S481" i="59"/>
  <c r="U481" i="59" s="1"/>
  <c r="S468" i="59"/>
  <c r="U468" i="59" s="1"/>
  <c r="S434" i="59"/>
  <c r="U434" i="59" s="1"/>
  <c r="S452" i="59"/>
  <c r="U452" i="59" s="1"/>
  <c r="S480" i="59" l="1"/>
  <c r="U480" i="59" s="1"/>
  <c r="S491" i="59"/>
  <c r="U491" i="59" s="1"/>
  <c r="S446" i="59"/>
  <c r="U446" i="59" s="1"/>
  <c r="S433" i="59"/>
  <c r="U433" i="59" s="1"/>
  <c r="S359" i="59"/>
  <c r="U359" i="59" s="1"/>
  <c r="S439" i="59"/>
  <c r="U439" i="59" s="1"/>
  <c r="S451" i="59"/>
  <c r="U451" i="59" s="1"/>
  <c r="S431" i="59" l="1"/>
  <c r="U431" i="59" s="1"/>
  <c r="S438" i="59"/>
  <c r="U438" i="59" s="1"/>
  <c r="S432" i="59"/>
  <c r="U432" i="59" s="1"/>
  <c r="S479" i="59"/>
  <c r="U479" i="59" s="1"/>
  <c r="S358" i="59"/>
  <c r="U358" i="59" s="1"/>
  <c r="S445" i="59"/>
  <c r="U445" i="59" s="1"/>
  <c r="S357" i="59" l="1"/>
  <c r="U357" i="59" s="1"/>
  <c r="S430" i="59" l="1"/>
  <c r="U430" i="59" s="1"/>
  <c r="S312" i="59"/>
  <c r="U312" i="59" s="1"/>
  <c r="AF23" i="60"/>
  <c r="S19" i="59" l="1"/>
  <c r="U19" i="59" s="1"/>
  <c r="U750" i="60"/>
  <c r="W751" i="60" l="1"/>
  <c r="AG26" i="60" s="1"/>
</calcChain>
</file>

<file path=xl/sharedStrings.xml><?xml version="1.0" encoding="utf-8"?>
<sst xmlns="http://schemas.openxmlformats.org/spreadsheetml/2006/main" count="4475" uniqueCount="837">
  <si>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</si>
  <si>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</si>
  <si>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</si>
  <si>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</si>
  <si>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</si>
  <si>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</si>
  <si>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</si>
  <si>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</si>
  <si>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</si>
  <si>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</si>
  <si>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</si>
  <si>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</si>
  <si>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</si>
  <si>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</si>
  <si>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</si>
  <si>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</si>
  <si>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</si>
  <si>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</si>
  <si>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</si>
  <si>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</si>
  <si>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</si>
  <si>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</si>
  <si>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</si>
  <si>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</si>
  <si>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</si>
  <si>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</si>
  <si>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</si>
  <si>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</si>
  <si>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</si>
  <si>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</si>
  <si>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</si>
  <si>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</si>
  <si>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</si>
  <si>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</si>
  <si>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</si>
  <si>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</si>
  <si>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</si>
  <si>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</si>
  <si>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</si>
  <si>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</si>
  <si>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</si>
  <si>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</si>
  <si>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</si>
  <si>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</si>
  <si>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</si>
  <si>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</si>
  <si>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</si>
  <si>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</si>
  <si>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</si>
  <si>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</si>
  <si>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</si>
  <si>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</si>
  <si>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</si>
  <si>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</si>
  <si>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</si>
  <si>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</si>
  <si>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</si>
  <si>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</si>
  <si>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</si>
  <si>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</si>
  <si>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</si>
  <si>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</si>
  <si>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</si>
  <si>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</si>
  <si>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</si>
  <si>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</si>
  <si>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</si>
  <si>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</si>
  <si>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</si>
  <si>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</si>
  <si>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</si>
  <si>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</si>
  <si>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</si>
  <si>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</si>
  <si>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</si>
  <si>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</si>
  <si>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</si>
  <si>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</si>
  <si>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</si>
  <si>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</si>
  <si>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</si>
  <si>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</si>
  <si>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</si>
  <si>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</si>
  <si>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</si>
  <si>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</si>
  <si>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</si>
  <si>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</si>
  <si>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</si>
  <si>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</si>
  <si>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</si>
  <si>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</si>
  <si>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</si>
  <si>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</si>
  <si>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</si>
  <si>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</si>
  <si>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</si>
  <si>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</si>
  <si>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</si>
  <si>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</si>
  <si>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</si>
  <si>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</si>
  <si>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</si>
  <si>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</si>
  <si>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</si>
  <si>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</si>
  <si>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</si>
  <si>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</si>
  <si>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</si>
  <si>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</si>
  <si>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</si>
  <si>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</si>
  <si>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</si>
  <si>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812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</si>
  <si>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</si>
  <si>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</si>
  <si>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</si>
  <si>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</si>
  <si>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</si>
  <si>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</si>
  <si>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</si>
  <si>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</si>
  <si>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</si>
  <si>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</si>
  <si>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</si>
  <si>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</si>
  <si>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</si>
  <si>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</si>
  <si>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</si>
  <si>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</si>
  <si>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</si>
  <si>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</si>
  <si>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</si>
  <si>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</si>
  <si>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</si>
  <si>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</si>
  <si>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</si>
  <si>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</si>
  <si>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</si>
  <si>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</si>
  <si>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</si>
  <si>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</si>
  <si>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</si>
  <si>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</si>
  <si>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</si>
  <si>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</si>
  <si>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</si>
  <si>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</si>
  <si>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</si>
  <si>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</si>
  <si>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</si>
  <si>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</si>
  <si>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</si>
  <si>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</si>
  <si>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</si>
  <si>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</si>
  <si>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</si>
  <si>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</si>
  <si>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</si>
  <si>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</si>
  <si>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</si>
  <si>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</si>
  <si>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</si>
  <si>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</si>
  <si>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</si>
  <si>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</si>
  <si>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 xml:space="preserve">Приложение 1 </t>
  </si>
  <si>
    <t>на 2019 год и на плановый период 2020 и 2021 годов"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</si>
  <si>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</si>
  <si>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</si>
  <si>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</si>
  <si>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</si>
  <si>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</si>
  <si>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</si>
  <si>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</si>
  <si>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</si>
  <si>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</si>
  <si>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</si>
  <si>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</si>
  <si>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</si>
  <si>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</si>
  <si>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</si>
  <si>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</si>
  <si>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</si>
  <si>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</si>
  <si>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</si>
  <si>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</si>
  <si>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</si>
  <si>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</si>
  <si>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</si>
  <si>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</si>
  <si>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</si>
  <si>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</si>
  <si>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</si>
  <si>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</si>
  <si>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</si>
  <si>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</si>
  <si>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</si>
  <si>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</si>
  <si>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</si>
  <si>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</si>
  <si>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</si>
  <si>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</si>
  <si>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</si>
  <si>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</si>
  <si>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</si>
  <si>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</si>
  <si>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</si>
  <si>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</si>
  <si>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</si>
  <si>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</si>
  <si>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</si>
  <si>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</si>
  <si>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</si>
  <si>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</si>
  <si>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</si>
  <si>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</si>
  <si>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</si>
  <si>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</si>
  <si>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</si>
  <si>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</si>
  <si>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</si>
  <si>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</si>
  <si>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</si>
  <si>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</si>
  <si>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</si>
  <si>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</si>
  <si>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</si>
  <si>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</si>
  <si>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</si>
  <si>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</si>
  <si>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</si>
  <si>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</si>
  <si>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</si>
  <si>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</si>
  <si>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</si>
  <si>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</si>
  <si>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</si>
  <si>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</si>
  <si>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</si>
  <si>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</si>
  <si>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</si>
  <si>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2 02 25097 05 0000 150</t>
  </si>
  <si>
    <t xml:space="preserve">Субсидии на организацию отдыха и оздоровления детей </t>
  </si>
  <si>
    <t xml:space="preserve">Субсидии на обеспечение специализированной коммунальной техникой предприятий жилищно-коммунального комплекса 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</si>
  <si>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</si>
  <si>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</si>
  <si>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</si>
  <si>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</si>
  <si>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</si>
  <si>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</si>
  <si>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</si>
  <si>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</si>
  <si>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</si>
  <si>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</si>
  <si>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</si>
  <si>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</si>
  <si>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</si>
  <si>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</si>
  <si>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</si>
  <si>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</si>
  <si>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</si>
  <si>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</si>
  <si>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</si>
  <si>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</si>
  <si>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</si>
  <si>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</si>
  <si>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</si>
  <si>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</si>
  <si>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</si>
  <si>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</si>
  <si>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</si>
  <si>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</si>
  <si>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</si>
  <si>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</si>
  <si>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</si>
  <si>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</si>
  <si>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</si>
  <si>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</si>
  <si>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</si>
  <si>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</si>
  <si>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</si>
  <si>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</si>
  <si>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</si>
  <si>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</si>
  <si>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</si>
  <si>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</si>
  <si>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</si>
  <si>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</si>
  <si>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</si>
  <si>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</si>
  <si>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</si>
  <si>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</si>
  <si>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</si>
  <si>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</si>
  <si>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</si>
  <si>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</si>
  <si>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</si>
  <si>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</si>
  <si>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</si>
  <si>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</si>
  <si>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</si>
  <si>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</si>
  <si>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</si>
  <si>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</si>
  <si>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в том числе:</t>
  </si>
  <si>
    <t>Профессиональная подготовка, переподготовка и повышение квалификации</t>
  </si>
  <si>
    <t xml:space="preserve">РАСПРЕДЕЛЕНИЕ БЮДЖЕТНЫХ АССИГНОВАНИЙ НА 2019 ГОД					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</si>
  <si>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</si>
  <si>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</si>
  <si>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</si>
  <si>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</si>
  <si>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</si>
  <si>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</si>
  <si>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</si>
  <si>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</si>
  <si>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</si>
  <si>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</si>
  <si>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</si>
  <si>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</si>
  <si>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</si>
  <si>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</si>
  <si>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</si>
  <si>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</si>
  <si>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</si>
  <si>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</si>
  <si>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</si>
  <si>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</si>
  <si>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</si>
  <si>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</si>
  <si>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</si>
  <si>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</si>
  <si>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</si>
  <si>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</si>
  <si>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</si>
  <si>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</si>
  <si>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</si>
  <si>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</si>
  <si>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</si>
  <si>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</si>
  <si>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</si>
  <si>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</si>
  <si>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</si>
  <si>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</si>
  <si>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</si>
  <si>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</si>
  <si>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</si>
  <si>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</si>
  <si>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</si>
  <si>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</si>
  <si>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</si>
  <si>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</si>
  <si>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</si>
  <si>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</si>
  <si>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</si>
  <si>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</si>
  <si>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</si>
  <si>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</si>
  <si>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</si>
  <si>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</si>
  <si>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</si>
  <si>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</si>
  <si>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</si>
  <si>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</si>
  <si>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</si>
  <si>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</si>
  <si>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</si>
  <si>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</si>
  <si>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</si>
  <si>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</si>
  <si>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</si>
  <si>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</si>
  <si>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</si>
  <si>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</si>
  <si>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</si>
  <si>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</si>
  <si>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</si>
  <si>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</si>
  <si>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</si>
  <si>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</si>
  <si>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</si>
  <si>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</si>
  <si>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</si>
  <si>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</si>
  <si>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</si>
  <si>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</si>
  <si>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</si>
  <si>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</si>
  <si>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</si>
  <si>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</si>
  <si>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</si>
  <si>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</si>
  <si>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</si>
  <si>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</si>
  <si>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</si>
  <si>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</si>
  <si>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</si>
  <si>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</si>
  <si>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</si>
  <si>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</si>
  <si>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</si>
  <si>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</si>
  <si>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</si>
  <si>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</si>
  <si>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</si>
  <si>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</si>
  <si>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</si>
  <si>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</si>
  <si>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</si>
  <si>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</si>
  <si>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</si>
  <si>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</si>
  <si>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</si>
  <si>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</si>
  <si>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</si>
  <si>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</si>
  <si>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</si>
  <si>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</si>
  <si>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</si>
  <si>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</si>
  <si>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</si>
  <si>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</si>
  <si>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</si>
  <si>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</si>
  <si>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</si>
  <si>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</si>
  <si>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</si>
  <si>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</si>
  <si>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0320075080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</si>
  <si>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</si>
  <si>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</si>
  <si>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</si>
  <si>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</si>
  <si>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</si>
  <si>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</si>
  <si>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</si>
  <si>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</si>
  <si>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</si>
  <si>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</si>
  <si>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</si>
  <si>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07201L0970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</si>
  <si>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</si>
  <si>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</si>
  <si>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</si>
  <si>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</si>
  <si>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</si>
  <si>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</si>
  <si>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</si>
  <si>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</si>
  <si>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</si>
  <si>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</si>
  <si>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</si>
  <si>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</si>
  <si>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</si>
  <si>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</si>
  <si>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</si>
  <si>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</si>
  <si>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</si>
  <si>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</si>
  <si>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</si>
  <si>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</si>
  <si>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</si>
  <si>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</si>
  <si>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</si>
  <si>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</si>
  <si>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</si>
  <si>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</si>
  <si>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</si>
  <si>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</si>
  <si>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</si>
  <si>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</si>
  <si>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</si>
  <si>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</si>
  <si>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</si>
  <si>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</si>
  <si>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</si>
  <si>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</si>
  <si>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</si>
  <si>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</si>
  <si>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</si>
  <si>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</si>
  <si>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</si>
  <si>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</si>
  <si>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</si>
  <si>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</si>
  <si>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</si>
  <si>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</si>
  <si>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0120255730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</si>
  <si>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</si>
  <si>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</si>
  <si>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</si>
  <si>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</si>
  <si>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</si>
  <si>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</si>
  <si>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</si>
  <si>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</si>
  <si>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</si>
  <si>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</si>
  <si>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</si>
  <si>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</si>
  <si>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</si>
  <si>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</si>
  <si>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</si>
  <si>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0520150200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</si>
  <si>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</si>
  <si>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</si>
  <si>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</si>
  <si>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</si>
  <si>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</si>
  <si>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</si>
  <si>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</si>
  <si>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</si>
  <si>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</si>
  <si>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</si>
  <si>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</si>
  <si>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</si>
  <si>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</si>
  <si>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</si>
  <si>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</si>
  <si>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</si>
  <si>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</si>
  <si>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</si>
  <si>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</si>
  <si>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</si>
  <si>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</si>
  <si>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</si>
  <si>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</si>
  <si>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</si>
  <si>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</si>
  <si>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</si>
  <si>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</si>
  <si>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</si>
  <si>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</si>
  <si>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</si>
  <si>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</si>
  <si>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</si>
  <si>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</si>
  <si>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</si>
  <si>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</si>
  <si>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</si>
  <si>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</si>
  <si>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</si>
  <si>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Увеличение прочих остатков денежных средств бюджетов субъектов Российской Федерации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</si>
  <si>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</si>
  <si>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</si>
  <si>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Пособия, компенсации и иные социальные выплаты гражданам, кроме публичных нормативных обязательств</t>
  </si>
  <si>
    <t>321</t>
  </si>
  <si>
    <t>Приложение 2</t>
  </si>
  <si>
    <t>Приложение 3</t>
  </si>
  <si>
    <t>Приложение 4</t>
  </si>
  <si>
    <t>Субсидии на проведение комплексных кадастровых работ на 2019 год</t>
  </si>
  <si>
    <t>Субсидии на поддержку отрасли культуры</t>
  </si>
  <si>
    <t>Приложение 9</t>
  </si>
  <si>
    <t>Комплектование книжных фондов библиотек муниципальных образований</t>
  </si>
  <si>
    <t>08102L5190</t>
  </si>
  <si>
    <t>ЗДРАВООХРАНЕНИЕ</t>
  </si>
  <si>
    <t>Другие вопросы в области здравоохранения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</si>
  <si>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</si>
  <si>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</si>
  <si>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</si>
  <si>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</si>
  <si>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ВидПлана</t>
  </si>
  <si>
    <t>ИТОГО:</t>
  </si>
  <si>
    <t>Приложение 11</t>
  </si>
  <si>
    <t>Приложение 13</t>
  </si>
  <si>
    <t>2 02 25519 05 0000 151</t>
  </si>
  <si>
    <t>Изменение +,-</t>
  </si>
  <si>
    <t>сумма с учетом изменений</t>
  </si>
  <si>
    <t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t>
  </si>
  <si>
    <t>100 инструмент</t>
  </si>
  <si>
    <t>Исполнение судебных актов</t>
  </si>
  <si>
    <t xml:space="preserve"> Исполнение судебных актов Российской Федерации
и мировых соглашений по возмещению причиненного вреда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</si>
  <si>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</si>
  <si>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</si>
  <si>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строительство и реконструкцию локальных систем водоснабжения</t>
  </si>
  <si>
    <t>Субсидии бюджетам муниципальных районов на реализацию программ формирования современной городской среды</t>
  </si>
  <si>
    <t>Строительство локальных систем водоснабжения</t>
  </si>
  <si>
    <t>0310275030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</si>
  <si>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</si>
  <si>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</si>
  <si>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</si>
  <si>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</si>
  <si>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</si>
  <si>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</si>
  <si>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Формирование современной городской среды</t>
  </si>
  <si>
    <t>03103L5550</t>
  </si>
  <si>
    <t>"Обеспечение жильем молодых семей"</t>
  </si>
  <si>
    <t>05201L4970</t>
  </si>
  <si>
    <t>Сумма</t>
  </si>
  <si>
    <t>Изменение       +,-</t>
  </si>
  <si>
    <t>Субсидии на реализацию мероприятий по обеспечению жильем молодых семей</t>
  </si>
  <si>
    <t>052F154970</t>
  </si>
  <si>
    <t>Реализация программ формирования современной городской среды</t>
  </si>
  <si>
    <t>031F255550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</si>
  <si>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</si>
  <si>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</si>
  <si>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Осуществление ежемесячной выплаты в связи с рождением (усыновлением) первого ребенка</t>
  </si>
  <si>
    <t>012P155730</t>
  </si>
  <si>
    <t>Иные выплаты населению</t>
  </si>
  <si>
    <t>360</t>
  </si>
  <si>
    <t>100 инструмент,2310 комм</t>
  </si>
  <si>
    <t>15,75188 комм</t>
  </si>
  <si>
    <t>01</t>
  </si>
  <si>
    <t>07</t>
  </si>
  <si>
    <t>09</t>
  </si>
  <si>
    <t>10</t>
  </si>
  <si>
    <t>02</t>
  </si>
  <si>
    <t>03</t>
  </si>
  <si>
    <t>04</t>
  </si>
  <si>
    <t>доход</t>
  </si>
  <si>
    <t>расход</t>
  </si>
  <si>
    <t>Субсидии на софинансирование первоочередных расходов, в том числе расходов на повышение оплаты труда работников бюджетной сферы</t>
  </si>
  <si>
    <t>10101L5110</t>
  </si>
  <si>
    <t>Проведение комплексных кадастровых работ</t>
  </si>
  <si>
    <t>03200L5080</t>
  </si>
  <si>
    <t>Обеспечение специализированной техникой предприятий жилищно- коммунального хозяйства</t>
  </si>
  <si>
    <t>Итого программных расходов</t>
  </si>
  <si>
    <t>Итого непрограммных расходов</t>
  </si>
  <si>
    <t>муниципальногорайона "Овюрский кожуун  Республики Тыва"</t>
  </si>
  <si>
    <t>РАСПРЕДЕЛЕНИЕ</t>
  </si>
  <si>
    <t>№ п/п</t>
  </si>
  <si>
    <t>Наименование поселения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</si>
  <si>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</si>
  <si>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</si>
  <si>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</si>
  <si>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</si>
  <si>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</si>
  <si>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</si>
  <si>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</si>
  <si>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</si>
  <si>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</si>
  <si>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</si>
  <si>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</si>
  <si>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6</t>
  </si>
  <si>
    <t>муниципального района "Овюрский кожуун  Республики Тыва"</t>
  </si>
  <si>
    <t>Приложение 8</t>
  </si>
  <si>
    <t>Приложение 7</t>
  </si>
  <si>
    <t>Предусмотрено</t>
  </si>
  <si>
    <t>Исполнено</t>
  </si>
  <si>
    <t>% исполнения</t>
  </si>
  <si>
    <t>ВСЕГО</t>
  </si>
  <si>
    <t>"ОВЮРСКИЙ КОЖУУН" РЕСПУБЛИКИ ТЫВА ЗА 2019 ГОД</t>
  </si>
  <si>
    <t>Исполнение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</si>
  <si>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2019 год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</si>
  <si>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за 2019 год</t>
  </si>
  <si>
    <t>Приложение 10</t>
  </si>
  <si>
    <t>Приложение 12</t>
  </si>
  <si>
    <t>10601000020000110</t>
  </si>
  <si>
    <t>Налог на имущество с физичексих лиц</t>
  </si>
  <si>
    <t>10606000020000110</t>
  </si>
  <si>
    <t>Земельный налог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</si>
  <si>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</si>
  <si>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</si>
  <si>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</si>
  <si>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</si>
  <si>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</si>
  <si>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</si>
  <si>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</si>
  <si>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</si>
  <si>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</si>
  <si>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</si>
  <si>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</si>
  <si>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</si>
  <si>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</si>
  <si>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</si>
  <si>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</si>
  <si>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</si>
  <si>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</si>
  <si>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</si>
  <si>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Распоряжение Администрации № 67 от 06.03.2019 г</t>
  </si>
  <si>
    <t>Материальная помощь</t>
  </si>
  <si>
    <t>Распоряжение Администрации № 272 от 30.08.2019 г</t>
  </si>
  <si>
    <t>Распоряжение Администрации № 214 от 08.07.2019 г</t>
  </si>
  <si>
    <t>ГСМ АИ-92 3156 л</t>
  </si>
  <si>
    <t>средств резервного фонда за 2019 год</t>
  </si>
  <si>
    <t>Распоряжение Администрации № 325 от 23.10.2019 г</t>
  </si>
  <si>
    <t>На лечение в город Томск Дембирел Айланмаа Омаевны</t>
  </si>
  <si>
    <t>На лечение в город Кызыл Куулар Наадым Чигир-ооловича</t>
  </si>
  <si>
    <t>Для ремонта дома малоимущей семьи, имеющих на иждивении 2 несовершенолетних детей, один из которых является ребенком- инвалидом с детства</t>
  </si>
  <si>
    <t>ИП Ондар Т.Л.  Администрация Овюрского кожууна. Для устранения паводка мостов с. Саглы, с. Дус- Даг</t>
  </si>
  <si>
    <t>Источники внутреннего финансирования дефицита  бюджета муниципального района             "Овюрский кожуун" Республики Тыва за 2019 год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</si>
  <si>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за 2019 год </t>
  </si>
  <si>
    <t xml:space="preserve"> бюджета муниципального района "Овюрский кожуун" Республики Тыва за 2019 год </t>
  </si>
  <si>
    <t xml:space="preserve">дотации на выравнивание бюджетной обеспеченности бюджетам поселений за 2019 год </t>
  </si>
  <si>
    <r>
  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за 2019 г</t>
    </r>
    <r>
      <rPr>
        <sz val="12"/>
        <rFont val="Times New Roman"/>
        <family val="1"/>
        <charset val="204"/>
      </rPr>
      <t xml:space="preserve">од </t>
    </r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</si>
  <si>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за  2019 год</t>
  </si>
  <si>
    <t>Дотации бюджетам сельских поселений на поддержку мер по обеспечению сбалансированности за 2019 год</t>
  </si>
  <si>
    <t>"ОВЮРСКИЙ КОЖУУН" РЕСПУБЛИКИ ТЫВА за 2019 год</t>
  </si>
  <si>
    <t>Утверждено</t>
  </si>
  <si>
    <t>Отклонение</t>
  </si>
  <si>
    <t>Доходы</t>
  </si>
  <si>
    <t>Расходы</t>
  </si>
  <si>
    <t>Дефицит/профицит</t>
  </si>
  <si>
    <t>Х</t>
  </si>
  <si>
    <t>№ п/ п</t>
  </si>
  <si>
    <t>Показатели доходов</t>
  </si>
  <si>
    <t>Исполнение доходной части бюджета (тыс. руб.)</t>
  </si>
  <si>
    <t>Отклонение (гр.4 - гр.3)</t>
  </si>
  <si>
    <t>2018 год</t>
  </si>
  <si>
    <t>Налоговые и неналоговые доходы, доля в бюджете муниципального образования</t>
  </si>
  <si>
    <t>Налог на доходы физических лиц, доля в бюджете, %</t>
  </si>
  <si>
    <t>Доходы от уплаты акцизов,</t>
  </si>
  <si>
    <t>доля в бюджете муниципального</t>
  </si>
  <si>
    <t>образования, доля в бюджете, %</t>
  </si>
  <si>
    <t>Налоги на совокупный доход, доля в бюджете муниципального образования, доля в бюджете, %</t>
  </si>
  <si>
    <t>Государственная пошлина, сборы, доля в бюджете муниципального образования, доля в бюджете, %</t>
  </si>
  <si>
    <t>Задолженность и перерасчеты по отмененным налогам, сборам и иным обязательным платежам, доля в бюджете, %</t>
  </si>
  <si>
    <t>Доходы от использования имущества, находящегося в государственной и муниципальной собственности, доля в бюджете, %</t>
  </si>
  <si>
    <t>2019 год</t>
  </si>
  <si>
    <t>% отношение 2019 года к 2018 году</t>
  </si>
  <si>
    <r>
      <t xml:space="preserve">Платежи при пользовании природными ресурсами, </t>
    </r>
    <r>
      <rPr>
        <sz val="10"/>
        <rFont val="Times New Roman"/>
        <family val="1"/>
        <charset val="204"/>
      </rPr>
      <t>доля</t>
    </r>
    <r>
      <rPr>
        <sz val="11.5"/>
        <rFont val="Times New Roman"/>
        <family val="1"/>
        <charset val="204"/>
      </rPr>
      <t xml:space="preserve"> в бюджете, %</t>
    </r>
  </si>
  <si>
    <t>Доходы от оказания платных услуг (работ) и компенсации затрат государства, доля в бюджете, %</t>
  </si>
  <si>
    <t>Доходы от продажи материальных и нематериальных активов, доля в бюджете, %</t>
  </si>
  <si>
    <t>Штрафы, санкции, возмещение ущерба, доля в бюджете, %</t>
  </si>
  <si>
    <t>Прочие неналоговые доходы, доля в бюджете, %</t>
  </si>
  <si>
    <t>Безвозмездные поступления от других бюджетов бюджетной системы РФ, доля в бюджете, %</t>
  </si>
  <si>
    <t>всего доходов</t>
  </si>
  <si>
    <t>Налоги на имущество, доля в бюджете, %</t>
  </si>
  <si>
    <t>Наименование показателя</t>
  </si>
  <si>
    <t>Прогнозные назначения</t>
  </si>
  <si>
    <t>%</t>
  </si>
  <si>
    <t>исполнения</t>
  </si>
  <si>
    <t>Налоговые и неналоговые доходы, всего</t>
  </si>
  <si>
    <t>Налоговые доходы:</t>
  </si>
  <si>
    <t>налог на доходы физических лиц</t>
  </si>
  <si>
    <t>налоги на товары (работы, услуги), реализуемые на территории Российской Федерации (акцизы)</t>
  </si>
  <si>
    <t>налоги на совокупный доход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</si>
  <si>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</si>
  <si>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</si>
  <si>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</si>
  <si>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</si>
  <si>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</si>
  <si>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</si>
  <si>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</si>
  <si>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</si>
  <si>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</si>
  <si>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Налоги на имущество</t>
  </si>
  <si>
    <t>Раздел/под­раздел</t>
  </si>
  <si>
    <t>Утвержде но</t>
  </si>
  <si>
    <t>Всего расходов</t>
  </si>
  <si>
    <t>Общегосударственные расходы</t>
  </si>
  <si>
    <t>Национальная безопасность</t>
  </si>
  <si>
    <t>Национальная экономика</t>
  </si>
  <si>
    <t>Сельское хозяйство</t>
  </si>
  <si>
    <t>Дорожное хозяйство</t>
  </si>
  <si>
    <t>Жилищно-коммунальное хозяйство</t>
  </si>
  <si>
    <t>Образование</t>
  </si>
  <si>
    <t>Профессиональная переподготовка и повышение квалификации</t>
  </si>
  <si>
    <t>Культура, кинематография</t>
  </si>
  <si>
    <t>Другие вопросы в области культуры</t>
  </si>
  <si>
    <t>Социальная политика</t>
  </si>
  <si>
    <t>Пенсионное обеспечение</t>
  </si>
  <si>
    <t>Физическая культура и спорт</t>
  </si>
  <si>
    <t>Средства массовой информации</t>
  </si>
  <si>
    <t>Обслуживание муниципального долга</t>
  </si>
  <si>
    <t>Межбюджетные трансферты общего характера бюджетам муниципальных образований</t>
  </si>
  <si>
    <t>Дефицит (-)/профицит(+) бюджета</t>
  </si>
  <si>
    <t>х</t>
  </si>
  <si>
    <t>0100</t>
  </si>
  <si>
    <t>0300</t>
  </si>
  <si>
    <t>0200</t>
  </si>
  <si>
    <t>Национальная оборона</t>
  </si>
  <si>
    <t>0400</t>
  </si>
  <si>
    <t>0405</t>
  </si>
  <si>
    <t>0409</t>
  </si>
  <si>
    <t>0412</t>
  </si>
  <si>
    <t>0500</t>
  </si>
  <si>
    <t>0502</t>
  </si>
  <si>
    <t>0503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</si>
  <si>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</si>
  <si>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</si>
  <si>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</si>
  <si>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</si>
  <si>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</si>
  <si>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</si>
  <si>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</si>
  <si>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</si>
  <si>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</si>
  <si>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</si>
  <si>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</si>
  <si>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1006</t>
  </si>
  <si>
    <t>0900</t>
  </si>
  <si>
    <t>Здравоохранение</t>
  </si>
  <si>
    <t>Категории</t>
  </si>
  <si>
    <t>Численность</t>
  </si>
  <si>
    <t>Средняя заработная плата по Республике Тыва, в руб</t>
  </si>
  <si>
    <t>Средняя заработная плата по статистическим данным, в руб</t>
  </si>
  <si>
    <t>%  выполнения индикатора</t>
  </si>
  <si>
    <t>ДОУ</t>
  </si>
  <si>
    <t>ОУ</t>
  </si>
  <si>
    <t xml:space="preserve">УДО </t>
  </si>
  <si>
    <t>в т.ч.</t>
  </si>
  <si>
    <t>Субсидии</t>
  </si>
  <si>
    <t>Собственные доходы</t>
  </si>
  <si>
    <t>Электроэнергия</t>
  </si>
  <si>
    <t>Уголь</t>
  </si>
  <si>
    <t>Доставка угля</t>
  </si>
  <si>
    <t>Аппарат управления</t>
  </si>
  <si>
    <t>Наименование национальных проектов</t>
  </si>
  <si>
    <t>Жилье и городская среда</t>
  </si>
  <si>
    <t>Демография</t>
  </si>
  <si>
    <t>Наименование поселений</t>
  </si>
  <si>
    <t>Дотации на выравнивание уровня бюджетной обеспеченности</t>
  </si>
  <si>
    <t>Дотации бюджетам сельских поселений на поддержку мер по обеспечению сбалансированности</t>
  </si>
  <si>
    <t>иные межбюджетные трансферты</t>
  </si>
  <si>
    <t>Итого</t>
  </si>
  <si>
    <t>с. Солчур</t>
  </si>
  <si>
    <t>с. Саглы</t>
  </si>
  <si>
    <t>с. Дус-Даг</t>
  </si>
  <si>
    <t>с. Чаа-Суур</t>
  </si>
  <si>
    <t>с. Сарыг-Холь</t>
  </si>
  <si>
    <t>КЦСР</t>
  </si>
  <si>
    <t>Муниципальная программа "Социальная поддержка граждан в Овюрскомкожууне</t>
  </si>
  <si>
    <t xml:space="preserve">010 00 00 000 </t>
  </si>
  <si>
    <t>Программа "Безопасность"</t>
  </si>
  <si>
    <t>020 00 00 000</t>
  </si>
  <si>
    <t>030 00 00 000</t>
  </si>
  <si>
    <t>040 00 00 000</t>
  </si>
  <si>
    <t>Программа "Совершенствование молодежной политики и развитие физической культуры"</t>
  </si>
  <si>
    <t>050 00 00 000</t>
  </si>
  <si>
    <t>Программа "Профилактика социально-значимых заболеваний, вакцинопрофилактика"</t>
  </si>
  <si>
    <t>060 00 00 000</t>
  </si>
  <si>
    <t>Муниципальная программа "Развитие образования Овюрского кожууна"</t>
  </si>
  <si>
    <t>070 00 00 000</t>
  </si>
  <si>
    <t>Муниципальная программа "Развитие культуры"</t>
  </si>
  <si>
    <t>080 00 00 000</t>
  </si>
  <si>
    <t xml:space="preserve">Программа "Создание благоприятных условий для ведения бизнеса" </t>
  </si>
  <si>
    <t>090 00 00 000</t>
  </si>
  <si>
    <t>10 00 00 0000</t>
  </si>
  <si>
    <t>Программа "Профессиональная подготовка, переподготовка и повышение квалификации"</t>
  </si>
  <si>
    <t>11 00 00 0000</t>
  </si>
  <si>
    <t>Наименование субвенций</t>
  </si>
  <si>
    <t>Для справок</t>
  </si>
  <si>
    <t>Хандагайты</t>
  </si>
  <si>
    <t>количество получателей</t>
  </si>
  <si>
    <t>сумма</t>
  </si>
  <si>
    <t>доля,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</si>
</sst>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00\.00\.00"/>
    <numFmt numFmtId="180" formatCode="#,##0.00000_ ;[Red]\-#,##0.00000\ "/>
    <numFmt numFmtId="181" formatCode="##0.00;[Red]\-##0.00;0.00"/>
    <numFmt numFmtId="182" formatCode="##0.0000000;[Red]\-##0.0000000;0.0000000"/>
    <numFmt numFmtId="183" formatCode="0.00000_ ;[Red]\-0.00000\ "/>
    <numFmt numFmtId="184" formatCode="0.0000000_ ;[Red]\-0.0000000\ "/>
    <numFmt numFmtId="185" formatCode="0.00_ ;[Red]\-0.00\ "/>
    <numFmt numFmtId="186" formatCode="0.000000_ ;[Red]\-0.000000\ "/>
    <numFmt numFmtId="187" formatCode="#,##0.00000"/>
    <numFmt numFmtId="188" formatCode="0.0"/>
    <numFmt numFmtId="189" formatCode="#,##0.000000_ ;[Red]\-#,##0.000000\ "/>
    <numFmt numFmtId="190" formatCode="#,##0_ ;[Red]\-#,##0\ "/>
    <numFmt numFmtId="191" formatCode="##0;[Red]\-##0;0"/>
    <numFmt numFmtId="192" formatCode="#,##0.000000"/>
    <numFmt numFmtId="193" formatCode="#,##0.0000000_ ;[Red]\-#,##0.0000000\ 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5"/>
      <color rgb="FF000000"/>
      <name val="Arial Unicode MS"/>
      <family val="2"/>
      <charset val="204"/>
    </font>
    <font>
      <sz val="11.5"/>
      <name val="Times New Roman"/>
      <family val="1"/>
      <charset val="204"/>
    </font>
    <font>
      <sz val="7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4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8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8" fillId="0" borderId="0"/>
    <xf numFmtId="0" fontId="49" fillId="0" borderId="0"/>
    <xf numFmtId="0" fontId="11" fillId="0" borderId="0"/>
    <xf numFmtId="0" fontId="1" fillId="0" borderId="0"/>
  </cellStyleXfs>
  <cellXfs count="738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9" fillId="0" borderId="0" xfId="81" applyFont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67" fontId="3" fillId="0" borderId="0" xfId="81" applyNumberFormat="1"/>
    <xf numFmtId="167" fontId="3" fillId="0" borderId="0" xfId="81" applyNumberFormat="1" applyAlignment="1">
      <alignment vertical="center"/>
    </xf>
    <xf numFmtId="168" fontId="3" fillId="0" borderId="0" xfId="81" applyNumberFormat="1"/>
    <xf numFmtId="0" fontId="40" fillId="0" borderId="0" xfId="81" applyFont="1"/>
    <xf numFmtId="0" fontId="44" fillId="0" borderId="0" xfId="81" applyFont="1" applyBorder="1" applyAlignment="1">
      <alignment vertical="top"/>
    </xf>
    <xf numFmtId="0" fontId="44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7" fontId="40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1" fillId="0" borderId="0" xfId="80" applyFont="1" applyFill="1"/>
    <xf numFmtId="169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19" xfId="80" applyFont="1" applyFill="1" applyBorder="1" applyAlignment="1">
      <alignment horizontal="center" vertical="center" wrapText="1"/>
    </xf>
    <xf numFmtId="167" fontId="45" fillId="0" borderId="0" xfId="80" applyNumberFormat="1" applyFont="1" applyFill="1" applyAlignment="1">
      <alignment horizontal="left" vertical="center"/>
    </xf>
    <xf numFmtId="0" fontId="45" fillId="0" borderId="0" xfId="80" applyFont="1" applyFill="1"/>
    <xf numFmtId="0" fontId="30" fillId="0" borderId="0" xfId="50" applyFont="1" applyFill="1"/>
    <xf numFmtId="0" fontId="31" fillId="0" borderId="0" xfId="50" applyFont="1" applyFill="1"/>
    <xf numFmtId="0" fontId="32" fillId="0" borderId="0" xfId="50" applyFont="1" applyFill="1"/>
    <xf numFmtId="0" fontId="35" fillId="0" borderId="1" xfId="81" applyFont="1" applyBorder="1" applyAlignment="1">
      <alignment horizontal="left" vertical="center" wrapText="1"/>
    </xf>
    <xf numFmtId="0" fontId="3" fillId="0" borderId="0" xfId="81" applyFill="1"/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/>
      <protection hidden="1"/>
    </xf>
    <xf numFmtId="0" fontId="29" fillId="0" borderId="0" xfId="90" applyNumberFormat="1" applyFont="1" applyFill="1" applyAlignment="1" applyProtection="1">
      <alignment horizontal="centerContinuous" vertical="top"/>
      <protection hidden="1"/>
    </xf>
    <xf numFmtId="0" fontId="50" fillId="0" borderId="0" xfId="0" applyFont="1"/>
    <xf numFmtId="0" fontId="29" fillId="0" borderId="1" xfId="0" applyFont="1" applyFill="1" applyBorder="1" applyAlignment="1">
      <alignment horizontal="center" wrapText="1"/>
    </xf>
    <xf numFmtId="167" fontId="3" fillId="0" borderId="1" xfId="81" applyNumberFormat="1" applyBorder="1"/>
    <xf numFmtId="167" fontId="3" fillId="0" borderId="1" xfId="81" applyNumberFormat="1" applyBorder="1" applyAlignment="1">
      <alignment horizontal="center" vertical="center"/>
    </xf>
    <xf numFmtId="167" fontId="3" fillId="0" borderId="1" xfId="81" applyNumberFormat="1" applyBorder="1" applyAlignment="1">
      <alignment vertical="center"/>
    </xf>
    <xf numFmtId="168" fontId="3" fillId="0" borderId="1" xfId="81" applyNumberFormat="1" applyBorder="1"/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6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166" fontId="31" fillId="0" borderId="1" xfId="81" applyNumberFormat="1" applyFont="1" applyFill="1" applyBorder="1" applyAlignment="1">
      <alignment horizontal="center" vertical="center"/>
    </xf>
    <xf numFmtId="166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wrapText="1"/>
    </xf>
    <xf numFmtId="0" fontId="35" fillId="0" borderId="1" xfId="81" applyFont="1" applyFill="1" applyBorder="1" applyAlignment="1">
      <alignment horizontal="left" vertical="center" wrapText="1"/>
    </xf>
    <xf numFmtId="0" fontId="34" fillId="0" borderId="1" xfId="81" applyFont="1" applyBorder="1" applyAlignment="1">
      <alignment vertical="top" wrapText="1"/>
    </xf>
    <xf numFmtId="0" fontId="4" fillId="0" borderId="1" xfId="81" applyFont="1" applyFill="1" applyBorder="1" applyAlignment="1">
      <alignment vertical="center" wrapText="1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49" fontId="41" fillId="0" borderId="1" xfId="81" applyNumberFormat="1" applyFont="1" applyBorder="1" applyAlignment="1">
      <alignment horizontal="center" vertical="top"/>
    </xf>
    <xf numFmtId="0" fontId="42" fillId="0" borderId="1" xfId="81" applyFont="1" applyBorder="1" applyAlignment="1">
      <alignment horizontal="center" vertical="top" wrapText="1"/>
    </xf>
    <xf numFmtId="167" fontId="31" fillId="0" borderId="1" xfId="0" applyNumberFormat="1" applyFont="1" applyBorder="1" applyAlignment="1">
      <alignment horizontal="center" vertical="center"/>
    </xf>
    <xf numFmtId="167" fontId="30" fillId="0" borderId="1" xfId="81" applyNumberFormat="1" applyFont="1" applyBorder="1" applyAlignment="1">
      <alignment horizontal="center" vertical="center"/>
    </xf>
    <xf numFmtId="167" fontId="43" fillId="0" borderId="1" xfId="81" applyNumberFormat="1" applyFont="1" applyBorder="1" applyAlignment="1">
      <alignment horizontal="center" vertical="center"/>
    </xf>
    <xf numFmtId="167" fontId="40" fillId="0" borderId="1" xfId="81" applyNumberFormat="1" applyFont="1" applyBorder="1" applyAlignment="1">
      <alignment horizontal="center"/>
    </xf>
    <xf numFmtId="0" fontId="51" fillId="0" borderId="0" xfId="91" applyNumberFormat="1" applyFont="1" applyFill="1" applyAlignment="1" applyProtection="1">
      <protection hidden="1"/>
    </xf>
    <xf numFmtId="0" fontId="49" fillId="0" borderId="0" xfId="91" applyProtection="1">
      <protection hidden="1"/>
    </xf>
    <xf numFmtId="0" fontId="53" fillId="0" borderId="0" xfId="91" applyNumberFormat="1" applyFont="1" applyFill="1" applyAlignment="1" applyProtection="1">
      <protection hidden="1"/>
    </xf>
    <xf numFmtId="0" fontId="49" fillId="0" borderId="0" xfId="91"/>
    <xf numFmtId="0" fontId="53" fillId="0" borderId="0" xfId="91" applyNumberFormat="1" applyFont="1" applyFill="1" applyAlignment="1" applyProtection="1">
      <alignment vertical="top" wrapText="1"/>
      <protection hidden="1"/>
    </xf>
    <xf numFmtId="0" fontId="53" fillId="0" borderId="0" xfId="91" applyNumberFormat="1" applyFont="1" applyFill="1" applyAlignment="1" applyProtection="1">
      <alignment vertical="top"/>
      <protection hidden="1"/>
    </xf>
    <xf numFmtId="0" fontId="51" fillId="0" borderId="0" xfId="91" applyNumberFormat="1" applyFont="1" applyFill="1" applyAlignment="1" applyProtection="1">
      <alignment vertical="top"/>
      <protection hidden="1"/>
    </xf>
    <xf numFmtId="0" fontId="53" fillId="0" borderId="29" xfId="91" applyNumberFormat="1" applyFont="1" applyFill="1" applyBorder="1" applyAlignment="1" applyProtection="1">
      <alignment vertical="top" wrapText="1"/>
      <protection hidden="1"/>
    </xf>
    <xf numFmtId="0" fontId="49" fillId="0" borderId="32" xfId="91" applyFont="1" applyFill="1" applyBorder="1" applyProtection="1">
      <protection hidden="1"/>
    </xf>
    <xf numFmtId="0" fontId="49" fillId="0" borderId="33" xfId="91" applyNumberFormat="1" applyFont="1" applyFill="1" applyBorder="1" applyAlignment="1" applyProtection="1">
      <alignment horizontal="centerContinuous"/>
      <protection hidden="1"/>
    </xf>
    <xf numFmtId="0" fontId="49" fillId="0" borderId="32" xfId="91" applyNumberFormat="1" applyFont="1" applyFill="1" applyBorder="1" applyAlignment="1" applyProtection="1">
      <alignment horizontal="centerContinuous"/>
      <protection hidden="1"/>
    </xf>
    <xf numFmtId="0" fontId="49" fillId="0" borderId="31" xfId="91" applyNumberFormat="1" applyFont="1" applyFill="1" applyBorder="1" applyAlignment="1" applyProtection="1">
      <protection hidden="1"/>
    </xf>
    <xf numFmtId="0" fontId="49" fillId="0" borderId="26" xfId="91" applyFont="1" applyFill="1" applyBorder="1" applyProtection="1">
      <protection hidden="1"/>
    </xf>
    <xf numFmtId="0" fontId="51" fillId="0" borderId="27" xfId="91" applyNumberFormat="1" applyFont="1" applyFill="1" applyBorder="1" applyAlignment="1" applyProtection="1">
      <protection hidden="1"/>
    </xf>
    <xf numFmtId="0" fontId="51" fillId="0" borderId="21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20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34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8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5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7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6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4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27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23" xfId="91" applyNumberFormat="1" applyFont="1" applyFill="1" applyBorder="1" applyAlignment="1" applyProtection="1">
      <alignment horizontal="center"/>
      <protection hidden="1"/>
    </xf>
    <xf numFmtId="0" fontId="51" fillId="0" borderId="35" xfId="91" applyNumberFormat="1" applyFont="1" applyFill="1" applyBorder="1" applyAlignment="1" applyProtection="1">
      <alignment horizontal="center"/>
      <protection hidden="1"/>
    </xf>
    <xf numFmtId="0" fontId="51" fillId="0" borderId="36" xfId="91" applyNumberFormat="1" applyFont="1" applyFill="1" applyBorder="1" applyAlignment="1" applyProtection="1">
      <alignment horizontal="center"/>
      <protection hidden="1"/>
    </xf>
    <xf numFmtId="0" fontId="51" fillId="0" borderId="13" xfId="91" applyNumberFormat="1" applyFont="1" applyFill="1" applyBorder="1" applyAlignment="1" applyProtection="1">
      <alignment horizontal="center"/>
      <protection hidden="1"/>
    </xf>
    <xf numFmtId="0" fontId="51" fillId="0" borderId="1" xfId="91" applyNumberFormat="1" applyFont="1" applyFill="1" applyBorder="1" applyAlignment="1" applyProtection="1">
      <alignment horizontal="center"/>
      <protection hidden="1"/>
    </xf>
    <xf numFmtId="0" fontId="51" fillId="0" borderId="24" xfId="91" applyNumberFormat="1" applyFont="1" applyFill="1" applyBorder="1" applyAlignment="1" applyProtection="1">
      <alignment horizontal="center"/>
      <protection hidden="1"/>
    </xf>
    <xf numFmtId="0" fontId="51" fillId="0" borderId="37" xfId="91" applyNumberFormat="1" applyFont="1" applyFill="1" applyBorder="1" applyAlignment="1" applyProtection="1">
      <alignment horizontal="center"/>
      <protection hidden="1"/>
    </xf>
    <xf numFmtId="0" fontId="53" fillId="0" borderId="27" xfId="91" applyNumberFormat="1" applyFont="1" applyFill="1" applyBorder="1" applyAlignment="1" applyProtection="1">
      <protection hidden="1"/>
    </xf>
    <xf numFmtId="172" fontId="53" fillId="0" borderId="13" xfId="91" applyNumberFormat="1" applyFont="1" applyFill="1" applyBorder="1" applyAlignment="1" applyProtection="1">
      <protection hidden="1"/>
    </xf>
    <xf numFmtId="172" fontId="53" fillId="0" borderId="39" xfId="91" applyNumberFormat="1" applyFont="1" applyFill="1" applyBorder="1" applyAlignment="1" applyProtection="1">
      <protection hidden="1"/>
    </xf>
    <xf numFmtId="173" fontId="53" fillId="0" borderId="40" xfId="91" applyNumberFormat="1" applyFont="1" applyFill="1" applyBorder="1" applyAlignment="1" applyProtection="1">
      <protection hidden="1"/>
    </xf>
    <xf numFmtId="173" fontId="53" fillId="0" borderId="38" xfId="91" applyNumberFormat="1" applyFont="1" applyFill="1" applyBorder="1" applyAlignment="1" applyProtection="1">
      <protection hidden="1"/>
    </xf>
    <xf numFmtId="173" fontId="52" fillId="0" borderId="41" xfId="91" applyNumberFormat="1" applyFont="1" applyFill="1" applyBorder="1" applyAlignment="1" applyProtection="1">
      <protection hidden="1"/>
    </xf>
    <xf numFmtId="0" fontId="53" fillId="0" borderId="35" xfId="91" applyNumberFormat="1" applyFont="1" applyFill="1" applyBorder="1" applyAlignment="1" applyProtection="1">
      <protection hidden="1"/>
    </xf>
    <xf numFmtId="0" fontId="53" fillId="0" borderId="54" xfId="91" applyNumberFormat="1" applyFont="1" applyFill="1" applyBorder="1" applyAlignment="1" applyProtection="1">
      <alignment horizontal="center"/>
      <protection hidden="1"/>
    </xf>
    <xf numFmtId="0" fontId="49" fillId="0" borderId="54" xfId="91" applyBorder="1" applyProtection="1">
      <protection hidden="1"/>
    </xf>
    <xf numFmtId="0" fontId="53" fillId="0" borderId="0" xfId="91" applyNumberFormat="1" applyFont="1" applyFill="1" applyAlignment="1" applyProtection="1">
      <alignment horizontal="center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53" fillId="0" borderId="28" xfId="91" applyNumberFormat="1" applyFont="1" applyFill="1" applyBorder="1" applyAlignment="1" applyProtection="1">
      <alignment horizontal="center" vertical="center"/>
      <protection hidden="1"/>
    </xf>
    <xf numFmtId="0" fontId="53" fillId="0" borderId="31" xfId="91" applyNumberFormat="1" applyFont="1" applyFill="1" applyBorder="1" applyAlignment="1" applyProtection="1">
      <alignment horizontal="center" vertical="center"/>
      <protection hidden="1"/>
    </xf>
    <xf numFmtId="0" fontId="53" fillId="0" borderId="54" xfId="91" applyNumberFormat="1" applyFont="1" applyFill="1" applyBorder="1" applyAlignment="1" applyProtection="1">
      <alignment horizontal="center" vertical="center"/>
      <protection hidden="1"/>
    </xf>
    <xf numFmtId="0" fontId="51" fillId="0" borderId="25" xfId="9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90" applyFont="1" applyAlignment="1" applyProtection="1">
      <alignment horizontal="right"/>
      <protection hidden="1"/>
    </xf>
    <xf numFmtId="0" fontId="51" fillId="0" borderId="36" xfId="9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81" applyAlignment="1">
      <alignment horizontal="right"/>
    </xf>
    <xf numFmtId="180" fontId="30" fillId="0" borderId="0" xfId="80" applyNumberFormat="1" applyFont="1" applyFill="1"/>
    <xf numFmtId="184" fontId="49" fillId="0" borderId="0" xfId="91" applyNumberFormat="1"/>
    <xf numFmtId="171" fontId="53" fillId="0" borderId="45" xfId="91" applyNumberFormat="1" applyFont="1" applyFill="1" applyBorder="1" applyAlignment="1" applyProtection="1">
      <alignment wrapText="1"/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8" fontId="53" fillId="0" borderId="47" xfId="91" applyNumberFormat="1" applyFont="1" applyFill="1" applyBorder="1" applyAlignment="1" applyProtection="1">
      <protection hidden="1"/>
    </xf>
    <xf numFmtId="0" fontId="59" fillId="0" borderId="0" xfId="92" applyNumberFormat="1" applyFont="1" applyFill="1" applyAlignment="1" applyProtection="1">
      <protection hidden="1"/>
    </xf>
    <xf numFmtId="0" fontId="60" fillId="0" borderId="0" xfId="92" applyFont="1" applyProtection="1">
      <protection hidden="1"/>
    </xf>
    <xf numFmtId="0" fontId="60" fillId="0" borderId="0" xfId="92" applyNumberFormat="1" applyFont="1" applyFill="1" applyAlignment="1" applyProtection="1">
      <alignment horizontal="right"/>
      <protection hidden="1"/>
    </xf>
    <xf numFmtId="0" fontId="60" fillId="0" borderId="0" xfId="92" applyFont="1"/>
    <xf numFmtId="0" fontId="59" fillId="0" borderId="0" xfId="92" applyNumberFormat="1" applyFont="1" applyFill="1" applyAlignment="1" applyProtection="1">
      <alignment horizontal="centerContinuous" vertical="center"/>
      <protection hidden="1"/>
    </xf>
    <xf numFmtId="0" fontId="60" fillId="0" borderId="0" xfId="92" applyNumberFormat="1" applyFont="1" applyFill="1" applyAlignment="1" applyProtection="1">
      <alignment horizontal="centerContinuous"/>
      <protection hidden="1"/>
    </xf>
    <xf numFmtId="0" fontId="60" fillId="0" borderId="0" xfId="92" applyNumberFormat="1" applyFont="1" applyFill="1" applyAlignment="1" applyProtection="1">
      <alignment vertical="top" wrapText="1"/>
      <protection hidden="1"/>
    </xf>
    <xf numFmtId="0" fontId="58" fillId="0" borderId="0" xfId="91" applyNumberFormat="1" applyFont="1" applyFill="1" applyAlignment="1" applyProtection="1">
      <alignment vertical="top" wrapText="1"/>
      <protection hidden="1"/>
    </xf>
    <xf numFmtId="0" fontId="58" fillId="0" borderId="0" xfId="91" applyFont="1"/>
    <xf numFmtId="0" fontId="58" fillId="0" borderId="0" xfId="91" applyNumberFormat="1" applyFont="1" applyFill="1" applyAlignment="1" applyProtection="1">
      <alignment vertical="top"/>
      <protection hidden="1"/>
    </xf>
    <xf numFmtId="0" fontId="29" fillId="0" borderId="0" xfId="92" applyFont="1" applyAlignment="1" applyProtection="1">
      <alignment horizontal="right"/>
      <protection hidden="1"/>
    </xf>
    <xf numFmtId="171" fontId="53" fillId="0" borderId="45" xfId="91" applyNumberFormat="1" applyFont="1" applyFill="1" applyBorder="1" applyAlignment="1" applyProtection="1">
      <alignment wrapText="1"/>
      <protection hidden="1"/>
    </xf>
    <xf numFmtId="178" fontId="53" fillId="0" borderId="47" xfId="91" applyNumberFormat="1" applyFont="1" applyFill="1" applyBorder="1" applyAlignment="1" applyProtection="1">
      <protection hidden="1"/>
    </xf>
    <xf numFmtId="0" fontId="58" fillId="0" borderId="46" xfId="91" applyNumberFormat="1" applyFont="1" applyFill="1" applyBorder="1" applyAlignment="1" applyProtection="1">
      <alignment wrapText="1"/>
      <protection hidden="1"/>
    </xf>
    <xf numFmtId="171" fontId="58" fillId="0" borderId="46" xfId="91" applyNumberFormat="1" applyFont="1" applyFill="1" applyBorder="1" applyAlignment="1" applyProtection="1">
      <alignment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171" fontId="53" fillId="0" borderId="45" xfId="91" applyNumberFormat="1" applyFont="1" applyFill="1" applyBorder="1" applyAlignment="1" applyProtection="1">
      <alignment wrapText="1"/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8" fontId="53" fillId="0" borderId="47" xfId="91" applyNumberFormat="1" applyFont="1" applyFill="1" applyBorder="1" applyAlignment="1" applyProtection="1">
      <protection hidden="1"/>
    </xf>
    <xf numFmtId="178" fontId="53" fillId="0" borderId="47" xfId="91" applyNumberFormat="1" applyFont="1" applyFill="1" applyBorder="1" applyAlignment="1" applyProtection="1">
      <protection hidden="1"/>
    </xf>
    <xf numFmtId="178" fontId="55" fillId="0" borderId="47" xfId="91" applyNumberFormat="1" applyFont="1" applyFill="1" applyBorder="1" applyAlignment="1" applyProtection="1">
      <protection hidden="1"/>
    </xf>
    <xf numFmtId="174" fontId="53" fillId="0" borderId="24" xfId="91" applyNumberFormat="1" applyFont="1" applyFill="1" applyBorder="1" applyAlignment="1" applyProtection="1">
      <alignment horizontal="center"/>
      <protection hidden="1"/>
    </xf>
    <xf numFmtId="180" fontId="45" fillId="0" borderId="0" xfId="80" applyNumberFormat="1" applyFont="1" applyFill="1" applyAlignment="1">
      <alignment horizontal="left" vertical="center"/>
    </xf>
    <xf numFmtId="180" fontId="31" fillId="0" borderId="0" xfId="80" applyNumberFormat="1" applyFont="1" applyFill="1"/>
    <xf numFmtId="168" fontId="31" fillId="0" borderId="0" xfId="80" applyNumberFormat="1" applyFont="1" applyFill="1"/>
    <xf numFmtId="168" fontId="31" fillId="0" borderId="1" xfId="0" applyNumberFormat="1" applyFont="1" applyBorder="1" applyAlignment="1">
      <alignment horizontal="center" vertical="center" wrapText="1"/>
    </xf>
    <xf numFmtId="0" fontId="29" fillId="0" borderId="0" xfId="90" applyFont="1" applyFill="1" applyAlignment="1" applyProtection="1">
      <alignment horizontal="center" vertical="center"/>
      <protection hidden="1"/>
    </xf>
    <xf numFmtId="0" fontId="29" fillId="0" borderId="0" xfId="90" applyFont="1" applyAlignment="1" applyProtection="1">
      <alignment horizontal="center" vertical="center"/>
      <protection hidden="1"/>
    </xf>
    <xf numFmtId="0" fontId="29" fillId="0" borderId="0" xfId="90" applyNumberFormat="1" applyFont="1" applyFill="1" applyAlignment="1" applyProtection="1">
      <alignment horizontal="center" vertical="center"/>
      <protection hidden="1"/>
    </xf>
    <xf numFmtId="0" fontId="29" fillId="0" borderId="0" xfId="90" applyFont="1" applyAlignment="1">
      <alignment horizontal="center" vertical="center"/>
    </xf>
    <xf numFmtId="0" fontId="29" fillId="0" borderId="0" xfId="90" applyNumberFormat="1" applyFont="1" applyFill="1" applyAlignment="1" applyProtection="1">
      <alignment horizontal="center" vertical="center" wrapText="1"/>
      <protection hidden="1"/>
    </xf>
    <xf numFmtId="0" fontId="53" fillId="0" borderId="0" xfId="91" applyNumberFormat="1" applyFont="1" applyFill="1" applyAlignment="1" applyProtection="1">
      <alignment horizontal="center" vertical="center" wrapText="1"/>
      <protection hidden="1"/>
    </xf>
    <xf numFmtId="0" fontId="49" fillId="0" borderId="0" xfId="91" applyAlignment="1" applyProtection="1">
      <alignment horizontal="center" vertical="center"/>
      <protection hidden="1"/>
    </xf>
    <xf numFmtId="0" fontId="49" fillId="0" borderId="0" xfId="91" applyAlignment="1">
      <alignment horizontal="center" vertical="center"/>
    </xf>
    <xf numFmtId="0" fontId="53" fillId="0" borderId="0" xfId="91" applyNumberFormat="1" applyFont="1" applyFill="1" applyAlignment="1" applyProtection="1">
      <alignment horizontal="center" vertical="center"/>
      <protection hidden="1"/>
    </xf>
    <xf numFmtId="0" fontId="51" fillId="0" borderId="0" xfId="91" applyNumberFormat="1" applyFont="1" applyFill="1" applyAlignment="1" applyProtection="1">
      <alignment horizontal="center" vertical="center"/>
      <protection hidden="1"/>
    </xf>
    <xf numFmtId="0" fontId="53" fillId="0" borderId="33" xfId="91" applyNumberFormat="1" applyFont="1" applyFill="1" applyBorder="1" applyAlignment="1" applyProtection="1">
      <alignment horizontal="center" vertical="center"/>
      <protection hidden="1"/>
    </xf>
    <xf numFmtId="0" fontId="53" fillId="0" borderId="32" xfId="91" applyNumberFormat="1" applyFont="1" applyFill="1" applyBorder="1" applyAlignment="1" applyProtection="1">
      <alignment horizontal="center" vertical="center"/>
      <protection hidden="1"/>
    </xf>
    <xf numFmtId="0" fontId="49" fillId="0" borderId="32" xfId="91" applyFont="1" applyFill="1" applyBorder="1" applyAlignment="1" applyProtection="1">
      <alignment horizontal="center" vertical="center"/>
      <protection hidden="1"/>
    </xf>
    <xf numFmtId="0" fontId="49" fillId="0" borderId="33" xfId="91" applyNumberFormat="1" applyFont="1" applyFill="1" applyBorder="1" applyAlignment="1" applyProtection="1">
      <alignment horizontal="center" vertical="center"/>
      <protection hidden="1"/>
    </xf>
    <xf numFmtId="0" fontId="49" fillId="0" borderId="32" xfId="91" applyNumberFormat="1" applyFont="1" applyFill="1" applyBorder="1" applyAlignment="1" applyProtection="1">
      <alignment horizontal="center" vertical="center"/>
      <protection hidden="1"/>
    </xf>
    <xf numFmtId="0" fontId="49" fillId="0" borderId="31" xfId="91" applyNumberFormat="1" applyFont="1" applyFill="1" applyBorder="1" applyAlignment="1" applyProtection="1">
      <alignment horizontal="center" vertical="center"/>
      <protection hidden="1"/>
    </xf>
    <xf numFmtId="0" fontId="49" fillId="0" borderId="26" xfId="91" applyFont="1" applyFill="1" applyBorder="1" applyAlignment="1" applyProtection="1">
      <alignment horizontal="center" vertical="center"/>
      <protection hidden="1"/>
    </xf>
    <xf numFmtId="0" fontId="51" fillId="0" borderId="27" xfId="91" applyNumberFormat="1" applyFont="1" applyFill="1" applyBorder="1" applyAlignment="1" applyProtection="1">
      <alignment horizontal="center" vertical="center"/>
      <protection hidden="1"/>
    </xf>
    <xf numFmtId="0" fontId="51" fillId="0" borderId="23" xfId="91" applyNumberFormat="1" applyFont="1" applyFill="1" applyBorder="1" applyAlignment="1" applyProtection="1">
      <alignment horizontal="center" vertical="center"/>
      <protection hidden="1"/>
    </xf>
    <xf numFmtId="0" fontId="51" fillId="0" borderId="35" xfId="91" applyNumberFormat="1" applyFont="1" applyFill="1" applyBorder="1" applyAlignment="1" applyProtection="1">
      <alignment horizontal="center" vertical="center"/>
      <protection hidden="1"/>
    </xf>
    <xf numFmtId="0" fontId="51" fillId="0" borderId="43" xfId="91" applyNumberFormat="1" applyFont="1" applyFill="1" applyBorder="1" applyAlignment="1" applyProtection="1">
      <alignment horizontal="center" vertical="center"/>
      <protection hidden="1"/>
    </xf>
    <xf numFmtId="0" fontId="51" fillId="0" borderId="55" xfId="91" applyNumberFormat="1" applyFont="1" applyFill="1" applyBorder="1" applyAlignment="1" applyProtection="1">
      <alignment horizontal="center" vertical="center"/>
      <protection hidden="1"/>
    </xf>
    <xf numFmtId="0" fontId="51" fillId="0" borderId="13" xfId="91" applyNumberFormat="1" applyFont="1" applyFill="1" applyBorder="1" applyAlignment="1" applyProtection="1">
      <alignment horizontal="center" vertical="center"/>
      <protection hidden="1"/>
    </xf>
    <xf numFmtId="0" fontId="51" fillId="0" borderId="56" xfId="91" applyNumberFormat="1" applyFont="1" applyFill="1" applyBorder="1" applyAlignment="1" applyProtection="1">
      <alignment horizontal="center" vertical="center"/>
      <protection hidden="1"/>
    </xf>
    <xf numFmtId="0" fontId="51" fillId="0" borderId="39" xfId="91" applyNumberFormat="1" applyFont="1" applyFill="1" applyBorder="1" applyAlignment="1" applyProtection="1">
      <alignment horizontal="center" vertical="center"/>
      <protection hidden="1"/>
    </xf>
    <xf numFmtId="0" fontId="51" fillId="0" borderId="38" xfId="91" applyNumberFormat="1" applyFont="1" applyFill="1" applyBorder="1" applyAlignment="1" applyProtection="1">
      <alignment horizontal="center" vertical="center"/>
      <protection hidden="1"/>
    </xf>
    <xf numFmtId="0" fontId="51" fillId="0" borderId="37" xfId="91" applyNumberFormat="1" applyFont="1" applyFill="1" applyBorder="1" applyAlignment="1" applyProtection="1">
      <alignment horizontal="center" vertical="center"/>
      <protection hidden="1"/>
    </xf>
    <xf numFmtId="0" fontId="53" fillId="0" borderId="27" xfId="91" applyNumberFormat="1" applyFont="1" applyFill="1" applyBorder="1" applyAlignment="1" applyProtection="1">
      <alignment horizontal="center" vertical="center"/>
      <protection hidden="1"/>
    </xf>
    <xf numFmtId="173" fontId="53" fillId="0" borderId="24" xfId="91" applyNumberFormat="1" applyFont="1" applyFill="1" applyBorder="1" applyAlignment="1" applyProtection="1">
      <alignment horizontal="center" vertical="center"/>
      <protection hidden="1"/>
    </xf>
    <xf numFmtId="175" fontId="53" fillId="0" borderId="24" xfId="91" applyNumberFormat="1" applyFont="1" applyFill="1" applyBorder="1" applyAlignment="1" applyProtection="1">
      <alignment horizontal="center" vertical="center"/>
      <protection hidden="1"/>
    </xf>
    <xf numFmtId="176" fontId="53" fillId="0" borderId="24" xfId="91" applyNumberFormat="1" applyFont="1" applyFill="1" applyBorder="1" applyAlignment="1" applyProtection="1">
      <alignment horizontal="center" vertical="center"/>
      <protection hidden="1"/>
    </xf>
    <xf numFmtId="0" fontId="53" fillId="0" borderId="35" xfId="91" applyNumberFormat="1" applyFont="1" applyFill="1" applyBorder="1" applyAlignment="1" applyProtection="1">
      <alignment horizontal="center" vertical="center"/>
      <protection hidden="1"/>
    </xf>
    <xf numFmtId="181" fontId="49" fillId="0" borderId="0" xfId="91" applyNumberFormat="1" applyAlignment="1">
      <alignment horizontal="center" vertical="center"/>
    </xf>
    <xf numFmtId="173" fontId="53" fillId="0" borderId="49" xfId="91" applyNumberFormat="1" applyFont="1" applyFill="1" applyBorder="1" applyAlignment="1" applyProtection="1">
      <alignment horizontal="center" vertical="center"/>
      <protection hidden="1"/>
    </xf>
    <xf numFmtId="175" fontId="53" fillId="0" borderId="49" xfId="91" applyNumberFormat="1" applyFont="1" applyFill="1" applyBorder="1" applyAlignment="1" applyProtection="1">
      <alignment horizontal="center" vertical="center"/>
      <protection hidden="1"/>
    </xf>
    <xf numFmtId="176" fontId="53" fillId="0" borderId="49" xfId="91" applyNumberFormat="1" applyFont="1" applyFill="1" applyBorder="1" applyAlignment="1" applyProtection="1">
      <alignment horizontal="center" vertical="center"/>
      <protection hidden="1"/>
    </xf>
    <xf numFmtId="178" fontId="51" fillId="0" borderId="50" xfId="91" applyNumberFormat="1" applyFont="1" applyFill="1" applyBorder="1" applyAlignment="1" applyProtection="1">
      <alignment horizontal="center" vertical="center"/>
      <protection hidden="1"/>
    </xf>
    <xf numFmtId="178" fontId="51" fillId="0" borderId="48" xfId="91" applyNumberFormat="1" applyFont="1" applyFill="1" applyBorder="1" applyAlignment="1" applyProtection="1">
      <alignment horizontal="center" vertical="center"/>
      <protection hidden="1"/>
    </xf>
    <xf numFmtId="178" fontId="51" fillId="0" borderId="51" xfId="91" applyNumberFormat="1" applyFont="1" applyFill="1" applyBorder="1" applyAlignment="1" applyProtection="1">
      <alignment horizontal="center" vertical="center"/>
      <protection hidden="1"/>
    </xf>
    <xf numFmtId="178" fontId="51" fillId="0" borderId="57" xfId="91" applyNumberFormat="1" applyFont="1" applyFill="1" applyBorder="1" applyAlignment="1" applyProtection="1">
      <alignment horizontal="center" vertical="center"/>
      <protection hidden="1"/>
    </xf>
    <xf numFmtId="178" fontId="51" fillId="0" borderId="42" xfId="91" applyNumberFormat="1" applyFont="1" applyFill="1" applyBorder="1" applyAlignment="1" applyProtection="1">
      <alignment horizontal="center" vertical="center"/>
      <protection hidden="1"/>
    </xf>
    <xf numFmtId="178" fontId="51" fillId="0" borderId="43" xfId="91" applyNumberFormat="1" applyFont="1" applyFill="1" applyBorder="1" applyAlignment="1" applyProtection="1">
      <alignment horizontal="center" vertical="center"/>
      <protection hidden="1"/>
    </xf>
    <xf numFmtId="178" fontId="51" fillId="0" borderId="49" xfId="91" applyNumberFormat="1" applyFont="1" applyFill="1" applyBorder="1" applyAlignment="1" applyProtection="1">
      <alignment horizontal="center" vertical="center"/>
      <protection hidden="1"/>
    </xf>
    <xf numFmtId="178" fontId="51" fillId="0" borderId="53" xfId="91" applyNumberFormat="1" applyFont="1" applyFill="1" applyBorder="1" applyAlignment="1" applyProtection="1">
      <alignment horizontal="center" vertical="center"/>
      <protection hidden="1"/>
    </xf>
    <xf numFmtId="178" fontId="51" fillId="0" borderId="22" xfId="91" applyNumberFormat="1" applyFont="1" applyFill="1" applyBorder="1" applyAlignment="1" applyProtection="1">
      <alignment horizontal="center" vertical="center"/>
      <protection hidden="1"/>
    </xf>
    <xf numFmtId="0" fontId="49" fillId="0" borderId="0" xfId="91" applyFont="1" applyFill="1" applyAlignment="1" applyProtection="1">
      <alignment horizontal="center" vertical="center"/>
      <protection hidden="1"/>
    </xf>
    <xf numFmtId="184" fontId="58" fillId="0" borderId="0" xfId="91" applyNumberFormat="1" applyFont="1" applyAlignment="1" applyProtection="1">
      <alignment horizontal="center" vertical="center"/>
      <protection hidden="1"/>
    </xf>
    <xf numFmtId="182" fontId="58" fillId="0" borderId="0" xfId="91" applyNumberFormat="1" applyFont="1" applyAlignment="1" applyProtection="1">
      <alignment horizontal="center" vertical="center"/>
      <protection hidden="1"/>
    </xf>
    <xf numFmtId="183" fontId="49" fillId="0" borderId="0" xfId="91" applyNumberFormat="1" applyAlignment="1" applyProtection="1">
      <alignment horizontal="center" vertical="center"/>
      <protection hidden="1"/>
    </xf>
    <xf numFmtId="0" fontId="53" fillId="0" borderId="0" xfId="91" applyNumberFormat="1" applyFont="1" applyFill="1" applyAlignment="1" applyProtection="1">
      <alignment horizontal="left" vertical="center"/>
      <protection hidden="1"/>
    </xf>
    <xf numFmtId="173" fontId="53" fillId="0" borderId="45" xfId="91" applyNumberFormat="1" applyFont="1" applyFill="1" applyBorder="1" applyAlignment="1" applyProtection="1">
      <alignment horizontal="center" vertical="center" wrapText="1"/>
      <protection hidden="1"/>
    </xf>
    <xf numFmtId="174" fontId="53" fillId="0" borderId="1" xfId="91" applyNumberFormat="1" applyFont="1" applyFill="1" applyBorder="1" applyAlignment="1" applyProtection="1">
      <alignment horizontal="center" vertical="center"/>
      <protection hidden="1"/>
    </xf>
    <xf numFmtId="174" fontId="53" fillId="0" borderId="24" xfId="91" applyNumberFormat="1" applyFont="1" applyFill="1" applyBorder="1" applyAlignment="1" applyProtection="1">
      <alignment horizontal="center" vertical="center"/>
      <protection hidden="1"/>
    </xf>
    <xf numFmtId="178" fontId="53" fillId="0" borderId="47" xfId="91" applyNumberFormat="1" applyFont="1" applyFill="1" applyBorder="1" applyAlignment="1" applyProtection="1">
      <alignment horizontal="center" vertical="center"/>
      <protection hidden="1"/>
    </xf>
    <xf numFmtId="0" fontId="33" fillId="0" borderId="0" xfId="90" applyNumberFormat="1" applyFont="1" applyFill="1" applyAlignment="1" applyProtection="1">
      <alignment horizontal="center" vertical="center"/>
      <protection hidden="1"/>
    </xf>
    <xf numFmtId="174" fontId="53" fillId="0" borderId="49" xfId="91" applyNumberFormat="1" applyFont="1" applyFill="1" applyBorder="1" applyAlignment="1" applyProtection="1">
      <alignment horizontal="center" vertical="center"/>
      <protection hidden="1"/>
    </xf>
    <xf numFmtId="186" fontId="49" fillId="0" borderId="0" xfId="91" applyNumberFormat="1" applyAlignment="1">
      <alignment horizontal="center" vertical="center"/>
    </xf>
    <xf numFmtId="171" fontId="55" fillId="0" borderId="45" xfId="91" applyNumberFormat="1" applyFont="1" applyFill="1" applyBorder="1" applyAlignment="1" applyProtection="1">
      <alignment wrapText="1"/>
      <protection hidden="1"/>
    </xf>
    <xf numFmtId="171" fontId="55" fillId="0" borderId="46" xfId="91" applyNumberFormat="1" applyFont="1" applyFill="1" applyBorder="1" applyAlignment="1" applyProtection="1">
      <alignment wrapText="1"/>
      <protection hidden="1"/>
    </xf>
    <xf numFmtId="178" fontId="55" fillId="0" borderId="47" xfId="91" applyNumberFormat="1" applyFont="1" applyFill="1" applyBorder="1" applyAlignment="1" applyProtection="1">
      <protection hidden="1"/>
    </xf>
    <xf numFmtId="171" fontId="53" fillId="0" borderId="45" xfId="91" applyNumberFormat="1" applyFont="1" applyFill="1" applyBorder="1" applyAlignment="1" applyProtection="1">
      <alignment wrapText="1"/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8" fontId="53" fillId="0" borderId="47" xfId="91" applyNumberFormat="1" applyFont="1" applyFill="1" applyBorder="1" applyAlignment="1" applyProtection="1">
      <protection hidden="1"/>
    </xf>
    <xf numFmtId="171" fontId="58" fillId="0" borderId="46" xfId="91" applyNumberFormat="1" applyFont="1" applyFill="1" applyBorder="1" applyAlignment="1" applyProtection="1">
      <alignment wrapText="1"/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4" fontId="53" fillId="0" borderId="24" xfId="91" applyNumberFormat="1" applyFont="1" applyFill="1" applyBorder="1" applyAlignment="1" applyProtection="1">
      <alignment horizontal="center" vertical="center"/>
      <protection hidden="1"/>
    </xf>
    <xf numFmtId="174" fontId="53" fillId="0" borderId="49" xfId="91" applyNumberFormat="1" applyFont="1" applyFill="1" applyBorder="1" applyAlignment="1" applyProtection="1">
      <alignment horizontal="center" vertical="center"/>
      <protection hidden="1"/>
    </xf>
    <xf numFmtId="0" fontId="29" fillId="0" borderId="0" xfId="90" applyFont="1" applyAlignment="1" applyProtection="1">
      <alignment horizontal="center" vertical="center"/>
      <protection hidden="1"/>
    </xf>
    <xf numFmtId="0" fontId="29" fillId="0" borderId="0" xfId="90" applyNumberFormat="1" applyFont="1" applyFill="1" applyAlignment="1" applyProtection="1">
      <alignment horizontal="center" vertical="center"/>
      <protection hidden="1"/>
    </xf>
    <xf numFmtId="0" fontId="53" fillId="0" borderId="27" xfId="91" applyNumberFormat="1" applyFont="1" applyFill="1" applyBorder="1" applyAlignment="1" applyProtection="1">
      <alignment horizontal="center"/>
      <protection hidden="1"/>
    </xf>
    <xf numFmtId="173" fontId="53" fillId="0" borderId="24" xfId="91" applyNumberFormat="1" applyFont="1" applyFill="1" applyBorder="1" applyAlignment="1" applyProtection="1">
      <alignment horizontal="center"/>
      <protection hidden="1"/>
    </xf>
    <xf numFmtId="175" fontId="53" fillId="0" borderId="24" xfId="91" applyNumberFormat="1" applyFont="1" applyFill="1" applyBorder="1" applyAlignment="1" applyProtection="1">
      <alignment horizontal="center"/>
      <protection hidden="1"/>
    </xf>
    <xf numFmtId="176" fontId="53" fillId="0" borderId="24" xfId="91" applyNumberFormat="1" applyFont="1" applyFill="1" applyBorder="1" applyAlignment="1" applyProtection="1">
      <alignment horizontal="center"/>
      <protection hidden="1"/>
    </xf>
    <xf numFmtId="0" fontId="53" fillId="0" borderId="35" xfId="91" applyNumberFormat="1" applyFont="1" applyFill="1" applyBorder="1" applyAlignment="1" applyProtection="1">
      <alignment horizontal="center"/>
      <protection hidden="1"/>
    </xf>
    <xf numFmtId="0" fontId="49" fillId="0" borderId="0" xfId="91" applyAlignment="1">
      <alignment horizontal="center"/>
    </xf>
    <xf numFmtId="0" fontId="29" fillId="0" borderId="0" xfId="90" applyFont="1" applyAlignment="1" applyProtection="1">
      <alignment horizontal="left" vertical="center"/>
      <protection hidden="1"/>
    </xf>
    <xf numFmtId="0" fontId="53" fillId="0" borderId="0" xfId="91" applyNumberFormat="1" applyFont="1" applyFill="1" applyAlignment="1" applyProtection="1">
      <alignment horizontal="left" vertical="center" wrapText="1"/>
      <protection hidden="1"/>
    </xf>
    <xf numFmtId="0" fontId="51" fillId="0" borderId="0" xfId="91" applyNumberFormat="1" applyFont="1" applyFill="1" applyAlignment="1" applyProtection="1">
      <alignment horizontal="left" vertical="center"/>
      <protection hidden="1"/>
    </xf>
    <xf numFmtId="0" fontId="53" fillId="0" borderId="29" xfId="91" applyNumberFormat="1" applyFont="1" applyFill="1" applyBorder="1" applyAlignment="1" applyProtection="1">
      <alignment horizontal="left" vertical="center" wrapText="1"/>
      <protection hidden="1"/>
    </xf>
    <xf numFmtId="0" fontId="51" fillId="0" borderId="52" xfId="91" applyNumberFormat="1" applyFont="1" applyFill="1" applyBorder="1" applyAlignment="1" applyProtection="1">
      <alignment horizontal="left" vertical="center" wrapText="1"/>
      <protection hidden="1"/>
    </xf>
    <xf numFmtId="0" fontId="51" fillId="0" borderId="41" xfId="91" applyNumberFormat="1" applyFont="1" applyFill="1" applyBorder="1" applyAlignment="1" applyProtection="1">
      <alignment horizontal="left" vertical="center"/>
      <protection hidden="1"/>
    </xf>
    <xf numFmtId="173" fontId="53" fillId="0" borderId="46" xfId="91" applyNumberFormat="1" applyFont="1" applyFill="1" applyBorder="1" applyAlignment="1" applyProtection="1">
      <alignment horizontal="left" vertical="center" wrapText="1"/>
      <protection hidden="1"/>
    </xf>
    <xf numFmtId="173" fontId="58" fillId="0" borderId="46" xfId="91" applyNumberFormat="1" applyFont="1" applyFill="1" applyBorder="1" applyAlignment="1" applyProtection="1">
      <alignment horizontal="left" vertical="center" wrapText="1"/>
      <protection hidden="1"/>
    </xf>
    <xf numFmtId="178" fontId="51" fillId="0" borderId="42" xfId="91" applyNumberFormat="1" applyFont="1" applyFill="1" applyBorder="1" applyAlignment="1" applyProtection="1">
      <alignment horizontal="left" vertical="center"/>
      <protection hidden="1"/>
    </xf>
    <xf numFmtId="0" fontId="49" fillId="0" borderId="0" xfId="91" applyAlignment="1" applyProtection="1">
      <alignment horizontal="left" vertical="center"/>
      <protection hidden="1"/>
    </xf>
    <xf numFmtId="0" fontId="49" fillId="0" borderId="0" xfId="91" applyAlignment="1">
      <alignment horizontal="left" vertical="center"/>
    </xf>
    <xf numFmtId="181" fontId="11" fillId="0" borderId="0" xfId="91" applyNumberFormat="1" applyFont="1" applyAlignment="1">
      <alignment horizontal="center" vertical="center"/>
    </xf>
    <xf numFmtId="181" fontId="49" fillId="0" borderId="0" xfId="91" applyNumberFormat="1"/>
    <xf numFmtId="173" fontId="53" fillId="0" borderId="25" xfId="91" applyNumberFormat="1" applyFont="1" applyFill="1" applyBorder="1" applyAlignment="1" applyProtection="1">
      <alignment wrapText="1"/>
      <protection hidden="1"/>
    </xf>
    <xf numFmtId="173" fontId="53" fillId="0" borderId="60" xfId="91" applyNumberFormat="1" applyFont="1" applyFill="1" applyBorder="1" applyAlignment="1" applyProtection="1">
      <alignment wrapText="1"/>
      <protection hidden="1"/>
    </xf>
    <xf numFmtId="173" fontId="53" fillId="0" borderId="59" xfId="91" applyNumberFormat="1" applyFont="1" applyFill="1" applyBorder="1" applyAlignment="1" applyProtection="1">
      <alignment wrapText="1"/>
      <protection hidden="1"/>
    </xf>
    <xf numFmtId="173" fontId="53" fillId="0" borderId="61" xfId="91" applyNumberFormat="1" applyFont="1" applyFill="1" applyBorder="1" applyAlignment="1" applyProtection="1">
      <alignment wrapText="1"/>
      <protection hidden="1"/>
    </xf>
    <xf numFmtId="173" fontId="53" fillId="0" borderId="1" xfId="91" applyNumberFormat="1" applyFont="1" applyFill="1" applyBorder="1" applyAlignment="1" applyProtection="1">
      <alignment wrapText="1"/>
      <protection hidden="1"/>
    </xf>
    <xf numFmtId="185" fontId="49" fillId="0" borderId="0" xfId="91" applyNumberFormat="1"/>
    <xf numFmtId="173" fontId="53" fillId="0" borderId="25" xfId="91" applyNumberFormat="1" applyFont="1" applyFill="1" applyBorder="1" applyAlignment="1" applyProtection="1">
      <alignment vertical="center" wrapText="1"/>
      <protection hidden="1"/>
    </xf>
    <xf numFmtId="173" fontId="53" fillId="0" borderId="60" xfId="91" applyNumberFormat="1" applyFont="1" applyFill="1" applyBorder="1" applyAlignment="1" applyProtection="1">
      <alignment vertical="center" wrapText="1"/>
      <protection hidden="1"/>
    </xf>
    <xf numFmtId="173" fontId="53" fillId="0" borderId="59" xfId="91" applyNumberFormat="1" applyFont="1" applyFill="1" applyBorder="1" applyAlignment="1" applyProtection="1">
      <alignment vertical="center" wrapText="1"/>
      <protection hidden="1"/>
    </xf>
    <xf numFmtId="173" fontId="53" fillId="0" borderId="61" xfId="91" applyNumberFormat="1" applyFont="1" applyFill="1" applyBorder="1" applyAlignment="1" applyProtection="1">
      <alignment vertical="center" wrapText="1"/>
      <protection hidden="1"/>
    </xf>
    <xf numFmtId="173" fontId="53" fillId="0" borderId="1" xfId="91" applyNumberFormat="1" applyFont="1" applyFill="1" applyBorder="1" applyAlignment="1" applyProtection="1">
      <alignment vertical="center" wrapText="1"/>
      <protection hidden="1"/>
    </xf>
    <xf numFmtId="49" fontId="58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3" fillId="0" borderId="1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1" xfId="91" applyNumberFormat="1" applyFont="1" applyFill="1" applyBorder="1" applyAlignment="1" applyProtection="1">
      <alignment horizontal="left" vertical="center" wrapText="1"/>
      <protection hidden="1"/>
    </xf>
    <xf numFmtId="0" fontId="53" fillId="0" borderId="30" xfId="91" applyNumberFormat="1" applyFont="1" applyFill="1" applyBorder="1" applyAlignment="1" applyProtection="1">
      <alignment horizontal="center" vertical="center"/>
      <protection hidden="1"/>
    </xf>
    <xf numFmtId="0" fontId="51" fillId="0" borderId="14" xfId="91" applyNumberFormat="1" applyFont="1" applyFill="1" applyBorder="1" applyAlignment="1" applyProtection="1">
      <alignment horizontal="center" vertical="center"/>
      <protection hidden="1"/>
    </xf>
    <xf numFmtId="174" fontId="53" fillId="0" borderId="38" xfId="91" applyNumberFormat="1" applyFont="1" applyFill="1" applyBorder="1" applyAlignment="1" applyProtection="1">
      <alignment horizontal="center" vertical="center"/>
      <protection hidden="1"/>
    </xf>
    <xf numFmtId="174" fontId="54" fillId="0" borderId="24" xfId="91" applyNumberFormat="1" applyFont="1" applyFill="1" applyBorder="1" applyAlignment="1" applyProtection="1">
      <alignment horizontal="center" vertical="center"/>
      <protection hidden="1"/>
    </xf>
    <xf numFmtId="175" fontId="54" fillId="0" borderId="24" xfId="91" applyNumberFormat="1" applyFont="1" applyFill="1" applyBorder="1" applyAlignment="1" applyProtection="1">
      <alignment horizontal="center" vertical="center"/>
      <protection hidden="1"/>
    </xf>
    <xf numFmtId="176" fontId="54" fillId="0" borderId="24" xfId="91" applyNumberFormat="1" applyFont="1" applyFill="1" applyBorder="1" applyAlignment="1" applyProtection="1">
      <alignment horizontal="center" vertical="center"/>
      <protection hidden="1"/>
    </xf>
    <xf numFmtId="174" fontId="55" fillId="0" borderId="24" xfId="91" applyNumberFormat="1" applyFont="1" applyFill="1" applyBorder="1" applyAlignment="1" applyProtection="1">
      <alignment horizontal="center" vertical="center"/>
      <protection hidden="1"/>
    </xf>
    <xf numFmtId="175" fontId="55" fillId="0" borderId="24" xfId="91" applyNumberFormat="1" applyFont="1" applyFill="1" applyBorder="1" applyAlignment="1" applyProtection="1">
      <alignment horizontal="center" vertical="center"/>
      <protection hidden="1"/>
    </xf>
    <xf numFmtId="176" fontId="55" fillId="0" borderId="24" xfId="91" applyNumberFormat="1" applyFont="1" applyFill="1" applyBorder="1" applyAlignment="1" applyProtection="1">
      <alignment horizontal="center" vertical="center"/>
      <protection hidden="1"/>
    </xf>
    <xf numFmtId="0" fontId="58" fillId="0" borderId="24" xfId="91" applyNumberFormat="1" applyFont="1" applyFill="1" applyBorder="1" applyAlignment="1" applyProtection="1">
      <alignment horizontal="center" vertical="center"/>
      <protection hidden="1"/>
    </xf>
    <xf numFmtId="175" fontId="53" fillId="0" borderId="38" xfId="91" applyNumberFormat="1" applyFont="1" applyFill="1" applyBorder="1" applyAlignment="1" applyProtection="1">
      <alignment horizontal="center" vertical="center"/>
      <protection hidden="1"/>
    </xf>
    <xf numFmtId="176" fontId="53" fillId="0" borderId="38" xfId="91" applyNumberFormat="1" applyFont="1" applyFill="1" applyBorder="1" applyAlignment="1" applyProtection="1">
      <alignment horizontal="center" vertical="center"/>
      <protection hidden="1"/>
    </xf>
    <xf numFmtId="174" fontId="58" fillId="0" borderId="24" xfId="91" applyNumberFormat="1" applyFont="1" applyFill="1" applyBorder="1" applyAlignment="1" applyProtection="1">
      <alignment horizontal="center" vertical="center"/>
      <protection hidden="1"/>
    </xf>
    <xf numFmtId="174" fontId="55" fillId="0" borderId="38" xfId="91" applyNumberFormat="1" applyFont="1" applyFill="1" applyBorder="1" applyAlignment="1" applyProtection="1">
      <alignment horizontal="center" vertical="center"/>
      <protection hidden="1"/>
    </xf>
    <xf numFmtId="175" fontId="55" fillId="0" borderId="38" xfId="91" applyNumberFormat="1" applyFont="1" applyFill="1" applyBorder="1" applyAlignment="1" applyProtection="1">
      <alignment horizontal="center" vertical="center"/>
      <protection hidden="1"/>
    </xf>
    <xf numFmtId="176" fontId="55" fillId="0" borderId="38" xfId="91" applyNumberFormat="1" applyFont="1" applyFill="1" applyBorder="1" applyAlignment="1" applyProtection="1">
      <alignment horizontal="center" vertical="center"/>
      <protection hidden="1"/>
    </xf>
    <xf numFmtId="49" fontId="53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29" fillId="0" borderId="0" xfId="90" applyFont="1" applyAlignment="1">
      <alignment horizontal="right" vertical="center"/>
    </xf>
    <xf numFmtId="0" fontId="53" fillId="0" borderId="30" xfId="91" applyNumberFormat="1" applyFont="1" applyFill="1" applyBorder="1" applyAlignment="1" applyProtection="1">
      <alignment horizontal="center" vertical="top"/>
      <protection hidden="1"/>
    </xf>
    <xf numFmtId="0" fontId="53" fillId="0" borderId="31" xfId="91" applyNumberFormat="1" applyFont="1" applyFill="1" applyBorder="1" applyAlignment="1" applyProtection="1">
      <alignment horizontal="center" vertical="top"/>
      <protection hidden="1"/>
    </xf>
    <xf numFmtId="0" fontId="53" fillId="0" borderId="32" xfId="91" applyNumberFormat="1" applyFont="1" applyFill="1" applyBorder="1" applyAlignment="1" applyProtection="1">
      <alignment horizontal="center" vertical="top"/>
      <protection hidden="1"/>
    </xf>
    <xf numFmtId="0" fontId="53" fillId="0" borderId="54" xfId="91" applyNumberFormat="1" applyFont="1" applyFill="1" applyBorder="1" applyAlignment="1" applyProtection="1">
      <alignment horizontal="center" vertical="top"/>
      <protection hidden="1"/>
    </xf>
    <xf numFmtId="0" fontId="51" fillId="0" borderId="14" xfId="91" applyNumberFormat="1" applyFont="1" applyFill="1" applyBorder="1" applyAlignment="1" applyProtection="1">
      <alignment horizontal="center"/>
      <protection hidden="1"/>
    </xf>
    <xf numFmtId="175" fontId="53" fillId="0" borderId="43" xfId="91" applyNumberFormat="1" applyFont="1" applyFill="1" applyBorder="1" applyAlignment="1" applyProtection="1">
      <protection hidden="1"/>
    </xf>
    <xf numFmtId="176" fontId="53" fillId="0" borderId="43" xfId="91" applyNumberFormat="1" applyFont="1" applyFill="1" applyBorder="1" applyAlignment="1" applyProtection="1">
      <protection hidden="1"/>
    </xf>
    <xf numFmtId="174" fontId="53" fillId="0" borderId="42" xfId="91" applyNumberFormat="1" applyFont="1" applyFill="1" applyBorder="1" applyAlignment="1" applyProtection="1">
      <protection hidden="1"/>
    </xf>
    <xf numFmtId="174" fontId="53" fillId="0" borderId="43" xfId="91" applyNumberFormat="1" applyFont="1" applyFill="1" applyBorder="1" applyAlignment="1" applyProtection="1">
      <protection hidden="1"/>
    </xf>
    <xf numFmtId="174" fontId="53" fillId="0" borderId="38" xfId="91" applyNumberFormat="1" applyFont="1" applyFill="1" applyBorder="1" applyAlignment="1" applyProtection="1">
      <protection hidden="1"/>
    </xf>
    <xf numFmtId="177" fontId="52" fillId="0" borderId="49" xfId="91" applyNumberFormat="1" applyFont="1" applyFill="1" applyBorder="1" applyAlignment="1" applyProtection="1">
      <protection hidden="1"/>
    </xf>
    <xf numFmtId="177" fontId="52" fillId="0" borderId="43" xfId="91" applyNumberFormat="1" applyFont="1" applyFill="1" applyBorder="1" applyAlignment="1" applyProtection="1">
      <protection hidden="1"/>
    </xf>
    <xf numFmtId="175" fontId="53" fillId="0" borderId="24" xfId="91" applyNumberFormat="1" applyFont="1" applyFill="1" applyBorder="1" applyAlignment="1" applyProtection="1">
      <protection hidden="1"/>
    </xf>
    <xf numFmtId="176" fontId="53" fillId="0" borderId="24" xfId="91" applyNumberFormat="1" applyFont="1" applyFill="1" applyBorder="1" applyAlignment="1" applyProtection="1">
      <protection hidden="1"/>
    </xf>
    <xf numFmtId="174" fontId="53" fillId="0" borderId="24" xfId="91" applyNumberFormat="1" applyFont="1" applyFill="1" applyBorder="1" applyAlignment="1" applyProtection="1">
      <protection hidden="1"/>
    </xf>
    <xf numFmtId="177" fontId="53" fillId="0" borderId="24" xfId="91" applyNumberFormat="1" applyFont="1" applyFill="1" applyBorder="1" applyAlignment="1" applyProtection="1">
      <protection hidden="1"/>
    </xf>
    <xf numFmtId="0" fontId="53" fillId="0" borderId="24" xfId="91" applyNumberFormat="1" applyFont="1" applyFill="1" applyBorder="1" applyAlignment="1" applyProtection="1">
      <protection hidden="1"/>
    </xf>
    <xf numFmtId="175" fontId="53" fillId="0" borderId="49" xfId="91" applyNumberFormat="1" applyFont="1" applyFill="1" applyBorder="1" applyAlignment="1" applyProtection="1">
      <protection hidden="1"/>
    </xf>
    <xf numFmtId="176" fontId="53" fillId="0" borderId="49" xfId="91" applyNumberFormat="1" applyFont="1" applyFill="1" applyBorder="1" applyAlignment="1" applyProtection="1">
      <protection hidden="1"/>
    </xf>
    <xf numFmtId="177" fontId="53" fillId="0" borderId="49" xfId="91" applyNumberFormat="1" applyFont="1" applyFill="1" applyBorder="1" applyAlignment="1" applyProtection="1">
      <protection hidden="1"/>
    </xf>
    <xf numFmtId="0" fontId="53" fillId="0" borderId="49" xfId="91" applyNumberFormat="1" applyFont="1" applyFill="1" applyBorder="1" applyAlignment="1" applyProtection="1">
      <protection hidden="1"/>
    </xf>
    <xf numFmtId="184" fontId="49" fillId="0" borderId="0" xfId="91" applyNumberFormat="1" applyAlignment="1" applyProtection="1">
      <alignment horizontal="center" vertical="center"/>
      <protection hidden="1"/>
    </xf>
    <xf numFmtId="174" fontId="53" fillId="0" borderId="1" xfId="91" applyNumberFormat="1" applyFont="1" applyFill="1" applyBorder="1" applyAlignment="1" applyProtection="1">
      <alignment horizontal="center" vertical="center"/>
      <protection hidden="1"/>
    </xf>
    <xf numFmtId="174" fontId="53" fillId="0" borderId="24" xfId="91" applyNumberFormat="1" applyFont="1" applyFill="1" applyBorder="1" applyAlignment="1" applyProtection="1">
      <alignment horizontal="center" vertical="center"/>
      <protection hidden="1"/>
    </xf>
    <xf numFmtId="178" fontId="53" fillId="0" borderId="47" xfId="91" applyNumberFormat="1" applyFont="1" applyFill="1" applyBorder="1" applyAlignment="1" applyProtection="1">
      <protection hidden="1"/>
    </xf>
    <xf numFmtId="173" fontId="53" fillId="0" borderId="45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46" xfId="91" applyNumberFormat="1" applyFont="1" applyFill="1" applyBorder="1" applyAlignment="1" applyProtection="1">
      <alignment horizontal="center" vertical="center" wrapText="1"/>
      <protection hidden="1"/>
    </xf>
    <xf numFmtId="178" fontId="53" fillId="0" borderId="47" xfId="91" applyNumberFormat="1" applyFont="1" applyFill="1" applyBorder="1" applyAlignment="1" applyProtection="1">
      <alignment horizontal="center" vertical="center"/>
      <protection hidden="1"/>
    </xf>
    <xf numFmtId="0" fontId="4" fillId="0" borderId="0" xfId="84" applyFont="1" applyFill="1" applyAlignment="1">
      <alignment horizontal="right"/>
    </xf>
    <xf numFmtId="172" fontId="53" fillId="0" borderId="48" xfId="91" applyNumberFormat="1" applyFont="1" applyFill="1" applyBorder="1" applyAlignment="1" applyProtection="1">
      <alignment wrapText="1"/>
      <protection hidden="1"/>
    </xf>
    <xf numFmtId="174" fontId="53" fillId="0" borderId="43" xfId="91" applyNumberFormat="1" applyFont="1" applyFill="1" applyBorder="1" applyAlignment="1" applyProtection="1">
      <protection hidden="1"/>
    </xf>
    <xf numFmtId="174" fontId="53" fillId="0" borderId="49" xfId="91" applyNumberFormat="1" applyFont="1" applyFill="1" applyBorder="1" applyAlignment="1" applyProtection="1">
      <protection hidden="1"/>
    </xf>
    <xf numFmtId="172" fontId="53" fillId="0" borderId="46" xfId="91" applyNumberFormat="1" applyFont="1" applyFill="1" applyBorder="1" applyAlignment="1" applyProtection="1">
      <alignment wrapText="1"/>
      <protection hidden="1"/>
    </xf>
    <xf numFmtId="174" fontId="53" fillId="0" borderId="24" xfId="91" applyNumberFormat="1" applyFont="1" applyFill="1" applyBorder="1" applyAlignment="1" applyProtection="1">
      <protection hidden="1"/>
    </xf>
    <xf numFmtId="175" fontId="51" fillId="0" borderId="24" xfId="91" applyNumberFormat="1" applyFont="1" applyFill="1" applyBorder="1" applyAlignment="1" applyProtection="1">
      <protection hidden="1"/>
    </xf>
    <xf numFmtId="176" fontId="51" fillId="0" borderId="24" xfId="91" applyNumberFormat="1" applyFont="1" applyFill="1" applyBorder="1" applyAlignment="1" applyProtection="1">
      <protection hidden="1"/>
    </xf>
    <xf numFmtId="174" fontId="51" fillId="0" borderId="24" xfId="91" applyNumberFormat="1" applyFont="1" applyFill="1" applyBorder="1" applyAlignment="1" applyProtection="1">
      <protection hidden="1"/>
    </xf>
    <xf numFmtId="177" fontId="51" fillId="0" borderId="24" xfId="91" applyNumberFormat="1" applyFont="1" applyFill="1" applyBorder="1" applyAlignment="1" applyProtection="1">
      <protection hidden="1"/>
    </xf>
    <xf numFmtId="0" fontId="51" fillId="0" borderId="24" xfId="91" applyNumberFormat="1" applyFont="1" applyFill="1" applyBorder="1" applyAlignment="1" applyProtection="1">
      <protection hidden="1"/>
    </xf>
    <xf numFmtId="0" fontId="12" fillId="0" borderId="0" xfId="91" applyFont="1"/>
    <xf numFmtId="0" fontId="11" fillId="0" borderId="0" xfId="91" applyFont="1"/>
    <xf numFmtId="0" fontId="60" fillId="0" borderId="0" xfId="92" applyFont="1" applyAlignment="1">
      <alignment horizontal="center"/>
    </xf>
    <xf numFmtId="0" fontId="58" fillId="0" borderId="0" xfId="91" applyFont="1" applyAlignment="1">
      <alignment horizontal="center"/>
    </xf>
    <xf numFmtId="177" fontId="53" fillId="0" borderId="49" xfId="91" applyNumberFormat="1" applyFont="1" applyFill="1" applyBorder="1" applyAlignment="1" applyProtection="1">
      <alignment horizontal="center"/>
      <protection hidden="1"/>
    </xf>
    <xf numFmtId="176" fontId="51" fillId="0" borderId="49" xfId="91" applyNumberFormat="1" applyFont="1" applyFill="1" applyBorder="1" applyAlignment="1" applyProtection="1">
      <protection hidden="1"/>
    </xf>
    <xf numFmtId="174" fontId="51" fillId="0" borderId="49" xfId="91" applyNumberFormat="1" applyFont="1" applyFill="1" applyBorder="1" applyAlignment="1" applyProtection="1">
      <protection hidden="1"/>
    </xf>
    <xf numFmtId="177" fontId="51" fillId="0" borderId="49" xfId="91" applyNumberFormat="1" applyFont="1" applyFill="1" applyBorder="1" applyAlignment="1" applyProtection="1">
      <protection hidden="1"/>
    </xf>
    <xf numFmtId="0" fontId="51" fillId="0" borderId="49" xfId="91" applyNumberFormat="1" applyFont="1" applyFill="1" applyBorder="1" applyAlignment="1" applyProtection="1">
      <protection hidden="1"/>
    </xf>
    <xf numFmtId="172" fontId="51" fillId="0" borderId="45" xfId="91" applyNumberFormat="1" applyFont="1" applyFill="1" applyBorder="1" applyAlignment="1" applyProtection="1">
      <alignment wrapText="1"/>
      <protection hidden="1"/>
    </xf>
    <xf numFmtId="175" fontId="53" fillId="0" borderId="38" xfId="91" applyNumberFormat="1" applyFont="1" applyFill="1" applyBorder="1" applyAlignment="1" applyProtection="1">
      <protection hidden="1"/>
    </xf>
    <xf numFmtId="176" fontId="53" fillId="0" borderId="38" xfId="91" applyNumberFormat="1" applyFont="1" applyFill="1" applyBorder="1" applyAlignment="1" applyProtection="1">
      <protection hidden="1"/>
    </xf>
    <xf numFmtId="174" fontId="53" fillId="0" borderId="40" xfId="91" applyNumberFormat="1" applyFont="1" applyFill="1" applyBorder="1" applyAlignment="1" applyProtection="1">
      <protection hidden="1"/>
    </xf>
    <xf numFmtId="177" fontId="52" fillId="0" borderId="38" xfId="91" applyNumberFormat="1" applyFont="1" applyFill="1" applyBorder="1" applyAlignment="1" applyProtection="1">
      <protection hidden="1"/>
    </xf>
    <xf numFmtId="173" fontId="12" fillId="0" borderId="62" xfId="91" applyNumberFormat="1" applyFont="1" applyFill="1" applyBorder="1" applyAlignment="1" applyProtection="1">
      <protection hidden="1"/>
    </xf>
    <xf numFmtId="172" fontId="51" fillId="0" borderId="41" xfId="91" applyNumberFormat="1" applyFont="1" applyFill="1" applyBorder="1" applyAlignment="1" applyProtection="1">
      <alignment wrapText="1"/>
      <protection hidden="1"/>
    </xf>
    <xf numFmtId="172" fontId="51" fillId="0" borderId="48" xfId="91" applyNumberFormat="1" applyFont="1" applyFill="1" applyBorder="1" applyAlignment="1" applyProtection="1">
      <alignment wrapText="1"/>
      <protection hidden="1"/>
    </xf>
    <xf numFmtId="174" fontId="51" fillId="0" borderId="43" xfId="91" applyNumberFormat="1" applyFont="1" applyFill="1" applyBorder="1" applyAlignment="1" applyProtection="1">
      <protection hidden="1"/>
    </xf>
    <xf numFmtId="0" fontId="4" fillId="0" borderId="0" xfId="81" applyFont="1"/>
    <xf numFmtId="0" fontId="4" fillId="0" borderId="0" xfId="84" applyFont="1" applyFill="1" applyAlignment="1"/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4" fontId="4" fillId="0" borderId="1" xfId="81" applyNumberFormat="1" applyFont="1" applyBorder="1" applyAlignment="1">
      <alignment horizontal="center" vertical="center"/>
    </xf>
    <xf numFmtId="187" fontId="4" fillId="0" borderId="0" xfId="81" applyNumberFormat="1" applyFont="1"/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5" fillId="0" borderId="1" xfId="81" applyFont="1" applyBorder="1" applyAlignment="1">
      <alignment horizontal="justify" vertical="center" wrapText="1"/>
    </xf>
    <xf numFmtId="4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6" fillId="0" borderId="1" xfId="80" applyFont="1" applyFill="1" applyBorder="1" applyAlignment="1">
      <alignment horizontal="justify" vertical="top" wrapText="1"/>
    </xf>
    <xf numFmtId="4" fontId="5" fillId="0" borderId="1" xfId="81" applyNumberFormat="1" applyFont="1" applyBorder="1" applyAlignment="1">
      <alignment horizontal="center" vertical="center"/>
    </xf>
    <xf numFmtId="166" fontId="5" fillId="0" borderId="1" xfId="81" applyNumberFormat="1" applyFont="1" applyBorder="1" applyAlignment="1">
      <alignment horizontal="center" vertical="center"/>
    </xf>
    <xf numFmtId="187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188" fontId="4" fillId="0" borderId="0" xfId="81" applyNumberFormat="1" applyFont="1"/>
    <xf numFmtId="4" fontId="4" fillId="0" borderId="0" xfId="81" applyNumberFormat="1" applyFont="1"/>
    <xf numFmtId="0" fontId="4" fillId="0" borderId="1" xfId="81" applyFont="1" applyBorder="1" applyAlignment="1">
      <alignment vertical="center"/>
    </xf>
    <xf numFmtId="181" fontId="53" fillId="0" borderId="49" xfId="91" applyNumberFormat="1" applyFont="1" applyFill="1" applyBorder="1" applyAlignment="1" applyProtection="1">
      <alignment horizontal="center"/>
      <protection hidden="1"/>
    </xf>
    <xf numFmtId="189" fontId="45" fillId="0" borderId="0" xfId="80" applyNumberFormat="1" applyFont="1" applyFill="1" applyAlignment="1">
      <alignment horizontal="left" vertical="center"/>
    </xf>
    <xf numFmtId="0" fontId="31" fillId="0" borderId="63" xfId="80" applyFont="1" applyFill="1" applyBorder="1" applyAlignment="1">
      <alignment horizontal="center" vertical="top" wrapText="1"/>
    </xf>
    <xf numFmtId="0" fontId="31" fillId="0" borderId="29" xfId="80" applyFont="1" applyFill="1" applyBorder="1" applyAlignment="1">
      <alignment horizontal="center"/>
    </xf>
    <xf numFmtId="0" fontId="45" fillId="0" borderId="13" xfId="80" applyNumberFormat="1" applyFont="1" applyFill="1" applyBorder="1" applyAlignment="1">
      <alignment horizontal="left" vertical="center"/>
    </xf>
    <xf numFmtId="0" fontId="33" fillId="0" borderId="1" xfId="80" applyFont="1" applyFill="1" applyBorder="1" applyAlignment="1">
      <alignment horizontal="center" vertical="top" wrapText="1"/>
    </xf>
    <xf numFmtId="190" fontId="45" fillId="0" borderId="1" xfId="80" applyNumberFormat="1" applyFont="1" applyFill="1" applyBorder="1" applyAlignment="1">
      <alignment horizontal="center" vertical="center"/>
    </xf>
    <xf numFmtId="0" fontId="29" fillId="0" borderId="1" xfId="80" applyFont="1" applyFill="1" applyBorder="1" applyAlignment="1">
      <alignment horizontal="center" vertical="top" wrapText="1"/>
    </xf>
    <xf numFmtId="1" fontId="29" fillId="0" borderId="1" xfId="80" applyNumberFormat="1" applyFont="1" applyFill="1" applyBorder="1" applyAlignment="1">
      <alignment horizontal="center" vertical="top" wrapText="1"/>
    </xf>
    <xf numFmtId="0" fontId="37" fillId="0" borderId="1" xfId="80" applyFont="1" applyFill="1" applyBorder="1" applyAlignment="1">
      <alignment horizontal="center" vertical="top" wrapText="1"/>
    </xf>
    <xf numFmtId="0" fontId="29" fillId="0" borderId="1" xfId="80" applyFont="1" applyFill="1" applyBorder="1" applyAlignment="1" applyProtection="1">
      <alignment horizontal="center" vertical="top" wrapText="1"/>
      <protection locked="0"/>
    </xf>
    <xf numFmtId="0" fontId="30" fillId="0" borderId="1" xfId="80" applyFont="1" applyFill="1" applyBorder="1" applyAlignment="1">
      <alignment horizontal="center" vertical="top" wrapText="1"/>
    </xf>
    <xf numFmtId="0" fontId="45" fillId="0" borderId="1" xfId="80" applyFont="1" applyFill="1" applyBorder="1" applyAlignment="1">
      <alignment horizontal="center" vertical="top" wrapText="1"/>
    </xf>
    <xf numFmtId="170" fontId="45" fillId="0" borderId="1" xfId="80" applyNumberFormat="1" applyFont="1" applyFill="1" applyBorder="1" applyAlignment="1">
      <alignment horizontal="center"/>
    </xf>
    <xf numFmtId="167" fontId="45" fillId="0" borderId="1" xfId="80" applyNumberFormat="1" applyFont="1" applyFill="1" applyBorder="1" applyAlignment="1">
      <alignment horizontal="center" vertical="center"/>
    </xf>
    <xf numFmtId="167" fontId="30" fillId="0" borderId="1" xfId="75" applyNumberFormat="1" applyFont="1" applyFill="1" applyBorder="1" applyAlignment="1">
      <alignment horizontal="center" vertical="center" wrapText="1"/>
    </xf>
    <xf numFmtId="167" fontId="31" fillId="0" borderId="1" xfId="75" applyNumberFormat="1" applyFont="1" applyFill="1" applyBorder="1" applyAlignment="1">
      <alignment horizontal="center" vertical="center" wrapText="1"/>
    </xf>
    <xf numFmtId="167" fontId="36" fillId="0" borderId="1" xfId="75" applyNumberFormat="1" applyFont="1" applyFill="1" applyBorder="1" applyAlignment="1">
      <alignment horizontal="center" vertical="center" wrapText="1"/>
    </xf>
    <xf numFmtId="167" fontId="46" fillId="0" borderId="1" xfId="75" applyNumberFormat="1" applyFont="1" applyFill="1" applyBorder="1" applyAlignment="1">
      <alignment horizontal="center" vertical="center" wrapText="1"/>
    </xf>
    <xf numFmtId="167" fontId="30" fillId="0" borderId="1" xfId="50" applyNumberFormat="1" applyFont="1" applyFill="1" applyBorder="1" applyAlignment="1">
      <alignment horizontal="center" vertical="center"/>
    </xf>
    <xf numFmtId="167" fontId="31" fillId="0" borderId="1" xfId="50" applyNumberFormat="1" applyFont="1" applyFill="1" applyBorder="1" applyAlignment="1">
      <alignment horizontal="center" vertical="center"/>
    </xf>
    <xf numFmtId="167" fontId="32" fillId="0" borderId="1" xfId="50" applyNumberFormat="1" applyFont="1" applyFill="1" applyBorder="1" applyAlignment="1">
      <alignment horizontal="center" vertical="center"/>
    </xf>
    <xf numFmtId="0" fontId="3" fillId="0" borderId="0" xfId="81" applyFill="1" applyAlignment="1">
      <alignment horizontal="left"/>
    </xf>
    <xf numFmtId="0" fontId="31" fillId="0" borderId="0" xfId="80" applyFont="1" applyFill="1" applyAlignment="1">
      <alignment horizontal="left"/>
    </xf>
    <xf numFmtId="0" fontId="30" fillId="0" borderId="0" xfId="80" applyFont="1" applyFill="1" applyAlignment="1">
      <alignment horizontal="left"/>
    </xf>
    <xf numFmtId="0" fontId="30" fillId="0" borderId="19" xfId="80" applyFont="1" applyFill="1" applyBorder="1" applyAlignment="1">
      <alignment horizontal="left" vertical="center" wrapText="1"/>
    </xf>
    <xf numFmtId="0" fontId="31" fillId="0" borderId="54" xfId="80" applyFont="1" applyFill="1" applyBorder="1" applyAlignment="1">
      <alignment horizontal="left"/>
    </xf>
    <xf numFmtId="0" fontId="45" fillId="0" borderId="1" xfId="80" applyFont="1" applyFill="1" applyBorder="1" applyAlignment="1">
      <alignment horizontal="left"/>
    </xf>
    <xf numFmtId="0" fontId="30" fillId="0" borderId="1" xfId="80" applyFont="1" applyFill="1" applyBorder="1" applyAlignment="1">
      <alignment horizontal="left" vertical="top" wrapText="1"/>
    </xf>
    <xf numFmtId="0" fontId="31" fillId="0" borderId="1" xfId="80" applyFont="1" applyFill="1" applyBorder="1" applyAlignment="1">
      <alignment horizontal="left" vertical="top" wrapText="1"/>
    </xf>
    <xf numFmtId="0" fontId="36" fillId="0" borderId="1" xfId="80" applyFont="1" applyFill="1" applyBorder="1" applyAlignment="1">
      <alignment horizontal="left" vertical="top" wrapText="1"/>
    </xf>
    <xf numFmtId="0" fontId="46" fillId="0" borderId="1" xfId="80" applyFont="1" applyFill="1" applyBorder="1" applyAlignment="1">
      <alignment horizontal="left" vertical="top" wrapText="1"/>
    </xf>
    <xf numFmtId="0" fontId="46" fillId="0" borderId="1" xfId="80" applyFont="1" applyFill="1" applyBorder="1" applyAlignment="1">
      <alignment horizontal="left" vertical="top"/>
    </xf>
    <xf numFmtId="0" fontId="36" fillId="0" borderId="1" xfId="80" applyFont="1" applyFill="1" applyBorder="1" applyAlignment="1">
      <alignment horizontal="left" vertical="top"/>
    </xf>
    <xf numFmtId="0" fontId="46" fillId="0" borderId="1" xfId="50" applyFont="1" applyFill="1" applyBorder="1" applyAlignment="1">
      <alignment horizontal="left" vertical="top" wrapText="1"/>
    </xf>
    <xf numFmtId="0" fontId="36" fillId="0" borderId="1" xfId="50" applyFont="1" applyFill="1" applyBorder="1" applyAlignment="1">
      <alignment horizontal="left" vertical="top" wrapText="1"/>
    </xf>
    <xf numFmtId="0" fontId="47" fillId="0" borderId="1" xfId="50" applyFont="1" applyFill="1" applyBorder="1" applyAlignment="1">
      <alignment horizontal="left" vertical="top" wrapText="1"/>
    </xf>
    <xf numFmtId="0" fontId="36" fillId="0" borderId="1" xfId="50" applyFont="1" applyFill="1" applyBorder="1" applyAlignment="1">
      <alignment horizontal="left" vertical="center" wrapText="1"/>
    </xf>
    <xf numFmtId="0" fontId="31" fillId="0" borderId="1" xfId="50" applyFont="1" applyFill="1" applyBorder="1" applyAlignment="1" applyProtection="1">
      <alignment horizontal="left" vertical="top" wrapText="1"/>
      <protection locked="0"/>
    </xf>
    <xf numFmtId="0" fontId="31" fillId="0" borderId="1" xfId="50" applyFont="1" applyFill="1" applyBorder="1" applyAlignment="1">
      <alignment horizontal="left" vertical="top" wrapText="1"/>
    </xf>
    <xf numFmtId="0" fontId="32" fillId="0" borderId="1" xfId="87" applyFont="1" applyFill="1" applyBorder="1" applyAlignment="1">
      <alignment horizontal="left" vertical="top" wrapText="1"/>
    </xf>
    <xf numFmtId="0" fontId="36" fillId="0" borderId="1" xfId="50" applyFont="1" applyFill="1" applyBorder="1" applyAlignment="1" applyProtection="1">
      <alignment horizontal="left" vertical="top" wrapText="1"/>
      <protection locked="0"/>
    </xf>
    <xf numFmtId="190" fontId="61" fillId="0" borderId="1" xfId="80" applyNumberFormat="1" applyFont="1" applyFill="1" applyBorder="1" applyAlignment="1">
      <alignment horizontal="center" vertical="center"/>
    </xf>
    <xf numFmtId="177" fontId="53" fillId="0" borderId="24" xfId="91" applyNumberFormat="1" applyFont="1" applyFill="1" applyBorder="1" applyAlignment="1" applyProtection="1">
      <alignment horizontal="center" vertical="center"/>
      <protection hidden="1"/>
    </xf>
    <xf numFmtId="191" fontId="53" fillId="0" borderId="24" xfId="91" applyNumberFormat="1" applyFont="1" applyFill="1" applyBorder="1" applyAlignment="1" applyProtection="1">
      <alignment horizontal="center" vertical="center"/>
      <protection hidden="1"/>
    </xf>
    <xf numFmtId="191" fontId="51" fillId="0" borderId="24" xfId="91" applyNumberFormat="1" applyFont="1" applyFill="1" applyBorder="1" applyAlignment="1" applyProtection="1">
      <alignment horizontal="center" vertical="center"/>
      <protection hidden="1"/>
    </xf>
    <xf numFmtId="177" fontId="53" fillId="0" borderId="24" xfId="91" applyNumberFormat="1" applyFont="1" applyFill="1" applyBorder="1" applyAlignment="1" applyProtection="1">
      <alignment horizontal="center"/>
      <protection hidden="1"/>
    </xf>
    <xf numFmtId="177" fontId="53" fillId="0" borderId="49" xfId="91" applyNumberFormat="1" applyFont="1" applyFill="1" applyBorder="1" applyAlignment="1" applyProtection="1">
      <alignment horizontal="center" vertical="center"/>
      <protection hidden="1"/>
    </xf>
    <xf numFmtId="177" fontId="51" fillId="0" borderId="50" xfId="91" applyNumberFormat="1" applyFont="1" applyFill="1" applyBorder="1" applyAlignment="1" applyProtection="1">
      <alignment horizontal="center" vertical="center"/>
      <protection hidden="1"/>
    </xf>
    <xf numFmtId="191" fontId="58" fillId="0" borderId="43" xfId="91" applyNumberFormat="1" applyFont="1" applyFill="1" applyBorder="1" applyAlignment="1" applyProtection="1">
      <alignment horizontal="center" vertical="center"/>
      <protection hidden="1"/>
    </xf>
    <xf numFmtId="177" fontId="56" fillId="0" borderId="24" xfId="91" applyNumberFormat="1" applyFont="1" applyFill="1" applyBorder="1" applyAlignment="1" applyProtection="1">
      <alignment horizontal="center" vertical="center"/>
      <protection hidden="1"/>
    </xf>
    <xf numFmtId="177" fontId="57" fillId="0" borderId="24" xfId="91" applyNumberFormat="1" applyFont="1" applyFill="1" applyBorder="1" applyAlignment="1" applyProtection="1">
      <alignment horizontal="center" vertical="center"/>
      <protection hidden="1"/>
    </xf>
    <xf numFmtId="177" fontId="58" fillId="0" borderId="24" xfId="91" applyNumberFormat="1" applyFont="1" applyFill="1" applyBorder="1" applyAlignment="1" applyProtection="1">
      <alignment horizontal="center" vertical="center"/>
      <protection hidden="1"/>
    </xf>
    <xf numFmtId="177" fontId="58" fillId="0" borderId="38" xfId="91" applyNumberFormat="1" applyFont="1" applyFill="1" applyBorder="1" applyAlignment="1" applyProtection="1">
      <alignment horizontal="center" vertical="center"/>
      <protection hidden="1"/>
    </xf>
    <xf numFmtId="177" fontId="53" fillId="0" borderId="1" xfId="91" applyNumberFormat="1" applyFont="1" applyFill="1" applyBorder="1" applyAlignment="1" applyProtection="1">
      <alignment horizontal="center" vertical="center" wrapText="1"/>
      <protection hidden="1"/>
    </xf>
    <xf numFmtId="177" fontId="57" fillId="0" borderId="38" xfId="91" applyNumberFormat="1" applyFont="1" applyFill="1" applyBorder="1" applyAlignment="1" applyProtection="1">
      <alignment horizontal="center" vertical="center"/>
      <protection hidden="1"/>
    </xf>
    <xf numFmtId="191" fontId="53" fillId="0" borderId="18" xfId="91" applyNumberFormat="1" applyFont="1" applyFill="1" applyBorder="1" applyAlignment="1" applyProtection="1">
      <alignment horizontal="center" vertical="center"/>
      <protection hidden="1"/>
    </xf>
    <xf numFmtId="0" fontId="12" fillId="0" borderId="1" xfId="91" applyFont="1" applyBorder="1" applyAlignment="1">
      <alignment horizontal="center" vertical="center"/>
    </xf>
    <xf numFmtId="191" fontId="51" fillId="0" borderId="1" xfId="91" applyNumberFormat="1" applyFont="1" applyFill="1" applyBorder="1" applyAlignment="1" applyProtection="1">
      <alignment horizontal="center" vertical="center"/>
      <protection hidden="1"/>
    </xf>
    <xf numFmtId="0" fontId="29" fillId="0" borderId="0" xfId="92" applyNumberFormat="1" applyFont="1" applyFill="1" applyAlignment="1" applyProtection="1">
      <alignment horizontal="right"/>
      <protection hidden="1"/>
    </xf>
    <xf numFmtId="185" fontId="12" fillId="0" borderId="0" xfId="91" applyNumberFormat="1" applyFont="1"/>
    <xf numFmtId="2" fontId="49" fillId="0" borderId="0" xfId="91" applyNumberFormat="1" applyAlignment="1" applyProtection="1">
      <alignment horizontal="center" vertical="center"/>
      <protection hidden="1"/>
    </xf>
    <xf numFmtId="0" fontId="29" fillId="0" borderId="0" xfId="81" applyFont="1"/>
    <xf numFmtId="0" fontId="29" fillId="0" borderId="0" xfId="84" applyFont="1" applyFill="1" applyAlignment="1"/>
    <xf numFmtId="0" fontId="29" fillId="0" borderId="0" xfId="84" applyFont="1" applyFill="1" applyAlignment="1">
      <alignment horizontal="right"/>
    </xf>
    <xf numFmtId="0" fontId="33" fillId="0" borderId="0" xfId="81" applyFont="1" applyAlignment="1">
      <alignment vertical="center" wrapText="1"/>
    </xf>
    <xf numFmtId="0" fontId="29" fillId="0" borderId="0" xfId="81" applyFont="1" applyAlignment="1">
      <alignment horizontal="right"/>
    </xf>
    <xf numFmtId="0" fontId="29" fillId="0" borderId="0" xfId="81" applyFont="1" applyAlignment="1">
      <alignment horizontal="right" vertical="center"/>
    </xf>
    <xf numFmtId="0" fontId="33" fillId="0" borderId="13" xfId="81" applyFont="1" applyBorder="1" applyAlignment="1">
      <alignment horizontal="center" vertical="center" wrapText="1"/>
    </xf>
    <xf numFmtId="0" fontId="33" fillId="0" borderId="1" xfId="8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29" fillId="0" borderId="1" xfId="81" applyFont="1" applyBorder="1" applyAlignment="1">
      <alignment horizontal="center" vertical="center"/>
    </xf>
    <xf numFmtId="0" fontId="62" fillId="0" borderId="1" xfId="81" applyFont="1" applyBorder="1" applyAlignment="1">
      <alignment horizontal="left" vertical="center" wrapText="1"/>
    </xf>
    <xf numFmtId="166" fontId="29" fillId="0" borderId="1" xfId="81" applyNumberFormat="1" applyFont="1" applyBorder="1" applyAlignment="1">
      <alignment horizontal="center" vertical="center"/>
    </xf>
    <xf numFmtId="4" fontId="29" fillId="0" borderId="1" xfId="81" applyNumberFormat="1" applyFont="1" applyBorder="1" applyAlignment="1">
      <alignment horizontal="center" vertical="center"/>
    </xf>
    <xf numFmtId="3" fontId="29" fillId="0" borderId="1" xfId="81" applyNumberFormat="1" applyFont="1" applyBorder="1" applyAlignment="1">
      <alignment horizontal="center" vertical="center"/>
    </xf>
    <xf numFmtId="49" fontId="29" fillId="0" borderId="1" xfId="81" applyNumberFormat="1" applyFont="1" applyBorder="1" applyAlignment="1">
      <alignment horizontal="center" vertical="center"/>
    </xf>
    <xf numFmtId="0" fontId="29" fillId="0" borderId="1" xfId="81" applyFont="1" applyBorder="1" applyAlignment="1">
      <alignment horizontal="justify" vertical="center"/>
    </xf>
    <xf numFmtId="166" fontId="33" fillId="0" borderId="1" xfId="81" applyNumberFormat="1" applyFont="1" applyBorder="1" applyAlignment="1">
      <alignment horizontal="center" vertical="center"/>
    </xf>
    <xf numFmtId="0" fontId="29" fillId="0" borderId="0" xfId="81" applyFont="1" applyBorder="1"/>
    <xf numFmtId="0" fontId="62" fillId="0" borderId="1" xfId="81" applyFont="1" applyBorder="1" applyAlignment="1">
      <alignment horizontal="justify" vertical="center" wrapText="1"/>
    </xf>
    <xf numFmtId="166" fontId="29" fillId="0" borderId="1" xfId="81" applyNumberFormat="1" applyFont="1" applyFill="1" applyBorder="1" applyAlignment="1">
      <alignment horizontal="center" vertical="center"/>
    </xf>
    <xf numFmtId="0" fontId="29" fillId="0" borderId="1" xfId="81" applyFont="1" applyBorder="1" applyAlignment="1">
      <alignment vertical="center"/>
    </xf>
    <xf numFmtId="0" fontId="63" fillId="0" borderId="1" xfId="80" applyFont="1" applyFill="1" applyBorder="1" applyAlignment="1">
      <alignment horizontal="justify" vertical="top" wrapText="1"/>
    </xf>
    <xf numFmtId="188" fontId="29" fillId="0" borderId="0" xfId="81" applyNumberFormat="1" applyFont="1"/>
    <xf numFmtId="4" fontId="29" fillId="0" borderId="0" xfId="81" applyNumberFormat="1" applyFont="1"/>
    <xf numFmtId="0" fontId="33" fillId="0" borderId="1" xfId="81" applyFont="1" applyBorder="1" applyAlignment="1">
      <alignment vertical="center"/>
    </xf>
    <xf numFmtId="0" fontId="33" fillId="0" borderId="0" xfId="81" applyFont="1"/>
    <xf numFmtId="192" fontId="29" fillId="0" borderId="0" xfId="81" applyNumberFormat="1" applyFont="1"/>
    <xf numFmtId="0" fontId="30" fillId="0" borderId="0" xfId="80" applyFont="1" applyFill="1" applyAlignment="1">
      <alignment vertical="center"/>
    </xf>
    <xf numFmtId="0" fontId="4" fillId="0" borderId="1" xfId="80" applyFont="1" applyFill="1" applyBorder="1" applyAlignment="1">
      <alignment vertical="top" wrapText="1"/>
    </xf>
    <xf numFmtId="0" fontId="4" fillId="0" borderId="0" xfId="0" applyFont="1" applyFill="1"/>
    <xf numFmtId="0" fontId="31" fillId="0" borderId="0" xfId="80" applyFont="1" applyFill="1" applyAlignment="1">
      <alignment horizontal="justify"/>
    </xf>
    <xf numFmtId="193" fontId="31" fillId="0" borderId="0" xfId="80" applyNumberFormat="1" applyFont="1" applyFill="1"/>
    <xf numFmtId="0" fontId="3" fillId="0" borderId="0" xfId="81" applyFill="1" applyAlignment="1">
      <alignment horizontal="right"/>
    </xf>
    <xf numFmtId="0" fontId="64" fillId="0" borderId="0" xfId="0" applyFont="1" applyAlignment="1">
      <alignment horizontal="right" vertical="center"/>
    </xf>
    <xf numFmtId="0" fontId="64" fillId="28" borderId="0" xfId="0" applyFont="1" applyFill="1" applyAlignment="1">
      <alignment horizontal="right" vertic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7" fillId="28" borderId="0" xfId="0" applyFont="1" applyFill="1"/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28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wrapText="1"/>
    </xf>
    <xf numFmtId="2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center"/>
    </xf>
    <xf numFmtId="2" fontId="66" fillId="0" borderId="0" xfId="0" applyNumberFormat="1" applyFont="1"/>
    <xf numFmtId="0" fontId="33" fillId="0" borderId="1" xfId="0" applyFont="1" applyBorder="1" applyAlignment="1">
      <alignment vertical="center" wrapText="1"/>
    </xf>
    <xf numFmtId="0" fontId="33" fillId="28" borderId="1" xfId="0" applyFont="1" applyFill="1" applyBorder="1" applyAlignment="1">
      <alignment wrapText="1"/>
    </xf>
    <xf numFmtId="0" fontId="68" fillId="0" borderId="0" xfId="0" applyFont="1"/>
    <xf numFmtId="0" fontId="33" fillId="28" borderId="1" xfId="0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66" fillId="28" borderId="0" xfId="0" applyFont="1" applyFill="1"/>
    <xf numFmtId="0" fontId="31" fillId="0" borderId="54" xfId="80" applyFont="1" applyFill="1" applyBorder="1" applyAlignment="1">
      <alignment horizontal="center"/>
    </xf>
    <xf numFmtId="0" fontId="45" fillId="0" borderId="1" xfId="80" applyFont="1" applyFill="1" applyBorder="1" applyAlignment="1">
      <alignment vertical="top" wrapText="1"/>
    </xf>
    <xf numFmtId="0" fontId="45" fillId="0" borderId="1" xfId="80" applyFont="1" applyFill="1" applyBorder="1"/>
    <xf numFmtId="170" fontId="45" fillId="0" borderId="1" xfId="80" applyNumberFormat="1" applyFont="1" applyFill="1" applyBorder="1"/>
    <xf numFmtId="167" fontId="45" fillId="0" borderId="1" xfId="80" applyNumberFormat="1" applyFont="1" applyFill="1" applyBorder="1" applyAlignment="1">
      <alignment horizontal="left" vertical="center"/>
    </xf>
    <xf numFmtId="0" fontId="30" fillId="0" borderId="1" xfId="80" applyFont="1" applyFill="1" applyBorder="1" applyAlignment="1">
      <alignment vertical="top" wrapText="1"/>
    </xf>
    <xf numFmtId="0" fontId="31" fillId="0" borderId="1" xfId="80" applyFont="1" applyFill="1" applyBorder="1" applyAlignment="1">
      <alignment vertical="top" wrapText="1"/>
    </xf>
    <xf numFmtId="49" fontId="29" fillId="0" borderId="1" xfId="8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36" fillId="0" borderId="1" xfId="80" applyFont="1" applyFill="1" applyBorder="1" applyAlignment="1">
      <alignment vertical="top" wrapText="1"/>
    </xf>
    <xf numFmtId="0" fontId="46" fillId="0" borderId="1" xfId="80" applyFont="1" applyFill="1" applyBorder="1" applyAlignment="1">
      <alignment vertical="top" wrapText="1"/>
    </xf>
    <xf numFmtId="0" fontId="46" fillId="0" borderId="1" xfId="80" applyFont="1" applyFill="1" applyBorder="1" applyAlignment="1">
      <alignment horizontal="justify" vertical="top"/>
    </xf>
    <xf numFmtId="0" fontId="36" fillId="0" borderId="1" xfId="80" applyFont="1" applyFill="1" applyBorder="1" applyAlignment="1">
      <alignment horizontal="justify" vertical="top"/>
    </xf>
    <xf numFmtId="171" fontId="51" fillId="0" borderId="38" xfId="91" applyNumberFormat="1" applyFont="1" applyFill="1" applyBorder="1" applyAlignment="1" applyProtection="1">
      <protection hidden="1"/>
    </xf>
    <xf numFmtId="172" fontId="51" fillId="0" borderId="13" xfId="91" applyNumberFormat="1" applyFont="1" applyFill="1" applyBorder="1" applyAlignment="1" applyProtection="1">
      <protection hidden="1"/>
    </xf>
    <xf numFmtId="172" fontId="51" fillId="0" borderId="39" xfId="91" applyNumberFormat="1" applyFont="1" applyFill="1" applyBorder="1" applyAlignment="1" applyProtection="1">
      <protection hidden="1"/>
    </xf>
    <xf numFmtId="173" fontId="51" fillId="0" borderId="40" xfId="91" applyNumberFormat="1" applyFont="1" applyFill="1" applyBorder="1" applyAlignment="1" applyProtection="1">
      <protection hidden="1"/>
    </xf>
    <xf numFmtId="173" fontId="51" fillId="0" borderId="38" xfId="91" applyNumberFormat="1" applyFont="1" applyFill="1" applyBorder="1" applyAlignment="1" applyProtection="1">
      <protection hidden="1"/>
    </xf>
    <xf numFmtId="173" fontId="12" fillId="0" borderId="41" xfId="91" applyNumberFormat="1" applyFont="1" applyFill="1" applyBorder="1" applyAlignment="1" applyProtection="1">
      <protection hidden="1"/>
    </xf>
    <xf numFmtId="174" fontId="51" fillId="0" borderId="42" xfId="91" applyNumberFormat="1" applyFont="1" applyFill="1" applyBorder="1" applyAlignment="1" applyProtection="1">
      <alignment horizontal="center" vertical="center"/>
      <protection hidden="1"/>
    </xf>
    <xf numFmtId="174" fontId="51" fillId="0" borderId="43" xfId="91" applyNumberFormat="1" applyFont="1" applyFill="1" applyBorder="1" applyAlignment="1" applyProtection="1">
      <alignment horizontal="center" vertical="center"/>
      <protection hidden="1"/>
    </xf>
    <xf numFmtId="175" fontId="51" fillId="0" borderId="43" xfId="91" applyNumberFormat="1" applyFont="1" applyFill="1" applyBorder="1" applyAlignment="1" applyProtection="1">
      <alignment horizontal="center" vertical="center"/>
      <protection hidden="1"/>
    </xf>
    <xf numFmtId="176" fontId="51" fillId="0" borderId="43" xfId="91" applyNumberFormat="1" applyFont="1" applyFill="1" applyBorder="1" applyAlignment="1" applyProtection="1">
      <alignment horizontal="center" vertical="center"/>
      <protection hidden="1"/>
    </xf>
    <xf numFmtId="174" fontId="51" fillId="0" borderId="38" xfId="91" applyNumberFormat="1" applyFont="1" applyFill="1" applyBorder="1" applyAlignment="1" applyProtection="1">
      <alignment horizontal="center" vertical="center"/>
      <protection hidden="1"/>
    </xf>
    <xf numFmtId="177" fontId="12" fillId="0" borderId="39" xfId="91" applyNumberFormat="1" applyFont="1" applyFill="1" applyBorder="1" applyAlignment="1" applyProtection="1">
      <alignment horizontal="center" vertical="center"/>
      <protection hidden="1"/>
    </xf>
    <xf numFmtId="177" fontId="12" fillId="0" borderId="42" xfId="91" applyNumberFormat="1" applyFont="1" applyFill="1" applyBorder="1" applyAlignment="1" applyProtection="1">
      <alignment horizontal="center" vertical="center"/>
      <protection hidden="1"/>
    </xf>
    <xf numFmtId="191" fontId="51" fillId="0" borderId="43" xfId="91" applyNumberFormat="1" applyFont="1" applyFill="1" applyBorder="1" applyAlignment="1" applyProtection="1">
      <alignment horizontal="center" vertical="center"/>
      <protection hidden="1"/>
    </xf>
    <xf numFmtId="178" fontId="51" fillId="0" borderId="39" xfId="91" applyNumberFormat="1" applyFont="1" applyFill="1" applyBorder="1" applyAlignment="1" applyProtection="1">
      <protection hidden="1"/>
    </xf>
    <xf numFmtId="178" fontId="51" fillId="0" borderId="13" xfId="91" applyNumberFormat="1" applyFont="1" applyFill="1" applyBorder="1" applyAlignment="1" applyProtection="1">
      <protection hidden="1"/>
    </xf>
    <xf numFmtId="179" fontId="51" fillId="0" borderId="13" xfId="91" applyNumberFormat="1" applyFont="1" applyFill="1" applyBorder="1" applyAlignment="1" applyProtection="1">
      <protection hidden="1"/>
    </xf>
    <xf numFmtId="178" fontId="51" fillId="0" borderId="16" xfId="91" applyNumberFormat="1" applyFont="1" applyFill="1" applyBorder="1" applyAlignment="1" applyProtection="1">
      <protection hidden="1"/>
    </xf>
    <xf numFmtId="178" fontId="51" fillId="0" borderId="44" xfId="91" applyNumberFormat="1" applyFont="1" applyFill="1" applyBorder="1" applyAlignment="1" applyProtection="1">
      <protection hidden="1"/>
    </xf>
    <xf numFmtId="184" fontId="51" fillId="0" borderId="0" xfId="91" applyNumberFormat="1" applyFont="1"/>
    <xf numFmtId="173" fontId="51" fillId="0" borderId="24" xfId="91" applyNumberFormat="1" applyFont="1" applyFill="1" applyBorder="1" applyAlignment="1" applyProtection="1">
      <alignment horizontal="center" vertical="center"/>
      <protection hidden="1"/>
    </xf>
    <xf numFmtId="174" fontId="51" fillId="0" borderId="24" xfId="91" applyNumberFormat="1" applyFont="1" applyFill="1" applyBorder="1" applyAlignment="1" applyProtection="1">
      <alignment horizontal="center" vertical="center"/>
      <protection hidden="1"/>
    </xf>
    <xf numFmtId="175" fontId="51" fillId="0" borderId="24" xfId="91" applyNumberFormat="1" applyFont="1" applyFill="1" applyBorder="1" applyAlignment="1" applyProtection="1">
      <alignment horizontal="center" vertical="center"/>
      <protection hidden="1"/>
    </xf>
    <xf numFmtId="176" fontId="51" fillId="0" borderId="24" xfId="91" applyNumberFormat="1" applyFont="1" applyFill="1" applyBorder="1" applyAlignment="1" applyProtection="1">
      <alignment horizontal="center" vertical="center"/>
      <protection hidden="1"/>
    </xf>
    <xf numFmtId="177" fontId="51" fillId="0" borderId="24" xfId="91" applyNumberFormat="1" applyFont="1" applyFill="1" applyBorder="1" applyAlignment="1" applyProtection="1">
      <alignment horizontal="center" vertical="center"/>
      <protection hidden="1"/>
    </xf>
    <xf numFmtId="181" fontId="12" fillId="0" borderId="0" xfId="91" applyNumberFormat="1" applyFont="1" applyAlignment="1">
      <alignment horizontal="center" vertical="center"/>
    </xf>
    <xf numFmtId="0" fontId="12" fillId="0" borderId="0" xfId="91" applyFont="1" applyAlignment="1">
      <alignment horizontal="center" vertical="center"/>
    </xf>
    <xf numFmtId="0" fontId="53" fillId="0" borderId="1" xfId="91" applyNumberFormat="1" applyFont="1" applyFill="1" applyBorder="1" applyAlignment="1" applyProtection="1">
      <alignment horizontal="center" vertical="center"/>
      <protection hidden="1"/>
    </xf>
    <xf numFmtId="0" fontId="49" fillId="0" borderId="1" xfId="91" applyBorder="1"/>
    <xf numFmtId="0" fontId="60" fillId="0" borderId="0" xfId="92" applyFont="1" applyAlignment="1" applyProtection="1">
      <alignment horizontal="right"/>
      <protection hidden="1"/>
    </xf>
    <xf numFmtId="167" fontId="31" fillId="0" borderId="1" xfId="81" applyNumberFormat="1" applyFont="1" applyBorder="1" applyAlignment="1">
      <alignment horizontal="center" vertical="center"/>
    </xf>
    <xf numFmtId="167" fontId="31" fillId="0" borderId="1" xfId="81" applyNumberFormat="1" applyFont="1" applyFill="1" applyBorder="1" applyAlignment="1">
      <alignment horizontal="center" vertical="center"/>
    </xf>
    <xf numFmtId="167" fontId="39" fillId="0" borderId="1" xfId="81" applyNumberFormat="1" applyFont="1" applyBorder="1" applyAlignment="1">
      <alignment horizontal="center" vertical="center"/>
    </xf>
    <xf numFmtId="177" fontId="52" fillId="0" borderId="42" xfId="91" applyNumberFormat="1" applyFont="1" applyFill="1" applyBorder="1" applyAlignment="1" applyProtection="1">
      <alignment horizontal="center"/>
      <protection hidden="1"/>
    </xf>
    <xf numFmtId="177" fontId="12" fillId="0" borderId="42" xfId="91" applyNumberFormat="1" applyFont="1" applyFill="1" applyBorder="1" applyAlignment="1" applyProtection="1">
      <alignment horizontal="center"/>
      <protection hidden="1"/>
    </xf>
    <xf numFmtId="177" fontId="12" fillId="0" borderId="40" xfId="91" applyNumberFormat="1" applyFont="1" applyFill="1" applyBorder="1" applyAlignment="1" applyProtection="1">
      <alignment horizontal="center"/>
      <protection hidden="1"/>
    </xf>
    <xf numFmtId="177" fontId="51" fillId="0" borderId="24" xfId="91" applyNumberFormat="1" applyFont="1" applyFill="1" applyBorder="1" applyAlignment="1" applyProtection="1">
      <alignment horizontal="center"/>
      <protection hidden="1"/>
    </xf>
    <xf numFmtId="177" fontId="51" fillId="0" borderId="49" xfId="91" applyNumberFormat="1" applyFont="1" applyFill="1" applyBorder="1" applyAlignment="1" applyProtection="1">
      <alignment horizontal="center"/>
      <protection hidden="1"/>
    </xf>
    <xf numFmtId="191" fontId="52" fillId="0" borderId="42" xfId="91" applyNumberFormat="1" applyFont="1" applyFill="1" applyBorder="1" applyAlignment="1" applyProtection="1">
      <alignment horizontal="center"/>
      <protection hidden="1"/>
    </xf>
    <xf numFmtId="166" fontId="4" fillId="0" borderId="1" xfId="81" applyNumberFormat="1" applyFont="1" applyBorder="1" applyAlignment="1">
      <alignment horizontal="center" vertical="center"/>
    </xf>
    <xf numFmtId="166" fontId="4" fillId="0" borderId="1" xfId="81" applyNumberFormat="1" applyFont="1" applyFill="1" applyBorder="1" applyAlignment="1">
      <alignment horizontal="center" vertical="center"/>
    </xf>
    <xf numFmtId="3" fontId="4" fillId="0" borderId="1" xfId="81" applyNumberFormat="1" applyFont="1" applyBorder="1" applyAlignment="1">
      <alignment horizontal="center" vertical="center"/>
    </xf>
    <xf numFmtId="3" fontId="5" fillId="0" borderId="1" xfId="81" applyNumberFormat="1" applyFont="1" applyBorder="1" applyAlignment="1">
      <alignment horizontal="center" vertical="center"/>
    </xf>
    <xf numFmtId="167" fontId="30" fillId="0" borderId="1" xfId="75" applyNumberFormat="1" applyFont="1" applyFill="1" applyBorder="1" applyAlignment="1">
      <alignment horizontal="right" vertical="center" wrapText="1"/>
    </xf>
    <xf numFmtId="167" fontId="31" fillId="0" borderId="1" xfId="7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36" fillId="0" borderId="1" xfId="75" applyNumberFormat="1" applyFont="1" applyFill="1" applyBorder="1" applyAlignment="1">
      <alignment horizontal="right" vertical="center" wrapText="1"/>
    </xf>
    <xf numFmtId="167" fontId="46" fillId="0" borderId="1" xfId="75" applyNumberFormat="1" applyFont="1" applyFill="1" applyBorder="1" applyAlignment="1">
      <alignment horizontal="right" vertical="center" wrapText="1"/>
    </xf>
    <xf numFmtId="0" fontId="69" fillId="29" borderId="19" xfId="0" applyFont="1" applyFill="1" applyBorder="1" applyAlignment="1">
      <alignment vertical="center" wrapText="1"/>
    </xf>
    <xf numFmtId="0" fontId="70" fillId="29" borderId="64" xfId="0" applyFont="1" applyFill="1" applyBorder="1" applyAlignment="1">
      <alignment horizontal="left" vertical="center" wrapText="1" indent="1"/>
    </xf>
    <xf numFmtId="0" fontId="70" fillId="29" borderId="64" xfId="0" applyFont="1" applyFill="1" applyBorder="1" applyAlignment="1">
      <alignment horizontal="left" vertical="center" wrapText="1" indent="2"/>
    </xf>
    <xf numFmtId="0" fontId="70" fillId="29" borderId="65" xfId="0" applyFont="1" applyFill="1" applyBorder="1" applyAlignment="1">
      <alignment horizontal="left" vertical="center" wrapText="1" indent="4"/>
    </xf>
    <xf numFmtId="0" fontId="70" fillId="29" borderId="22" xfId="0" applyFont="1" applyFill="1" applyBorder="1" applyAlignment="1">
      <alignment horizontal="left" vertical="center" wrapText="1" indent="2"/>
    </xf>
    <xf numFmtId="4" fontId="70" fillId="29" borderId="22" xfId="0" applyNumberFormat="1" applyFont="1" applyFill="1" applyBorder="1" applyAlignment="1">
      <alignment horizontal="left" vertical="center" wrapText="1" indent="2"/>
    </xf>
    <xf numFmtId="0" fontId="70" fillId="29" borderId="65" xfId="0" applyFont="1" applyFill="1" applyBorder="1" applyAlignment="1">
      <alignment vertical="center" wrapText="1"/>
    </xf>
    <xf numFmtId="0" fontId="70" fillId="29" borderId="22" xfId="0" applyFont="1" applyFill="1" applyBorder="1" applyAlignment="1">
      <alignment horizontal="left" vertical="center" wrapText="1" indent="4"/>
    </xf>
    <xf numFmtId="1" fontId="70" fillId="29" borderId="22" xfId="0" applyNumberFormat="1" applyFont="1" applyFill="1" applyBorder="1" applyAlignment="1">
      <alignment horizontal="left" vertical="center" wrapText="1" indent="3"/>
    </xf>
    <xf numFmtId="0" fontId="29" fillId="29" borderId="22" xfId="0" applyFont="1" applyFill="1" applyBorder="1" applyAlignment="1">
      <alignment horizontal="left" vertical="center" wrapText="1" indent="2"/>
    </xf>
    <xf numFmtId="0" fontId="29" fillId="29" borderId="64" xfId="0" applyFont="1" applyFill="1" applyBorder="1" applyAlignment="1">
      <alignment horizontal="left" vertical="center" wrapText="1" indent="1"/>
    </xf>
    <xf numFmtId="0" fontId="71" fillId="29" borderId="65" xfId="0" applyFont="1" applyFill="1" applyBorder="1" applyAlignment="1">
      <alignment horizontal="justify" vertical="center" wrapText="1"/>
    </xf>
    <xf numFmtId="0" fontId="71" fillId="29" borderId="22" xfId="0" applyFont="1" applyFill="1" applyBorder="1" applyAlignment="1">
      <alignment horizontal="left" vertical="center" wrapText="1" indent="11"/>
    </xf>
    <xf numFmtId="0" fontId="71" fillId="29" borderId="22" xfId="0" applyFont="1" applyFill="1" applyBorder="1" applyAlignment="1">
      <alignment horizontal="left" vertical="center" wrapText="1" indent="3"/>
    </xf>
    <xf numFmtId="4" fontId="0" fillId="0" borderId="0" xfId="0" applyNumberFormat="1"/>
    <xf numFmtId="0" fontId="70" fillId="29" borderId="22" xfId="0" applyFont="1" applyFill="1" applyBorder="1" applyAlignment="1">
      <alignment horizontal="left" vertical="center" wrapText="1" indent="3"/>
    </xf>
    <xf numFmtId="0" fontId="70" fillId="29" borderId="27" xfId="0" applyFont="1" applyFill="1" applyBorder="1" applyAlignment="1">
      <alignment vertical="center" wrapText="1"/>
    </xf>
    <xf numFmtId="0" fontId="70" fillId="29" borderId="22" xfId="0" applyFont="1" applyFill="1" applyBorder="1" applyAlignment="1">
      <alignment vertical="center" wrapText="1"/>
    </xf>
    <xf numFmtId="0" fontId="70" fillId="29" borderId="22" xfId="0" applyFont="1" applyFill="1" applyBorder="1" applyAlignment="1">
      <alignment horizontal="left" vertical="center" wrapText="1" indent="1"/>
    </xf>
    <xf numFmtId="0" fontId="70" fillId="29" borderId="26" xfId="0" applyFont="1" applyFill="1" applyBorder="1" applyAlignment="1">
      <alignment horizontal="left" vertical="center" wrapText="1" indent="3"/>
    </xf>
    <xf numFmtId="188" fontId="0" fillId="0" borderId="0" xfId="0" applyNumberFormat="1"/>
    <xf numFmtId="0" fontId="70" fillId="29" borderId="23" xfId="0" applyFont="1" applyFill="1" applyBorder="1" applyAlignment="1">
      <alignment vertical="center" wrapText="1"/>
    </xf>
    <xf numFmtId="43" fontId="0" fillId="0" borderId="0" xfId="0" applyNumberFormat="1"/>
    <xf numFmtId="166" fontId="70" fillId="29" borderId="22" xfId="0" applyNumberFormat="1" applyFont="1" applyFill="1" applyBorder="1" applyAlignment="1">
      <alignment horizontal="left" vertical="center" wrapText="1" indent="1"/>
    </xf>
    <xf numFmtId="166" fontId="70" fillId="29" borderId="22" xfId="0" applyNumberFormat="1" applyFont="1" applyFill="1" applyBorder="1" applyAlignment="1">
      <alignment horizontal="left" vertical="center" wrapText="1" indent="2"/>
    </xf>
    <xf numFmtId="166" fontId="70" fillId="29" borderId="22" xfId="0" applyNumberFormat="1" applyFont="1" applyFill="1" applyBorder="1" applyAlignment="1">
      <alignment horizontal="center" vertical="center" wrapText="1"/>
    </xf>
    <xf numFmtId="166" fontId="70" fillId="29" borderId="64" xfId="0" applyNumberFormat="1" applyFont="1" applyFill="1" applyBorder="1" applyAlignment="1">
      <alignment horizontal="center" vertical="center" wrapText="1"/>
    </xf>
    <xf numFmtId="166" fontId="74" fillId="29" borderId="22" xfId="0" applyNumberFormat="1" applyFont="1" applyFill="1" applyBorder="1" applyAlignment="1">
      <alignment horizontal="center" vertical="center" wrapText="1"/>
    </xf>
    <xf numFmtId="1" fontId="74" fillId="29" borderId="22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29" fillId="29" borderId="26" xfId="0" applyFont="1" applyFill="1" applyBorder="1" applyAlignment="1">
      <alignment horizontal="left" vertical="center" wrapText="1" indent="3"/>
    </xf>
    <xf numFmtId="0" fontId="29" fillId="29" borderId="22" xfId="0" applyFont="1" applyFill="1" applyBorder="1" applyAlignment="1">
      <alignment vertical="center" wrapText="1"/>
    </xf>
    <xf numFmtId="0" fontId="70" fillId="29" borderId="65" xfId="0" applyFont="1" applyFill="1" applyBorder="1" applyAlignment="1">
      <alignment horizontal="left" vertical="center" wrapText="1" indent="13"/>
    </xf>
    <xf numFmtId="0" fontId="70" fillId="29" borderId="22" xfId="0" applyFont="1" applyFill="1" applyBorder="1" applyAlignment="1">
      <alignment horizontal="left" vertical="center" wrapText="1" indent="5"/>
    </xf>
    <xf numFmtId="0" fontId="70" fillId="29" borderId="65" xfId="0" applyFont="1" applyFill="1" applyBorder="1" applyAlignment="1">
      <alignment horizontal="justify" vertical="center" wrapText="1"/>
    </xf>
    <xf numFmtId="0" fontId="70" fillId="29" borderId="19" xfId="0" applyFont="1" applyFill="1" applyBorder="1" applyAlignment="1">
      <alignment vertical="center" wrapText="1"/>
    </xf>
    <xf numFmtId="0" fontId="74" fillId="29" borderId="65" xfId="0" applyFont="1" applyFill="1" applyBorder="1" applyAlignment="1">
      <alignment horizontal="justify" vertical="center" wrapText="1"/>
    </xf>
    <xf numFmtId="0" fontId="74" fillId="29" borderId="65" xfId="0" applyFont="1" applyFill="1" applyBorder="1" applyAlignment="1">
      <alignment vertical="center" wrapText="1"/>
    </xf>
    <xf numFmtId="0" fontId="70" fillId="29" borderId="1" xfId="0" applyFont="1" applyFill="1" applyBorder="1" applyAlignment="1">
      <alignment vertical="center" wrapText="1"/>
    </xf>
    <xf numFmtId="166" fontId="70" fillId="29" borderId="27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70" fillId="29" borderId="22" xfId="0" applyFont="1" applyFill="1" applyBorder="1" applyAlignment="1">
      <alignment horizontal="justify" vertical="center" wrapText="1"/>
    </xf>
    <xf numFmtId="49" fontId="0" fillId="0" borderId="0" xfId="0" applyNumberFormat="1"/>
    <xf numFmtId="49" fontId="70" fillId="29" borderId="65" xfId="0" applyNumberFormat="1" applyFont="1" applyFill="1" applyBorder="1" applyAlignment="1">
      <alignment horizontal="center" vertical="center" wrapText="1"/>
    </xf>
    <xf numFmtId="49" fontId="70" fillId="29" borderId="65" xfId="0" applyNumberFormat="1" applyFont="1" applyFill="1" applyBorder="1" applyAlignment="1">
      <alignment horizontal="left" vertical="center" wrapText="1" indent="2"/>
    </xf>
    <xf numFmtId="49" fontId="72" fillId="29" borderId="65" xfId="0" applyNumberFormat="1" applyFont="1" applyFill="1" applyBorder="1" applyAlignment="1">
      <alignment horizontal="left" vertical="center" wrapText="1" indent="2"/>
    </xf>
    <xf numFmtId="0" fontId="30" fillId="0" borderId="0" xfId="80" applyFont="1" applyFill="1" applyAlignment="1">
      <alignment horizontal="center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188" fontId="75" fillId="0" borderId="1" xfId="0" applyNumberFormat="1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88" fontId="29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49" fontId="40" fillId="0" borderId="0" xfId="0" applyNumberFormat="1" applyFont="1"/>
    <xf numFmtId="0" fontId="40" fillId="0" borderId="1" xfId="0" applyFont="1" applyBorder="1"/>
    <xf numFmtId="1" fontId="40" fillId="0" borderId="1" xfId="0" applyNumberFormat="1" applyFont="1" applyBorder="1"/>
    <xf numFmtId="192" fontId="29" fillId="0" borderId="1" xfId="81" applyNumberFormat="1" applyFont="1" applyBorder="1" applyAlignment="1">
      <alignment horizontal="center" vertical="center"/>
    </xf>
    <xf numFmtId="192" fontId="29" fillId="0" borderId="1" xfId="81" applyNumberFormat="1" applyFont="1" applyFill="1" applyBorder="1" applyAlignment="1">
      <alignment horizontal="center" vertical="center"/>
    </xf>
    <xf numFmtId="192" fontId="0" fillId="0" borderId="0" xfId="0" applyNumberFormat="1"/>
    <xf numFmtId="0" fontId="75" fillId="0" borderId="1" xfId="0" applyFont="1" applyBorder="1" applyAlignment="1">
      <alignment horizontal="justify" vertical="center" wrapText="1"/>
    </xf>
    <xf numFmtId="0" fontId="76" fillId="0" borderId="1" xfId="0" applyFont="1" applyBorder="1" applyAlignment="1">
      <alignment horizontal="justify" vertical="center" wrapText="1"/>
    </xf>
    <xf numFmtId="166" fontId="76" fillId="0" borderId="1" xfId="0" applyNumberFormat="1" applyFont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166" fontId="75" fillId="0" borderId="1" xfId="0" applyNumberFormat="1" applyFont="1" applyBorder="1" applyAlignment="1">
      <alignment horizontal="center" vertical="center" wrapText="1"/>
    </xf>
    <xf numFmtId="1" fontId="76" fillId="0" borderId="1" xfId="0" applyNumberFormat="1" applyFont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1" fontId="75" fillId="0" borderId="1" xfId="0" applyNumberFormat="1" applyFont="1" applyBorder="1" applyAlignment="1">
      <alignment horizontal="center" vertical="center"/>
    </xf>
    <xf numFmtId="0" fontId="33" fillId="29" borderId="1" xfId="0" applyNumberFormat="1" applyFont="1" applyFill="1" applyBorder="1" applyAlignment="1">
      <alignment horizontal="center" vertical="center"/>
    </xf>
    <xf numFmtId="0" fontId="33" fillId="29" borderId="1" xfId="0" applyNumberFormat="1" applyFont="1" applyFill="1" applyBorder="1" applyAlignment="1">
      <alignment horizontal="center" vertical="center" wrapText="1"/>
    </xf>
    <xf numFmtId="188" fontId="33" fillId="29" borderId="1" xfId="0" applyNumberFormat="1" applyFont="1" applyFill="1" applyBorder="1" applyAlignment="1">
      <alignment horizontal="center" vertical="center"/>
    </xf>
    <xf numFmtId="0" fontId="29" fillId="29" borderId="1" xfId="0" applyNumberFormat="1" applyFont="1" applyFill="1" applyBorder="1" applyAlignment="1">
      <alignment vertical="center" wrapText="1"/>
    </xf>
    <xf numFmtId="0" fontId="29" fillId="29" borderId="1" xfId="0" applyNumberFormat="1" applyFont="1" applyFill="1" applyBorder="1" applyAlignment="1">
      <alignment horizontal="center" vertical="center"/>
    </xf>
    <xf numFmtId="0" fontId="29" fillId="29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88" fontId="29" fillId="29" borderId="1" xfId="0" applyNumberFormat="1" applyFont="1" applyFill="1" applyBorder="1" applyAlignment="1">
      <alignment horizontal="center" vertical="center"/>
    </xf>
    <xf numFmtId="188" fontId="29" fillId="29" borderId="1" xfId="0" applyNumberFormat="1" applyFont="1" applyFill="1" applyBorder="1" applyAlignment="1">
      <alignment horizontal="center" vertical="center" wrapText="1"/>
    </xf>
    <xf numFmtId="1" fontId="33" fillId="29" borderId="1" xfId="0" applyNumberFormat="1" applyFont="1" applyFill="1" applyBorder="1" applyAlignment="1">
      <alignment horizontal="center" vertical="center"/>
    </xf>
    <xf numFmtId="0" fontId="30" fillId="30" borderId="1" xfId="80" applyFont="1" applyFill="1" applyBorder="1" applyAlignment="1">
      <alignment horizontal="center" vertical="center"/>
    </xf>
    <xf numFmtId="0" fontId="30" fillId="0" borderId="1" xfId="80" applyFont="1" applyFill="1" applyBorder="1" applyAlignment="1">
      <alignment horizontal="center" vertical="center"/>
    </xf>
    <xf numFmtId="0" fontId="36" fillId="0" borderId="1" xfId="50" applyFont="1" applyFill="1" applyBorder="1" applyAlignment="1">
      <alignment horizontal="center" vertical="center" wrapText="1"/>
    </xf>
    <xf numFmtId="167" fontId="31" fillId="30" borderId="1" xfId="50" applyNumberFormat="1" applyFont="1" applyFill="1" applyBorder="1" applyAlignment="1">
      <alignment horizontal="center" vertical="center"/>
    </xf>
    <xf numFmtId="0" fontId="32" fillId="0" borderId="1" xfId="50" applyFont="1" applyFill="1" applyBorder="1" applyAlignment="1">
      <alignment horizontal="center" vertical="center"/>
    </xf>
    <xf numFmtId="167" fontId="30" fillId="30" borderId="1" xfId="50" applyNumberFormat="1" applyFont="1" applyFill="1" applyBorder="1" applyAlignment="1">
      <alignment horizontal="center" vertical="center"/>
    </xf>
    <xf numFmtId="0" fontId="31" fillId="0" borderId="1" xfId="50" applyFont="1" applyFill="1" applyBorder="1" applyAlignment="1">
      <alignment horizontal="center" vertical="center"/>
    </xf>
    <xf numFmtId="0" fontId="31" fillId="30" borderId="0" xfId="80" applyFont="1" applyFill="1"/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1" fontId="53" fillId="0" borderId="41" xfId="91" applyNumberFormat="1" applyFont="1" applyFill="1" applyBorder="1" applyAlignment="1" applyProtection="1">
      <alignment wrapText="1"/>
      <protection hidden="1"/>
    </xf>
    <xf numFmtId="171" fontId="53" fillId="0" borderId="48" xfId="91" applyNumberFormat="1" applyFont="1" applyFill="1" applyBorder="1" applyAlignment="1" applyProtection="1">
      <alignment wrapText="1"/>
      <protection hidden="1"/>
    </xf>
    <xf numFmtId="174" fontId="53" fillId="0" borderId="43" xfId="91" applyNumberFormat="1" applyFont="1" applyFill="1" applyBorder="1" applyAlignment="1" applyProtection="1">
      <alignment horizontal="center" vertical="center"/>
      <protection hidden="1"/>
    </xf>
    <xf numFmtId="174" fontId="53" fillId="0" borderId="49" xfId="91" applyNumberFormat="1" applyFont="1" applyFill="1" applyBorder="1" applyAlignment="1" applyProtection="1">
      <alignment horizontal="center" vertical="center"/>
      <protection hidden="1"/>
    </xf>
    <xf numFmtId="178" fontId="53" fillId="0" borderId="51" xfId="91" applyNumberFormat="1" applyFont="1" applyFill="1" applyBorder="1" applyAlignment="1" applyProtection="1">
      <protection hidden="1"/>
    </xf>
    <xf numFmtId="171" fontId="53" fillId="0" borderId="45" xfId="91" applyNumberFormat="1" applyFont="1" applyFill="1" applyBorder="1" applyAlignment="1" applyProtection="1">
      <alignment wrapText="1"/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alignment horizontal="center" vertical="center"/>
      <protection hidden="1"/>
    </xf>
    <xf numFmtId="174" fontId="53" fillId="0" borderId="24" xfId="91" applyNumberFormat="1" applyFont="1" applyFill="1" applyBorder="1" applyAlignment="1" applyProtection="1">
      <alignment horizontal="center" vertical="center"/>
      <protection hidden="1"/>
    </xf>
    <xf numFmtId="178" fontId="53" fillId="0" borderId="47" xfId="91" applyNumberFormat="1" applyFont="1" applyFill="1" applyBorder="1" applyAlignment="1" applyProtection="1">
      <protection hidden="1"/>
    </xf>
    <xf numFmtId="171" fontId="55" fillId="0" borderId="45" xfId="91" applyNumberFormat="1" applyFont="1" applyFill="1" applyBorder="1" applyAlignment="1" applyProtection="1">
      <alignment wrapText="1"/>
      <protection hidden="1"/>
    </xf>
    <xf numFmtId="171" fontId="55" fillId="0" borderId="46" xfId="91" applyNumberFormat="1" applyFont="1" applyFill="1" applyBorder="1" applyAlignment="1" applyProtection="1">
      <alignment wrapText="1"/>
      <protection hidden="1"/>
    </xf>
    <xf numFmtId="174" fontId="55" fillId="0" borderId="1" xfId="91" applyNumberFormat="1" applyFont="1" applyFill="1" applyBorder="1" applyAlignment="1" applyProtection="1">
      <alignment horizontal="center" vertical="center"/>
      <protection hidden="1"/>
    </xf>
    <xf numFmtId="174" fontId="55" fillId="0" borderId="24" xfId="91" applyNumberFormat="1" applyFont="1" applyFill="1" applyBorder="1" applyAlignment="1" applyProtection="1">
      <alignment horizontal="center" vertical="center"/>
      <protection hidden="1"/>
    </xf>
    <xf numFmtId="178" fontId="55" fillId="0" borderId="47" xfId="91" applyNumberFormat="1" applyFont="1" applyFill="1" applyBorder="1" applyAlignment="1" applyProtection="1">
      <protection hidden="1"/>
    </xf>
    <xf numFmtId="171" fontId="54" fillId="0" borderId="45" xfId="91" applyNumberFormat="1" applyFont="1" applyFill="1" applyBorder="1" applyAlignment="1" applyProtection="1">
      <alignment wrapText="1"/>
      <protection hidden="1"/>
    </xf>
    <xf numFmtId="171" fontId="54" fillId="0" borderId="46" xfId="91" applyNumberFormat="1" applyFont="1" applyFill="1" applyBorder="1" applyAlignment="1" applyProtection="1">
      <alignment wrapText="1"/>
      <protection hidden="1"/>
    </xf>
    <xf numFmtId="174" fontId="54" fillId="0" borderId="1" xfId="91" applyNumberFormat="1" applyFont="1" applyFill="1" applyBorder="1" applyAlignment="1" applyProtection="1">
      <alignment horizontal="center" vertical="center"/>
      <protection hidden="1"/>
    </xf>
    <xf numFmtId="174" fontId="54" fillId="0" borderId="24" xfId="91" applyNumberFormat="1" applyFont="1" applyFill="1" applyBorder="1" applyAlignment="1" applyProtection="1">
      <alignment horizontal="center" vertical="center"/>
      <protection hidden="1"/>
    </xf>
    <xf numFmtId="178" fontId="54" fillId="0" borderId="47" xfId="91" applyNumberFormat="1" applyFont="1" applyFill="1" applyBorder="1" applyAlignment="1" applyProtection="1">
      <protection hidden="1"/>
    </xf>
    <xf numFmtId="171" fontId="53" fillId="0" borderId="62" xfId="91" applyNumberFormat="1" applyFont="1" applyFill="1" applyBorder="1" applyAlignment="1" applyProtection="1">
      <alignment wrapText="1"/>
      <protection hidden="1"/>
    </xf>
    <xf numFmtId="174" fontId="53" fillId="0" borderId="13" xfId="91" applyNumberFormat="1" applyFont="1" applyFill="1" applyBorder="1" applyAlignment="1" applyProtection="1">
      <alignment horizontal="center" vertical="center"/>
      <protection hidden="1"/>
    </xf>
    <xf numFmtId="174" fontId="53" fillId="0" borderId="38" xfId="91" applyNumberFormat="1" applyFont="1" applyFill="1" applyBorder="1" applyAlignment="1" applyProtection="1">
      <alignment horizontal="center" vertical="center"/>
      <protection hidden="1"/>
    </xf>
    <xf numFmtId="174" fontId="53" fillId="0" borderId="58" xfId="91" applyNumberFormat="1" applyFont="1" applyFill="1" applyBorder="1" applyAlignment="1" applyProtection="1">
      <alignment horizontal="center" vertical="center"/>
      <protection hidden="1"/>
    </xf>
    <xf numFmtId="171" fontId="55" fillId="0" borderId="62" xfId="91" applyNumberFormat="1" applyFont="1" applyFill="1" applyBorder="1" applyAlignment="1" applyProtection="1">
      <alignment wrapText="1"/>
      <protection hidden="1"/>
    </xf>
    <xf numFmtId="174" fontId="55" fillId="0" borderId="13" xfId="91" applyNumberFormat="1" applyFont="1" applyFill="1" applyBorder="1" applyAlignment="1" applyProtection="1">
      <alignment horizontal="center" vertical="center"/>
      <protection hidden="1"/>
    </xf>
    <xf numFmtId="174" fontId="55" fillId="0" borderId="38" xfId="91" applyNumberFormat="1" applyFont="1" applyFill="1" applyBorder="1" applyAlignment="1" applyProtection="1">
      <alignment horizontal="center" vertical="center"/>
      <protection hidden="1"/>
    </xf>
    <xf numFmtId="171" fontId="58" fillId="0" borderId="45" xfId="91" applyNumberFormat="1" applyFont="1" applyFill="1" applyBorder="1" applyAlignment="1" applyProtection="1">
      <alignment wrapText="1"/>
      <protection hidden="1"/>
    </xf>
    <xf numFmtId="171" fontId="58" fillId="0" borderId="46" xfId="91" applyNumberFormat="1" applyFont="1" applyFill="1" applyBorder="1" applyAlignment="1" applyProtection="1">
      <alignment wrapText="1"/>
      <protection hidden="1"/>
    </xf>
    <xf numFmtId="0" fontId="12" fillId="0" borderId="1" xfId="91" applyFont="1" applyBorder="1" applyAlignment="1">
      <alignment horizontal="center" vertical="center"/>
    </xf>
    <xf numFmtId="178" fontId="53" fillId="0" borderId="47" xfId="91" applyNumberFormat="1" applyFont="1" applyFill="1" applyBorder="1" applyAlignment="1" applyProtection="1">
      <alignment horizontal="center"/>
      <protection hidden="1"/>
    </xf>
    <xf numFmtId="173" fontId="53" fillId="0" borderId="45" xfId="91" applyNumberFormat="1" applyFont="1" applyFill="1" applyBorder="1" applyAlignment="1" applyProtection="1">
      <alignment horizontal="center" wrapText="1"/>
      <protection hidden="1"/>
    </xf>
    <xf numFmtId="173" fontId="53" fillId="0" borderId="46" xfId="91" applyNumberFormat="1" applyFont="1" applyFill="1" applyBorder="1" applyAlignment="1" applyProtection="1">
      <alignment horizontal="center" wrapText="1"/>
      <protection hidden="1"/>
    </xf>
    <xf numFmtId="174" fontId="53" fillId="0" borderId="1" xfId="91" applyNumberFormat="1" applyFont="1" applyFill="1" applyBorder="1" applyAlignment="1" applyProtection="1">
      <alignment horizontal="center"/>
      <protection hidden="1"/>
    </xf>
    <xf numFmtId="174" fontId="53" fillId="0" borderId="24" xfId="91" applyNumberFormat="1" applyFont="1" applyFill="1" applyBorder="1" applyAlignment="1" applyProtection="1">
      <alignment horizontal="center"/>
      <protection hidden="1"/>
    </xf>
    <xf numFmtId="173" fontId="53" fillId="0" borderId="45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46" xfId="91" applyNumberFormat="1" applyFont="1" applyFill="1" applyBorder="1" applyAlignment="1" applyProtection="1">
      <alignment horizontal="center" vertical="center" wrapText="1"/>
      <protection hidden="1"/>
    </xf>
    <xf numFmtId="178" fontId="53" fillId="0" borderId="47" xfId="91" applyNumberFormat="1" applyFont="1" applyFill="1" applyBorder="1" applyAlignment="1" applyProtection="1">
      <alignment horizontal="center" vertical="center"/>
      <protection hidden="1"/>
    </xf>
    <xf numFmtId="0" fontId="33" fillId="0" borderId="0" xfId="90" applyNumberFormat="1" applyFont="1" applyFill="1" applyAlignment="1" applyProtection="1">
      <alignment horizontal="center" vertical="center" wrapText="1"/>
      <protection hidden="1"/>
    </xf>
    <xf numFmtId="0" fontId="33" fillId="0" borderId="0" xfId="90" applyNumberFormat="1" applyFont="1" applyFill="1" applyAlignment="1" applyProtection="1">
      <alignment horizontal="center"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173" fontId="53" fillId="0" borderId="41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48" xfId="91" applyNumberFormat="1" applyFont="1" applyFill="1" applyBorder="1" applyAlignment="1" applyProtection="1">
      <alignment horizontal="center" vertical="center" wrapText="1"/>
      <protection hidden="1"/>
    </xf>
    <xf numFmtId="178" fontId="53" fillId="0" borderId="51" xfId="91" applyNumberFormat="1" applyFont="1" applyFill="1" applyBorder="1" applyAlignment="1" applyProtection="1">
      <alignment horizontal="center" vertical="center"/>
      <protection hidden="1"/>
    </xf>
    <xf numFmtId="173" fontId="51" fillId="0" borderId="45" xfId="91" applyNumberFormat="1" applyFont="1" applyFill="1" applyBorder="1" applyAlignment="1" applyProtection="1">
      <alignment horizontal="center" vertical="center" wrapText="1"/>
      <protection hidden="1"/>
    </xf>
    <xf numFmtId="173" fontId="51" fillId="0" borderId="46" xfId="91" applyNumberFormat="1" applyFont="1" applyFill="1" applyBorder="1" applyAlignment="1" applyProtection="1">
      <alignment horizontal="center" vertical="center" wrapText="1"/>
      <protection hidden="1"/>
    </xf>
    <xf numFmtId="174" fontId="51" fillId="0" borderId="1" xfId="91" applyNumberFormat="1" applyFont="1" applyFill="1" applyBorder="1" applyAlignment="1" applyProtection="1">
      <alignment horizontal="center" vertical="center"/>
      <protection hidden="1"/>
    </xf>
    <xf numFmtId="174" fontId="51" fillId="0" borderId="24" xfId="91" applyNumberFormat="1" applyFont="1" applyFill="1" applyBorder="1" applyAlignment="1" applyProtection="1">
      <alignment horizontal="center" vertical="center"/>
      <protection hidden="1"/>
    </xf>
    <xf numFmtId="178" fontId="51" fillId="0" borderId="47" xfId="91" applyNumberFormat="1" applyFont="1" applyFill="1" applyBorder="1" applyAlignment="1" applyProtection="1">
      <alignment horizontal="center" vertical="center"/>
      <protection hidden="1"/>
    </xf>
    <xf numFmtId="173" fontId="58" fillId="0" borderId="45" xfId="9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92" applyNumberFormat="1" applyFont="1" applyFill="1" applyAlignment="1" applyProtection="1">
      <alignment horizontal="right" wrapText="1"/>
      <protection hidden="1"/>
    </xf>
    <xf numFmtId="0" fontId="29" fillId="0" borderId="0" xfId="92" applyNumberFormat="1" applyFont="1" applyFill="1" applyAlignment="1" applyProtection="1">
      <alignment horizontal="right" vertical="top"/>
      <protection hidden="1"/>
    </xf>
    <xf numFmtId="0" fontId="59" fillId="0" borderId="0" xfId="92" applyNumberFormat="1" applyFont="1" applyFill="1" applyAlignment="1" applyProtection="1">
      <alignment horizontal="center" vertical="top"/>
      <protection hidden="1"/>
    </xf>
    <xf numFmtId="172" fontId="51" fillId="0" borderId="45" xfId="91" applyNumberFormat="1" applyFont="1" applyFill="1" applyBorder="1" applyAlignment="1" applyProtection="1">
      <alignment wrapText="1"/>
      <protection hidden="1"/>
    </xf>
    <xf numFmtId="172" fontId="51" fillId="0" borderId="46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protection hidden="1"/>
    </xf>
    <xf numFmtId="174" fontId="51" fillId="0" borderId="24" xfId="91" applyNumberFormat="1" applyFont="1" applyFill="1" applyBorder="1" applyAlignment="1" applyProtection="1">
      <protection hidden="1"/>
    </xf>
    <xf numFmtId="172" fontId="53" fillId="0" borderId="45" xfId="91" applyNumberFormat="1" applyFont="1" applyFill="1" applyBorder="1" applyAlignment="1" applyProtection="1">
      <alignment wrapText="1"/>
      <protection hidden="1"/>
    </xf>
    <xf numFmtId="172" fontId="53" fillId="0" borderId="46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protection hidden="1"/>
    </xf>
    <xf numFmtId="174" fontId="53" fillId="0" borderId="24" xfId="91" applyNumberFormat="1" applyFont="1" applyFill="1" applyBorder="1" applyAlignment="1" applyProtection="1">
      <protection hidden="1"/>
    </xf>
    <xf numFmtId="174" fontId="53" fillId="0" borderId="43" xfId="91" applyNumberFormat="1" applyFont="1" applyFill="1" applyBorder="1" applyAlignment="1" applyProtection="1">
      <protection hidden="1"/>
    </xf>
    <xf numFmtId="174" fontId="53" fillId="0" borderId="49" xfId="91" applyNumberFormat="1" applyFont="1" applyFill="1" applyBorder="1" applyAlignment="1" applyProtection="1">
      <protection hidden="1"/>
    </xf>
    <xf numFmtId="174" fontId="51" fillId="0" borderId="43" xfId="91" applyNumberFormat="1" applyFont="1" applyFill="1" applyBorder="1" applyAlignment="1" applyProtection="1">
      <protection hidden="1"/>
    </xf>
    <xf numFmtId="174" fontId="51" fillId="0" borderId="49" xfId="91" applyNumberFormat="1" applyFont="1" applyFill="1" applyBorder="1" applyAlignment="1" applyProtection="1">
      <protection hidden="1"/>
    </xf>
    <xf numFmtId="172" fontId="53" fillId="0" borderId="41" xfId="91" applyNumberFormat="1" applyFont="1" applyFill="1" applyBorder="1" applyAlignment="1" applyProtection="1">
      <alignment wrapText="1"/>
      <protection hidden="1"/>
    </xf>
    <xf numFmtId="172" fontId="53" fillId="0" borderId="48" xfId="91" applyNumberFormat="1" applyFont="1" applyFill="1" applyBorder="1" applyAlignment="1" applyProtection="1">
      <alignment wrapText="1"/>
      <protection hidden="1"/>
    </xf>
    <xf numFmtId="172" fontId="51" fillId="0" borderId="41" xfId="91" applyNumberFormat="1" applyFont="1" applyFill="1" applyBorder="1" applyAlignment="1" applyProtection="1">
      <alignment wrapText="1"/>
      <protection hidden="1"/>
    </xf>
    <xf numFmtId="172" fontId="51" fillId="0" borderId="48" xfId="91" applyNumberFormat="1" applyFont="1" applyFill="1" applyBorder="1" applyAlignment="1" applyProtection="1">
      <alignment wrapText="1"/>
      <protection hidden="1"/>
    </xf>
    <xf numFmtId="0" fontId="5" fillId="0" borderId="0" xfId="81" applyFont="1" applyAlignment="1">
      <alignment horizontal="center"/>
    </xf>
    <xf numFmtId="0" fontId="29" fillId="0" borderId="0" xfId="84" applyFont="1" applyFill="1" applyAlignment="1">
      <alignment horizontal="right"/>
    </xf>
    <xf numFmtId="0" fontId="33" fillId="0" borderId="0" xfId="81" applyFont="1" applyAlignment="1">
      <alignment horizontal="center"/>
    </xf>
    <xf numFmtId="0" fontId="33" fillId="0" borderId="0" xfId="81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70" fillId="29" borderId="63" xfId="0" applyFont="1" applyFill="1" applyBorder="1" applyAlignment="1">
      <alignment horizontal="justify" vertical="center" wrapText="1"/>
    </xf>
    <xf numFmtId="0" fontId="70" fillId="29" borderId="65" xfId="0" applyFont="1" applyFill="1" applyBorder="1" applyAlignment="1">
      <alignment horizontal="justify" vertical="center" wrapText="1"/>
    </xf>
    <xf numFmtId="166" fontId="70" fillId="29" borderId="63" xfId="0" applyNumberFormat="1" applyFont="1" applyFill="1" applyBorder="1" applyAlignment="1">
      <alignment horizontal="center" vertical="center" wrapText="1"/>
    </xf>
    <xf numFmtId="166" fontId="70" fillId="29" borderId="65" xfId="0" applyNumberFormat="1" applyFont="1" applyFill="1" applyBorder="1" applyAlignment="1">
      <alignment horizontal="center" vertical="center" wrapText="1"/>
    </xf>
    <xf numFmtId="1" fontId="70" fillId="29" borderId="63" xfId="0" applyNumberFormat="1" applyFont="1" applyFill="1" applyBorder="1" applyAlignment="1">
      <alignment horizontal="center" vertical="center" wrapText="1"/>
    </xf>
    <xf numFmtId="1" fontId="70" fillId="29" borderId="65" xfId="0" applyNumberFormat="1" applyFont="1" applyFill="1" applyBorder="1" applyAlignment="1">
      <alignment horizontal="center" vertical="center" wrapText="1"/>
    </xf>
    <xf numFmtId="0" fontId="29" fillId="29" borderId="63" xfId="0" applyFont="1" applyFill="1" applyBorder="1" applyAlignment="1">
      <alignment horizontal="justify" vertical="center" wrapText="1"/>
    </xf>
    <xf numFmtId="0" fontId="29" fillId="29" borderId="65" xfId="0" applyFont="1" applyFill="1" applyBorder="1" applyAlignment="1">
      <alignment horizontal="justify" vertical="center" wrapText="1"/>
    </xf>
    <xf numFmtId="0" fontId="29" fillId="29" borderId="63" xfId="0" applyFont="1" applyFill="1" applyBorder="1" applyAlignment="1">
      <alignment horizontal="left" vertical="center" wrapText="1" indent="6"/>
    </xf>
    <xf numFmtId="0" fontId="29" fillId="29" borderId="65" xfId="0" applyFont="1" applyFill="1" applyBorder="1" applyAlignment="1">
      <alignment horizontal="left" vertical="center" wrapText="1" indent="6"/>
    </xf>
    <xf numFmtId="0" fontId="29" fillId="29" borderId="20" xfId="0" applyFont="1" applyFill="1" applyBorder="1" applyAlignment="1">
      <alignment horizontal="right" vertical="center" wrapText="1"/>
    </xf>
    <xf numFmtId="0" fontId="29" fillId="29" borderId="64" xfId="0" applyFont="1" applyFill="1" applyBorder="1" applyAlignment="1">
      <alignment horizontal="right" vertical="center" wrapText="1"/>
    </xf>
    <xf numFmtId="0" fontId="29" fillId="29" borderId="63" xfId="0" applyFont="1" applyFill="1" applyBorder="1" applyAlignment="1">
      <alignment horizontal="right" vertical="center" wrapText="1"/>
    </xf>
    <xf numFmtId="0" fontId="29" fillId="29" borderId="65" xfId="0" applyFont="1" applyFill="1" applyBorder="1" applyAlignment="1">
      <alignment horizontal="right" vertical="center" wrapText="1"/>
    </xf>
    <xf numFmtId="0" fontId="70" fillId="29" borderId="63" xfId="0" applyFont="1" applyFill="1" applyBorder="1" applyAlignment="1">
      <alignment vertical="center" wrapText="1"/>
    </xf>
    <xf numFmtId="0" fontId="70" fillId="29" borderId="65" xfId="0" applyFont="1" applyFill="1" applyBorder="1" applyAlignment="1">
      <alignment vertical="center" wrapText="1"/>
    </xf>
    <xf numFmtId="0" fontId="29" fillId="29" borderId="23" xfId="0" applyFont="1" applyFill="1" applyBorder="1" applyAlignment="1">
      <alignment horizontal="justify" vertical="center" wrapText="1"/>
    </xf>
    <xf numFmtId="166" fontId="70" fillId="29" borderId="23" xfId="0" applyNumberFormat="1" applyFont="1" applyFill="1" applyBorder="1" applyAlignment="1">
      <alignment horizontal="center" vertical="center" wrapText="1"/>
    </xf>
    <xf numFmtId="1" fontId="70" fillId="29" borderId="23" xfId="0" applyNumberFormat="1" applyFont="1" applyFill="1" applyBorder="1" applyAlignment="1">
      <alignment horizontal="center" vertical="center" wrapText="1"/>
    </xf>
    <xf numFmtId="0" fontId="29" fillId="29" borderId="63" xfId="0" applyFont="1" applyFill="1" applyBorder="1" applyAlignment="1">
      <alignment horizontal="left" vertical="center" wrapText="1" indent="1"/>
    </xf>
    <xf numFmtId="0" fontId="29" fillId="29" borderId="65" xfId="0" applyFont="1" applyFill="1" applyBorder="1" applyAlignment="1">
      <alignment horizontal="left" vertical="center" wrapText="1" indent="1"/>
    </xf>
    <xf numFmtId="0" fontId="73" fillId="29" borderId="20" xfId="0" applyFont="1" applyFill="1" applyBorder="1" applyAlignment="1">
      <alignment horizontal="left" vertical="center" wrapText="1" indent="7"/>
    </xf>
    <xf numFmtId="0" fontId="73" fillId="29" borderId="64" xfId="0" applyFont="1" applyFill="1" applyBorder="1" applyAlignment="1">
      <alignment horizontal="left" vertical="center" wrapText="1" indent="7"/>
    </xf>
    <xf numFmtId="49" fontId="70" fillId="29" borderId="63" xfId="0" applyNumberFormat="1" applyFont="1" applyFill="1" applyBorder="1" applyAlignment="1">
      <alignment horizontal="center" vertical="center" wrapText="1"/>
    </xf>
    <xf numFmtId="49" fontId="70" fillId="29" borderId="65" xfId="0" applyNumberFormat="1" applyFont="1" applyFill="1" applyBorder="1" applyAlignment="1">
      <alignment horizontal="center" vertical="center" wrapText="1"/>
    </xf>
    <xf numFmtId="0" fontId="70" fillId="29" borderId="63" xfId="0" applyFont="1" applyFill="1" applyBorder="1" applyAlignment="1">
      <alignment horizontal="left" vertical="center" wrapText="1" indent="8"/>
    </xf>
    <xf numFmtId="0" fontId="70" fillId="29" borderId="65" xfId="0" applyFont="1" applyFill="1" applyBorder="1" applyAlignment="1">
      <alignment horizontal="left" vertical="center" wrapText="1" indent="8"/>
    </xf>
    <xf numFmtId="0" fontId="70" fillId="29" borderId="63" xfId="0" applyFont="1" applyFill="1" applyBorder="1" applyAlignment="1">
      <alignment horizontal="center" vertical="center" wrapText="1"/>
    </xf>
    <xf numFmtId="0" fontId="70" fillId="29" borderId="65" xfId="0" applyFont="1" applyFill="1" applyBorder="1" applyAlignment="1">
      <alignment horizontal="center" vertical="center" wrapText="1"/>
    </xf>
    <xf numFmtId="0" fontId="70" fillId="29" borderId="63" xfId="0" applyFont="1" applyFill="1" applyBorder="1" applyAlignment="1">
      <alignment horizontal="left" vertical="center" wrapText="1" indent="1"/>
    </xf>
    <xf numFmtId="0" fontId="70" fillId="29" borderId="65" xfId="0" applyFont="1" applyFill="1" applyBorder="1" applyAlignment="1">
      <alignment horizontal="left" vertical="center" wrapText="1" indent="1"/>
    </xf>
    <xf numFmtId="0" fontId="75" fillId="0" borderId="1" xfId="0" applyFont="1" applyBorder="1" applyAlignment="1">
      <alignment horizontal="center" vertical="center" wrapText="1"/>
    </xf>
    <xf numFmtId="0" fontId="30" fillId="0" borderId="1" xfId="80" applyFont="1" applyFill="1" applyBorder="1" applyAlignment="1">
      <alignment horizontal="center" vertical="center"/>
    </xf>
    <xf numFmtId="0" fontId="30" fillId="30" borderId="1" xfId="80" applyFont="1" applyFill="1" applyBorder="1" applyAlignment="1">
      <alignment horizontal="center" vertical="center"/>
    </xf>
    <xf numFmtId="0" fontId="30" fillId="0" borderId="1" xfId="80" applyFont="1" applyFill="1" applyBorder="1" applyAlignment="1">
      <alignment horizontal="center" vertical="center" wrapText="1"/>
    </xf>
    <xf numFmtId="167" fontId="31" fillId="0" borderId="1" xfId="0" applyNumberFormat="1" applyFont="1" applyBorder="1" applyAlignment="1">
      <alignment horizontal="center" vertical="center" wrapText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2"/>
    <cellStyle name="Обычный 2 5" xfId="91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99365704286963"/>
          <c:y val="0"/>
          <c:w val="0.53888888888888886"/>
          <c:h val="0.89814814814814814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spPr>
              <a:blipFill dpi="0" rotWithShape="1">
                <a:blip xmlns:r="http://schemas.openxmlformats.org/officeDocument/2006/relationships" r:embed="rId1"/>
                <a:srcRect/>
                <a:tile tx="0" ty="0" sx="100000" sy="100000" flip="none" algn="t"/>
              </a:blipFill>
              <a:ln w="0"/>
            </c:spPr>
          </c:dPt>
          <c:dLbls>
            <c:dLbl>
              <c:idx val="10"/>
              <c:layout>
                <c:manualLayout>
                  <c:x val="0.10078751093613299"/>
                  <c:y val="7.17582669628400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485181539807524"/>
                  <c:y val="-3.17924986849985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0631889763779528E-2"/>
                  <c:y val="-5.43552673442050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8672025371828522E-2"/>
                  <c:y val="1.10347670290506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 (3)'!$B$13:$B$35</c:f>
              <c:strCache>
                <c:ptCount val="18"/>
                <c:pt idx="0">
                  <c:v>НАЛОГ НА ДОХОДЫ ФИЗИЧЕСКИХ ЛИЦ</c:v>
                </c:pt>
                <c:pt idx="1">
                  <c:v>НАЛОГИ НА ТОВАРЫ (РАБОТЫ,  УСЛУГИ), РЕАЛИЗУЕМЫЕ НА ТЕРРИТОРИИ РОССИЙСКОЙ ФЕДЕРАЦИИ</c:v>
                </c:pt>
                <c:pt idx="2">
                  <c:v>Единый налог на вмененный доход для отдельных видов деятельности</c:v>
                </c:pt>
                <c:pt idx="3">
                  <c:v>Единый сельскохозяйственный налог</c:v>
                </c:pt>
                <c:pt idx="4">
                  <c:v>Налог, взимаемый в связи с применением патентной системы налогообложения</c:v>
                </c:pt>
                <c:pt idx="5">
                  <c:v>Налог на имущество организаций</c:v>
                </c:pt>
                <c:pt idx="6">
                  <c:v>ГОСУДАРСТВЕННАЯ ПОШЛИНА</c:v>
                </c:pt>
                <c:pt idx="7">
                  <c: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c:v>
                </c:pt>
                <c:pt idx="8">
                  <c:v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c:v>
                </c:pt>
                <c:pt idx="9">
                  <c:v>ПЛАТЕЖИ ПРИ ПОЛЬЗОВАНИИ ПРИРОДНЫМИ РЕСУРСАМИ </c:v>
                </c:pt>
                <c:pt idx="10">
                  <c:v>ДОХОДЫ ОТ ОКАЗАНИЯ ПЛАТНЫХ УСЛУГ  И КОМПЕНСАЦИИ ЗАТРАТ ГОСУДАРСТВА</c:v>
                </c:pt>
                <c:pt idx="11">
                  <c:v>ДОХОДЫ ОТ ПРОДАЖИ МАТЕРИАЛЬНЫХ И НЕМАТЕРИАЛЬНЫХ АКТИВОВ</c:v>
                </c:pt>
                <c:pt idx="12">
                  <c:v>ШТРАФЫ, САНКЦИИ, ВОЗМЕЩЕНИЕ УЩЕРБА</c:v>
                </c:pt>
                <c:pt idx="13">
                  <c:v>ПРОЧИЕ НЕНАЛОГОВЫЕ ДОХОДЫ</c:v>
                </c:pt>
                <c:pt idx="14">
                  <c:v>Дотации бюджетам бюджетной системы Российской Федераци</c:v>
                </c:pt>
                <c:pt idx="15">
                  <c:v>Субсидии бюджетам бюджетной системы Российской Федерации (межбюджетные субсидии)</c:v>
                </c:pt>
                <c:pt idx="16">
                  <c:v>Субвенции бюджетам бюджетной системы Российской Федерации</c:v>
                </c:pt>
                <c:pt idx="17">
                  <c:v>Иные межбюджетные трансферты</c:v>
                </c:pt>
              </c:strCache>
            </c:strRef>
          </c:cat>
          <c:val>
            <c:numRef>
              <c:f>'5 (3)'!$D$13:$D$35</c:f>
              <c:numCache>
                <c:formatCode>#,##0.0_ ;[Red]\-#,##0.0\ </c:formatCode>
                <c:ptCount val="18"/>
                <c:pt idx="0">
                  <c:v>27278.558939999999</c:v>
                </c:pt>
                <c:pt idx="1">
                  <c:v>974.6</c:v>
                </c:pt>
                <c:pt idx="2">
                  <c:v>771.05496000000005</c:v>
                </c:pt>
                <c:pt idx="3">
                  <c:v>175.73808</c:v>
                </c:pt>
                <c:pt idx="4">
                  <c:v>170.91854999999998</c:v>
                </c:pt>
                <c:pt idx="5">
                  <c:v>1598.4121400000001</c:v>
                </c:pt>
                <c:pt idx="6">
                  <c:v>831.28240000000005</c:v>
                </c:pt>
                <c:pt idx="7">
                  <c:v>365.03014999999999</c:v>
                </c:pt>
                <c:pt idx="8">
                  <c:v>440.19562999999999</c:v>
                </c:pt>
                <c:pt idx="9">
                  <c:v>413.8</c:v>
                </c:pt>
                <c:pt idx="10">
                  <c:v>113.5</c:v>
                </c:pt>
                <c:pt idx="11">
                  <c:v>95.2</c:v>
                </c:pt>
                <c:pt idx="12">
                  <c:v>524.24669999999992</c:v>
                </c:pt>
                <c:pt idx="13">
                  <c:v>202.7</c:v>
                </c:pt>
                <c:pt idx="14">
                  <c:v>139524.79999999999</c:v>
                </c:pt>
                <c:pt idx="15">
                  <c:v>47076.250610000003</c:v>
                </c:pt>
                <c:pt idx="16">
                  <c:v>270808.91172999993</c:v>
                </c:pt>
                <c:pt idx="17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'5 (3)'!$B$13:$B$35</c:f>
              <c:strCache>
                <c:ptCount val="1"/>
                <c:pt idx="0">
                  <c:v>НАЛОГ НА ДОХОДЫ ФИЗИЧЕСКИХ ЛИЦ НАЛОГИ НА ТОВАРЫ (РАБОТЫ,  УСЛУГИ), РЕАЛИЗУЕМЫЕ НА ТЕРРИТОРИИ РОССИЙСКОЙ ФЕДЕРАЦИИ Единый налог на вмененный доход для отдельных видов деятельности Единый сельскохозяйственный налог Налог, взимаемый в связи с применением пат</c:v>
                </c:pt>
              </c:strCache>
            </c:strRef>
          </c:tx>
          <c:explosion val="25"/>
          <c:cat>
            <c:strRef>
              <c:f>'5 (3)'!$B$13:$B$35</c:f>
              <c:strCache>
                <c:ptCount val="18"/>
                <c:pt idx="0">
                  <c:v>НАЛОГ НА ДОХОДЫ ФИЗИЧЕСКИХ ЛИЦ</c:v>
                </c:pt>
                <c:pt idx="1">
                  <c:v>НАЛОГИ НА ТОВАРЫ (РАБОТЫ,  УСЛУГИ), РЕАЛИЗУЕМЫЕ НА ТЕРРИТОРИИ РОССИЙСКОЙ ФЕДЕРАЦИИ</c:v>
                </c:pt>
                <c:pt idx="2">
                  <c:v>Единый налог на вмененный доход для отдельных видов деятельности</c:v>
                </c:pt>
                <c:pt idx="3">
                  <c:v>Единый сельскохозяйственный налог</c:v>
                </c:pt>
                <c:pt idx="4">
                  <c:v>Налог, взимаемый в связи с применением патентной системы налогообложения</c:v>
                </c:pt>
                <c:pt idx="5">
                  <c:v>Налог на имущество организаций</c:v>
                </c:pt>
                <c:pt idx="6">
                  <c:v>ГОСУДАРСТВЕННАЯ ПОШЛИНА</c:v>
                </c:pt>
                <c:pt idx="7">
                  <c: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c:v>
                </c:pt>
                <c:pt idx="8">
                  <c:v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c:v>
                </c:pt>
                <c:pt idx="9">
                  <c:v>ПЛАТЕЖИ ПРИ ПОЛЬЗОВАНИИ ПРИРОДНЫМИ РЕСУРСАМИ </c:v>
                </c:pt>
                <c:pt idx="10">
                  <c:v>ДОХОДЫ ОТ ОКАЗАНИЯ ПЛАТНЫХ УСЛУГ  И КОМПЕНСАЦИИ ЗАТРАТ ГОСУДАРСТВА</c:v>
                </c:pt>
                <c:pt idx="11">
                  <c:v>ДОХОДЫ ОТ ПРОДАЖИ МАТЕРИАЛЬНЫХ И НЕМАТЕРИАЛЬНЫХ АКТИВОВ</c:v>
                </c:pt>
                <c:pt idx="12">
                  <c:v>ШТРАФЫ, САНКЦИИ, ВОЗМЕЩЕНИЕ УЩЕРБА</c:v>
                </c:pt>
                <c:pt idx="13">
                  <c:v>ПРОЧИЕ НЕНАЛОГОВЫЕ ДОХОДЫ</c:v>
                </c:pt>
                <c:pt idx="14">
                  <c:v>Дотации бюджетам бюджетной системы Российской Федераци</c:v>
                </c:pt>
                <c:pt idx="15">
                  <c:v>Субсидии бюджетам бюджетной системы Российской Федерации (межбюджетные субсидии)</c:v>
                </c:pt>
                <c:pt idx="16">
                  <c:v>Субвенции бюджетам бюджетной системы Российской Федерации</c:v>
                </c:pt>
                <c:pt idx="17">
                  <c:v>Иные межбюджетные трансферты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r"/>
      <c:layout>
        <c:manualLayout>
          <c:xMode val="edge"/>
          <c:yMode val="edge"/>
          <c:x val="0.65213882163034709"/>
          <c:y val="2.9547544500172458E-2"/>
          <c:w val="0.33817594834543985"/>
          <c:h val="0.96654108960254093"/>
        </c:manualLayout>
      </c:layout>
      <c:overlay val="0"/>
      <c:txPr>
        <a:bodyPr/>
        <a:lstStyle/>
        <a:p>
          <a:pPr rtl="0">
            <a:defRPr sz="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(Лист2!$B$8:$B$11,Лист2!$B$15,Лист2!$B$18,Лист2!$B$25,Лист2!$B$29,Лист2!$B$34:$B$37)</c:f>
              <c:strCache>
                <c:ptCount val="11"/>
                <c:pt idx="0">
                  <c:v>Общегосударственные расходы</c:v>
                </c:pt>
                <c:pt idx="1">
                  <c:v>Национальная оборона</c:v>
                </c:pt>
                <c:pt idx="2">
                  <c:v>Национальная безопасность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Социальная политика</c:v>
                </c:pt>
                <c:pt idx="8">
                  <c:v>Физическая культура и спорт</c:v>
                </c:pt>
                <c:pt idx="9">
                  <c:v>Средства массовой информации</c:v>
                </c:pt>
                <c:pt idx="10">
                  <c:v>Межбюджетные трансферты общего характера бюджетам муниципальных образований</c:v>
                </c:pt>
              </c:strCache>
            </c:strRef>
          </c:cat>
          <c:val>
            <c:numRef>
              <c:f>(Лист2!$D$8:$D$11,Лист2!$D$15,Лист2!$D$18,Лист2!$D$25,Лист2!$D$29,Лист2!$D$34:$D$37)</c:f>
              <c:numCache>
                <c:formatCode>#,##0.0</c:formatCode>
                <c:ptCount val="11"/>
                <c:pt idx="0">
                  <c:v>35246.828849999998</c:v>
                </c:pt>
                <c:pt idx="1">
                  <c:v>1081.2</c:v>
                </c:pt>
                <c:pt idx="2">
                  <c:v>1646.2645099999997</c:v>
                </c:pt>
                <c:pt idx="3">
                  <c:v>5606.2152100000003</c:v>
                </c:pt>
                <c:pt idx="4">
                  <c:v>6018.5953799999997</c:v>
                </c:pt>
                <c:pt idx="5">
                  <c:v>316301.17125999997</c:v>
                </c:pt>
                <c:pt idx="6">
                  <c:v>50474.313000000002</c:v>
                </c:pt>
                <c:pt idx="7">
                  <c:v>58660.588279999996</c:v>
                </c:pt>
                <c:pt idx="8">
                  <c:v>1182.9516900000001</c:v>
                </c:pt>
                <c:pt idx="9">
                  <c:v>82.85</c:v>
                </c:pt>
                <c:pt idx="10">
                  <c:v>16964.733339999999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2305050</xdr:colOff>
      <xdr:row>36</xdr:row>
      <xdr:rowOff>185735</xdr:rowOff>
    </xdr:from>
    <xdr:to>
      <xdr:col>8</xdr:col>
      <xdr:colOff>76200</xdr:colOff>
      <xdr:row>64</xdr:row>
      <xdr:rowOff>9524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44</xdr:row>
      <xdr:rowOff>61912</xdr:rowOff>
    </xdr:from>
    <xdr:to>
      <xdr:col>4</xdr:col>
      <xdr:colOff>1085850</xdr:colOff>
      <xdr:row>61</xdr:row>
      <xdr:rowOff>52387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8;&#1079;&#1084;&#1077;&#1085;&#1077;&#1085;&#1080;&#1080;/&#1048;&#1079;&#1084;%204/4%20iz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&#1075;&#1086;&#1076;&#1086;&#1074;&#1086;&#1081;/&#1075;&#1086;&#1076;&#1086;&#1074;&#1086;&#1081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5"/>
      <sheetName val="18+"/>
      <sheetName val="17+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 (3)"/>
      <sheetName val="19+"/>
      <sheetName val="21."/>
      <sheetName val="23"/>
      <sheetName val="17+ (2)"/>
      <sheetName val="21. (2)"/>
      <sheetName val="21. (3)"/>
      <sheetName val="резервный"/>
      <sheetName val="Лист4"/>
    </sheetNames>
    <sheetDataSet>
      <sheetData sheetId="0"/>
      <sheetData sheetId="1">
        <row r="14">
          <cell r="D14">
            <v>25089.200059999999</v>
          </cell>
        </row>
        <row r="15">
          <cell r="D15">
            <v>552.28851999999995</v>
          </cell>
        </row>
        <row r="17">
          <cell r="D17">
            <v>1140.7944600000001</v>
          </cell>
        </row>
        <row r="21">
          <cell r="D21">
            <v>1436.62727</v>
          </cell>
        </row>
        <row r="23">
          <cell r="D23">
            <v>940.92805999999996</v>
          </cell>
        </row>
        <row r="28">
          <cell r="D28">
            <v>963.91397000000006</v>
          </cell>
        </row>
        <row r="31">
          <cell r="D31">
            <v>399.04728</v>
          </cell>
        </row>
        <row r="33">
          <cell r="D33">
            <v>97.60266</v>
          </cell>
        </row>
        <row r="35">
          <cell r="D35">
            <v>95.138350000000003</v>
          </cell>
        </row>
        <row r="37">
          <cell r="D37">
            <v>311.30527000000001</v>
          </cell>
        </row>
        <row r="38">
          <cell r="D38">
            <v>168.25454999999999</v>
          </cell>
        </row>
        <row r="39">
          <cell r="D39">
            <v>430655.30635000009</v>
          </cell>
        </row>
        <row r="82">
          <cell r="D82">
            <v>461850.40680000011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13"/>
  <sheetViews>
    <sheetView view="pageBreakPreview" workbookViewId="0">
      <selection activeCell="H25" sqref="H25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14"/>
      <c r="C1" s="619" t="s">
        <v>166</v>
      </c>
      <c r="D1" s="619"/>
      <c r="E1" s="619"/>
    </row>
    <row r="2" spans="1:14" ht="12.75" customHeight="1" x14ac:dyDescent="0.25">
      <c r="B2" s="620" t="s">
        <v>128</v>
      </c>
      <c r="C2" s="620"/>
      <c r="D2" s="620"/>
      <c r="E2" s="620"/>
    </row>
    <row r="3" spans="1:14" ht="12.75" customHeight="1" x14ac:dyDescent="0.25">
      <c r="B3" s="620" t="s">
        <v>170</v>
      </c>
      <c r="C3" s="620"/>
      <c r="D3" s="620"/>
      <c r="E3" s="620"/>
    </row>
    <row r="4" spans="1:14" ht="12.75" customHeight="1" x14ac:dyDescent="0.25">
      <c r="B4" s="620" t="s">
        <v>171</v>
      </c>
      <c r="C4" s="620"/>
      <c r="D4" s="620"/>
      <c r="E4" s="620"/>
    </row>
    <row r="5" spans="1:14" ht="12.75" customHeight="1" x14ac:dyDescent="0.25">
      <c r="B5" s="620" t="s">
        <v>167</v>
      </c>
      <c r="C5" s="620"/>
      <c r="D5" s="620"/>
      <c r="E5" s="620"/>
    </row>
    <row r="7" spans="1:14" ht="33" customHeight="1" x14ac:dyDescent="0.2">
      <c r="A7" s="618" t="s">
        <v>680</v>
      </c>
      <c r="B7" s="618"/>
      <c r="C7" s="618"/>
      <c r="D7" s="618"/>
      <c r="E7" s="618"/>
    </row>
    <row r="8" spans="1:14" ht="15.75" x14ac:dyDescent="0.25">
      <c r="A8" s="2"/>
      <c r="B8" s="2"/>
      <c r="C8" s="2"/>
    </row>
    <row r="9" spans="1:14" ht="15" x14ac:dyDescent="0.25">
      <c r="E9" s="3" t="s">
        <v>115</v>
      </c>
    </row>
    <row r="10" spans="1:14" ht="38.25" x14ac:dyDescent="0.2">
      <c r="A10" s="4" t="s">
        <v>116</v>
      </c>
      <c r="B10" s="4" t="s">
        <v>0</v>
      </c>
      <c r="C10" s="4" t="s">
        <v>168</v>
      </c>
      <c r="D10" s="39" t="s">
        <v>566</v>
      </c>
      <c r="E10" s="39" t="s">
        <v>567</v>
      </c>
    </row>
    <row r="11" spans="1:14" ht="31.5" x14ac:dyDescent="0.2">
      <c r="A11" s="44" t="s">
        <v>117</v>
      </c>
      <c r="B11" s="45" t="s">
        <v>118</v>
      </c>
      <c r="C11" s="46">
        <f>C12+C13</f>
        <v>0</v>
      </c>
      <c r="D11" s="46">
        <f t="shared" ref="D11:E11" si="0">D12+D13</f>
        <v>0</v>
      </c>
      <c r="E11" s="46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 x14ac:dyDescent="0.2">
      <c r="A12" s="47" t="s">
        <v>119</v>
      </c>
      <c r="B12" s="27" t="s">
        <v>120</v>
      </c>
      <c r="C12" s="48"/>
      <c r="D12" s="48"/>
      <c r="E12" s="48"/>
      <c r="G12" s="5"/>
      <c r="H12" s="5"/>
      <c r="I12" s="5"/>
      <c r="J12" s="5"/>
      <c r="K12" s="5"/>
      <c r="L12" s="5"/>
      <c r="M12" s="5"/>
      <c r="N12" s="5"/>
    </row>
    <row r="13" spans="1:14" ht="31.5" x14ac:dyDescent="0.2">
      <c r="A13" s="47" t="s">
        <v>172</v>
      </c>
      <c r="B13" s="27" t="s">
        <v>173</v>
      </c>
      <c r="C13" s="48"/>
      <c r="D13" s="48"/>
      <c r="E13" s="48"/>
      <c r="F13" s="5"/>
      <c r="G13" s="5"/>
      <c r="H13" s="5"/>
      <c r="I13" s="5"/>
      <c r="J13" s="5"/>
      <c r="K13" s="5"/>
      <c r="L13" s="5"/>
      <c r="M13" s="5"/>
      <c r="N13" s="5"/>
    </row>
    <row r="14" spans="1:14" ht="31.5" x14ac:dyDescent="0.2">
      <c r="A14" s="44" t="s">
        <v>121</v>
      </c>
      <c r="B14" s="45" t="s">
        <v>122</v>
      </c>
      <c r="C14" s="49">
        <f>C16+C17+C18+C15</f>
        <v>0</v>
      </c>
      <c r="D14" s="49">
        <f t="shared" ref="D14:E14" si="1">D16+D17+D18+D15</f>
        <v>0</v>
      </c>
      <c r="E14" s="49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 x14ac:dyDescent="0.2">
      <c r="A15" s="47" t="s">
        <v>174</v>
      </c>
      <c r="B15" s="27" t="s">
        <v>175</v>
      </c>
      <c r="C15" s="48"/>
      <c r="D15" s="48"/>
      <c r="E15" s="48"/>
      <c r="F15" s="5"/>
      <c r="G15" s="5"/>
      <c r="H15" s="5"/>
      <c r="I15" s="5"/>
      <c r="J15" s="5"/>
      <c r="K15" s="5"/>
      <c r="L15" s="5"/>
      <c r="M15" s="5"/>
      <c r="N15" s="5"/>
    </row>
    <row r="16" spans="1:14" ht="63" x14ac:dyDescent="0.2">
      <c r="A16" s="50" t="s">
        <v>174</v>
      </c>
      <c r="B16" s="27" t="s">
        <v>176</v>
      </c>
      <c r="C16" s="48"/>
      <c r="D16" s="42"/>
      <c r="E16" s="43"/>
      <c r="F16" s="5"/>
      <c r="G16" s="5"/>
      <c r="H16" s="5"/>
      <c r="I16" s="5"/>
      <c r="J16" s="5"/>
      <c r="K16" s="5"/>
      <c r="L16" s="5"/>
      <c r="M16" s="5"/>
      <c r="N16" s="5"/>
    </row>
    <row r="17" spans="1:14" ht="47.25" x14ac:dyDescent="0.2">
      <c r="A17" s="47" t="s">
        <v>177</v>
      </c>
      <c r="B17" s="27" t="s">
        <v>123</v>
      </c>
      <c r="C17" s="48"/>
      <c r="D17" s="40"/>
      <c r="E17" s="40"/>
      <c r="F17" s="5"/>
      <c r="G17" s="5"/>
      <c r="H17" s="5"/>
      <c r="I17" s="5"/>
      <c r="J17" s="5"/>
      <c r="K17" s="5"/>
      <c r="L17" s="5"/>
      <c r="M17" s="5"/>
      <c r="N17" s="5"/>
    </row>
    <row r="18" spans="1:14" ht="63" x14ac:dyDescent="0.2">
      <c r="A18" s="50" t="s">
        <v>177</v>
      </c>
      <c r="B18" s="27" t="s">
        <v>178</v>
      </c>
      <c r="C18" s="48"/>
      <c r="D18" s="40"/>
      <c r="E18" s="40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 x14ac:dyDescent="0.2">
      <c r="A19" s="51" t="s">
        <v>124</v>
      </c>
      <c r="B19" s="52" t="s">
        <v>125</v>
      </c>
      <c r="C19" s="65">
        <f>+C20-C21</f>
        <v>-1304.7107100000139</v>
      </c>
      <c r="D19" s="65">
        <f>+D20-D21</f>
        <v>-1113.5017400001525</v>
      </c>
      <c r="E19" s="65">
        <f>+E20-E21</f>
        <v>85.344722892643432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38" customFormat="1" ht="40.5" customHeight="1" x14ac:dyDescent="0.25">
      <c r="A20" s="53" t="s">
        <v>161</v>
      </c>
      <c r="B20" s="54" t="s">
        <v>542</v>
      </c>
      <c r="C20" s="145">
        <f>+'5'!C97-'11'!U747</f>
        <v>-1304.7107100000139</v>
      </c>
      <c r="D20" s="737">
        <f>+'5'!D97-'11'!V747</f>
        <v>-1113.5017400001525</v>
      </c>
      <c r="E20" s="62">
        <f>D20/C20*100</f>
        <v>85.344722892643432</v>
      </c>
    </row>
    <row r="21" spans="1:14" ht="31.5" x14ac:dyDescent="0.2">
      <c r="A21" s="50" t="s">
        <v>179</v>
      </c>
      <c r="B21" s="55" t="s">
        <v>180</v>
      </c>
      <c r="C21" s="513"/>
      <c r="D21" s="40"/>
      <c r="E21" s="40"/>
      <c r="F21" s="5"/>
      <c r="G21" s="5"/>
      <c r="H21" s="5"/>
      <c r="I21" s="5"/>
      <c r="J21" s="5"/>
      <c r="K21" s="5"/>
      <c r="L21" s="5"/>
      <c r="M21" s="5"/>
      <c r="N21" s="5"/>
    </row>
    <row r="22" spans="1:14" ht="31.5" x14ac:dyDescent="0.2">
      <c r="A22" s="51" t="s">
        <v>126</v>
      </c>
      <c r="B22" s="56" t="s">
        <v>169</v>
      </c>
      <c r="C22" s="63">
        <f>C23+C24</f>
        <v>0</v>
      </c>
      <c r="D22" s="63">
        <f t="shared" ref="D22:E22" si="2">D23+D24</f>
        <v>0</v>
      </c>
      <c r="E22" s="63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 x14ac:dyDescent="0.2">
      <c r="A23" s="47" t="s">
        <v>181</v>
      </c>
      <c r="B23" s="57" t="s">
        <v>182</v>
      </c>
      <c r="C23" s="513"/>
      <c r="D23" s="41"/>
      <c r="E23" s="42"/>
      <c r="F23" s="6"/>
      <c r="H23" s="5"/>
      <c r="I23" s="5"/>
      <c r="J23" s="5"/>
      <c r="K23" s="5"/>
      <c r="L23" s="5"/>
      <c r="M23" s="5"/>
      <c r="N23" s="5"/>
    </row>
    <row r="24" spans="1:14" ht="47.25" x14ac:dyDescent="0.2">
      <c r="A24" s="47" t="s">
        <v>183</v>
      </c>
      <c r="B24" s="57" t="s">
        <v>184</v>
      </c>
      <c r="C24" s="514"/>
      <c r="D24" s="40"/>
      <c r="E24" s="40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58"/>
      <c r="B25" s="59"/>
      <c r="C25" s="515"/>
      <c r="D25" s="40"/>
      <c r="E25" s="40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">
      <c r="A26" s="60"/>
      <c r="B26" s="61" t="s">
        <v>127</v>
      </c>
      <c r="C26" s="64">
        <f>C14+C22+C11+C19</f>
        <v>-1304.7107100000139</v>
      </c>
      <c r="D26" s="64">
        <f t="shared" ref="D26:E26" si="3">D14+D22+D11+D19</f>
        <v>-1113.5017400001525</v>
      </c>
      <c r="E26" s="64">
        <f t="shared" si="3"/>
        <v>85.344722892643432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15" t="s">
        <v>185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5" t="s">
        <v>186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x14ac:dyDescent="0.2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101"/>
  <sheetViews>
    <sheetView view="pageBreakPreview" topLeftCell="A91" zoomScaleSheetLayoutView="100" workbookViewId="0">
      <selection activeCell="B53" sqref="B53"/>
    </sheetView>
  </sheetViews>
  <sheetFormatPr defaultRowHeight="15" x14ac:dyDescent="0.25"/>
  <cols>
    <col min="1" max="1" width="21.5703125" style="17" customWidth="1"/>
    <col min="2" max="2" width="67.28515625" style="374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7" width="10.28515625" style="17" bestFit="1" customWidth="1"/>
    <col min="8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 x14ac:dyDescent="0.25">
      <c r="A1" s="28"/>
      <c r="B1" s="373"/>
      <c r="C1" s="620" t="s">
        <v>547</v>
      </c>
      <c r="D1" s="620"/>
      <c r="E1" s="620"/>
    </row>
    <row r="2" spans="1:24" ht="15.75" x14ac:dyDescent="0.25">
      <c r="A2" s="28"/>
      <c r="B2" s="373"/>
      <c r="C2" s="620" t="s">
        <v>128</v>
      </c>
      <c r="D2" s="620"/>
      <c r="E2" s="620"/>
    </row>
    <row r="3" spans="1:24" ht="15.75" x14ac:dyDescent="0.25">
      <c r="A3" s="28"/>
      <c r="B3" s="620" t="s">
        <v>170</v>
      </c>
      <c r="C3" s="620"/>
      <c r="D3" s="620"/>
      <c r="E3" s="620"/>
    </row>
    <row r="4" spans="1:24" ht="15.75" x14ac:dyDescent="0.25">
      <c r="A4" s="28"/>
      <c r="B4" s="620" t="s">
        <v>171</v>
      </c>
      <c r="C4" s="620"/>
      <c r="D4" s="620"/>
      <c r="E4" s="620"/>
    </row>
    <row r="5" spans="1:24" ht="15.75" x14ac:dyDescent="0.25">
      <c r="A5" s="28"/>
      <c r="B5" s="620" t="s">
        <v>167</v>
      </c>
      <c r="C5" s="620"/>
      <c r="D5" s="620"/>
      <c r="E5" s="620"/>
    </row>
    <row r="6" spans="1:24" x14ac:dyDescent="0.25">
      <c r="A6" s="18"/>
    </row>
    <row r="7" spans="1:24" x14ac:dyDescent="0.25">
      <c r="A7" s="621" t="s">
        <v>187</v>
      </c>
      <c r="B7" s="621"/>
      <c r="C7" s="621"/>
      <c r="D7" s="621"/>
      <c r="E7" s="621"/>
    </row>
    <row r="8" spans="1:24" x14ac:dyDescent="0.25">
      <c r="A8" s="621" t="s">
        <v>641</v>
      </c>
      <c r="B8" s="621"/>
      <c r="C8" s="621"/>
      <c r="D8" s="621"/>
      <c r="E8" s="621"/>
    </row>
    <row r="9" spans="1:24" ht="15.75" thickBot="1" x14ac:dyDescent="0.3">
      <c r="A9" s="19"/>
      <c r="B9" s="375"/>
      <c r="E9" s="20" t="s">
        <v>115</v>
      </c>
    </row>
    <row r="10" spans="1:24" ht="29.25" thickBot="1" x14ac:dyDescent="0.3">
      <c r="A10" s="21" t="s">
        <v>188</v>
      </c>
      <c r="B10" s="376" t="s">
        <v>189</v>
      </c>
      <c r="C10" s="4" t="s">
        <v>637</v>
      </c>
      <c r="D10" s="135" t="s">
        <v>638</v>
      </c>
      <c r="E10" s="135" t="s">
        <v>639</v>
      </c>
    </row>
    <row r="11" spans="1:24" x14ac:dyDescent="0.25">
      <c r="A11" s="353">
        <v>1</v>
      </c>
      <c r="B11" s="377">
        <v>2</v>
      </c>
      <c r="C11" s="354">
        <v>3</v>
      </c>
      <c r="D11" s="355">
        <v>4</v>
      </c>
      <c r="E11" s="355">
        <v>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23" customFormat="1" ht="14.25" x14ac:dyDescent="0.2">
      <c r="A12" s="363"/>
      <c r="B12" s="378"/>
      <c r="C12" s="364"/>
      <c r="D12" s="365"/>
      <c r="E12" s="36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s="23" customFormat="1" ht="14.25" x14ac:dyDescent="0.2">
      <c r="A13" s="356" t="s">
        <v>129</v>
      </c>
      <c r="B13" s="379" t="s">
        <v>130</v>
      </c>
      <c r="C13" s="366">
        <f>C14+C15+C20+C24+C29+C30+C33+C36+C39+C41+C42</f>
        <v>33842</v>
      </c>
      <c r="D13" s="366">
        <f>D14+D15+D20+D24+D29+D30+D33+D36+D39+D41+D42</f>
        <v>33955.255440000001</v>
      </c>
      <c r="E13" s="357">
        <f>D13/C13*100</f>
        <v>100.33465941729212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s="23" customFormat="1" ht="14.25" x14ac:dyDescent="0.2">
      <c r="A14" s="356" t="s">
        <v>190</v>
      </c>
      <c r="B14" s="379" t="s">
        <v>191</v>
      </c>
      <c r="C14" s="366">
        <v>27238</v>
      </c>
      <c r="D14" s="366">
        <f>27275.44131+84.49662+60.94282-136.70736+0.16562+2.196-8.43984+0.46377</f>
        <v>27278.558939999999</v>
      </c>
      <c r="E14" s="357">
        <f t="shared" ref="E14:E77" si="0">D14/C14*100</f>
        <v>100.14890571995008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s="23" customFormat="1" ht="32.25" customHeight="1" x14ac:dyDescent="0.2">
      <c r="A15" s="356" t="s">
        <v>131</v>
      </c>
      <c r="B15" s="379" t="s">
        <v>192</v>
      </c>
      <c r="C15" s="366">
        <f>C17+C16+C18+C19</f>
        <v>974</v>
      </c>
      <c r="D15" s="366">
        <f>D17+D16+D18+D19</f>
        <v>974.55058999999994</v>
      </c>
      <c r="E15" s="357">
        <f t="shared" si="0"/>
        <v>100.05652874743325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23" customFormat="1" ht="29.25" customHeight="1" x14ac:dyDescent="0.2">
      <c r="A16" s="358" t="s">
        <v>193</v>
      </c>
      <c r="B16" s="380" t="s">
        <v>194</v>
      </c>
      <c r="C16" s="366">
        <v>444</v>
      </c>
      <c r="D16" s="366">
        <v>443.59903000000003</v>
      </c>
      <c r="E16" s="357">
        <f t="shared" si="0"/>
        <v>99.909691441441453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23" customFormat="1" ht="75" x14ac:dyDescent="0.2">
      <c r="A17" s="358" t="s">
        <v>195</v>
      </c>
      <c r="B17" s="380" t="s">
        <v>196</v>
      </c>
      <c r="C17" s="367">
        <v>3</v>
      </c>
      <c r="D17" s="367">
        <v>3.2606099999999998</v>
      </c>
      <c r="E17" s="357">
        <f t="shared" si="0"/>
        <v>108.687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23" customFormat="1" ht="60" x14ac:dyDescent="0.2">
      <c r="A18" s="358" t="s">
        <v>197</v>
      </c>
      <c r="B18" s="380" t="s">
        <v>198</v>
      </c>
      <c r="C18" s="367">
        <v>593</v>
      </c>
      <c r="D18" s="367">
        <v>592.64976000000001</v>
      </c>
      <c r="E18" s="357">
        <f t="shared" si="0"/>
        <v>99.9409376053963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23" customFormat="1" ht="60" x14ac:dyDescent="0.2">
      <c r="A19" s="358" t="s">
        <v>199</v>
      </c>
      <c r="B19" s="380" t="s">
        <v>200</v>
      </c>
      <c r="C19" s="367">
        <v>-66</v>
      </c>
      <c r="D19" s="367">
        <v>-64.95881</v>
      </c>
      <c r="E19" s="357">
        <f t="shared" si="0"/>
        <v>98.422439393939399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s="23" customFormat="1" ht="14.25" x14ac:dyDescent="0.2">
      <c r="A20" s="356" t="s">
        <v>201</v>
      </c>
      <c r="B20" s="379" t="s">
        <v>132</v>
      </c>
      <c r="C20" s="366">
        <f>C21+C22+C23</f>
        <v>1096</v>
      </c>
      <c r="D20" s="366">
        <f>D21+D22+D23</f>
        <v>1117.7115899999999</v>
      </c>
      <c r="E20" s="357">
        <f t="shared" si="0"/>
        <v>101.98098448905108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s="23" customFormat="1" x14ac:dyDescent="0.2">
      <c r="A21" s="358" t="s">
        <v>202</v>
      </c>
      <c r="B21" s="380" t="s">
        <v>133</v>
      </c>
      <c r="C21" s="366">
        <v>770</v>
      </c>
      <c r="D21" s="366">
        <f>755.4414+2.59776+13.0158</f>
        <v>771.05496000000005</v>
      </c>
      <c r="E21" s="357">
        <f t="shared" si="0"/>
        <v>100.1370077922078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s="23" customFormat="1" x14ac:dyDescent="0.2">
      <c r="A22" s="358" t="s">
        <v>203</v>
      </c>
      <c r="B22" s="380" t="s">
        <v>134</v>
      </c>
      <c r="C22" s="367">
        <v>176</v>
      </c>
      <c r="D22" s="367">
        <f>171.30373+1.7652+2.66915</f>
        <v>175.73808</v>
      </c>
      <c r="E22" s="357">
        <f t="shared" si="0"/>
        <v>99.851181818181814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s="23" customFormat="1" ht="30" x14ac:dyDescent="0.2">
      <c r="A23" s="358" t="s">
        <v>204</v>
      </c>
      <c r="B23" s="380" t="s">
        <v>135</v>
      </c>
      <c r="C23" s="367">
        <v>150</v>
      </c>
      <c r="D23" s="367">
        <f>168.987+1.93155</f>
        <v>170.91854999999998</v>
      </c>
      <c r="E23" s="357">
        <f t="shared" si="0"/>
        <v>113.94569999999999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s="23" customFormat="1" ht="14.25" x14ac:dyDescent="0.2">
      <c r="A24" s="356" t="s">
        <v>205</v>
      </c>
      <c r="B24" s="379" t="s">
        <v>136</v>
      </c>
      <c r="C24" s="366">
        <f>C25</f>
        <v>1598</v>
      </c>
      <c r="D24" s="366">
        <f>D25</f>
        <v>1598.4121400000001</v>
      </c>
      <c r="E24" s="357">
        <f t="shared" si="0"/>
        <v>100.02579098873592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s="23" customFormat="1" x14ac:dyDescent="0.2">
      <c r="A25" s="358" t="s">
        <v>206</v>
      </c>
      <c r="B25" s="380" t="s">
        <v>137</v>
      </c>
      <c r="C25" s="367">
        <v>1598</v>
      </c>
      <c r="D25" s="367">
        <f>1593.99663+4.41551</f>
        <v>1598.4121400000001</v>
      </c>
      <c r="E25" s="357">
        <f t="shared" si="0"/>
        <v>100.02579098873592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24" s="23" customFormat="1" ht="28.5" hidden="1" x14ac:dyDescent="0.2">
      <c r="A26" s="356" t="s">
        <v>207</v>
      </c>
      <c r="B26" s="379" t="s">
        <v>208</v>
      </c>
      <c r="C26" s="366">
        <f>C27+C28</f>
        <v>0</v>
      </c>
      <c r="D26" s="366">
        <f>D27+D28</f>
        <v>0</v>
      </c>
      <c r="E26" s="357" t="e">
        <f t="shared" si="0"/>
        <v>#DIV/0!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24" s="23" customFormat="1" hidden="1" x14ac:dyDescent="0.2">
      <c r="A27" s="358" t="s">
        <v>209</v>
      </c>
      <c r="B27" s="380" t="s">
        <v>210</v>
      </c>
      <c r="C27" s="367">
        <v>0</v>
      </c>
      <c r="D27" s="367"/>
      <c r="E27" s="357" t="e">
        <f t="shared" si="0"/>
        <v>#DIV/0!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24" s="23" customFormat="1" ht="30" hidden="1" x14ac:dyDescent="0.2">
      <c r="A28" s="358" t="s">
        <v>211</v>
      </c>
      <c r="B28" s="381" t="s">
        <v>212</v>
      </c>
      <c r="C28" s="367">
        <v>0</v>
      </c>
      <c r="D28" s="367"/>
      <c r="E28" s="357" t="e">
        <f t="shared" si="0"/>
        <v>#DIV/0!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24" s="23" customFormat="1" x14ac:dyDescent="0.2">
      <c r="A29" s="356" t="s">
        <v>213</v>
      </c>
      <c r="B29" s="382" t="s">
        <v>138</v>
      </c>
      <c r="C29" s="367">
        <v>826</v>
      </c>
      <c r="D29" s="367">
        <v>831.28240000000005</v>
      </c>
      <c r="E29" s="357">
        <f t="shared" si="0"/>
        <v>100.63951573849879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24" s="23" customFormat="1" ht="42.75" x14ac:dyDescent="0.2">
      <c r="A30" s="356" t="s">
        <v>214</v>
      </c>
      <c r="B30" s="382" t="s">
        <v>139</v>
      </c>
      <c r="C30" s="366">
        <f>C31+C32</f>
        <v>780</v>
      </c>
      <c r="D30" s="366">
        <f>D31+D32</f>
        <v>805.22577999999999</v>
      </c>
      <c r="E30" s="357">
        <f t="shared" si="0"/>
        <v>103.23407435897435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24" s="23" customFormat="1" ht="75" x14ac:dyDescent="0.2">
      <c r="A31" s="358" t="s">
        <v>302</v>
      </c>
      <c r="B31" s="381" t="s">
        <v>300</v>
      </c>
      <c r="C31" s="368">
        <v>340</v>
      </c>
      <c r="D31" s="368">
        <v>365.03014999999999</v>
      </c>
      <c r="E31" s="357">
        <f t="shared" si="0"/>
        <v>107.36180882352942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1:24" s="23" customFormat="1" ht="60" x14ac:dyDescent="0.2">
      <c r="A32" s="359" t="s">
        <v>303</v>
      </c>
      <c r="B32" s="381" t="s">
        <v>301</v>
      </c>
      <c r="C32" s="369">
        <v>440</v>
      </c>
      <c r="D32" s="369">
        <v>440.19562999999999</v>
      </c>
      <c r="E32" s="357">
        <f t="shared" si="0"/>
        <v>100.04446136363636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1:14" s="23" customFormat="1" ht="28.5" x14ac:dyDescent="0.2">
      <c r="A33" s="356" t="s">
        <v>215</v>
      </c>
      <c r="B33" s="382" t="s">
        <v>216</v>
      </c>
      <c r="C33" s="369">
        <f>C34+C35</f>
        <v>414</v>
      </c>
      <c r="D33" s="369">
        <f>D34+D35</f>
        <v>413.81762000000003</v>
      </c>
      <c r="E33" s="357">
        <f t="shared" si="0"/>
        <v>99.955946859903392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1:14" s="23" customFormat="1" ht="30" x14ac:dyDescent="0.2">
      <c r="A34" s="358" t="s">
        <v>217</v>
      </c>
      <c r="B34" s="381" t="s">
        <v>218</v>
      </c>
      <c r="C34" s="369">
        <v>414</v>
      </c>
      <c r="D34" s="369">
        <f>0.2084+206.30368+0.32371+206.98183</f>
        <v>413.81762000000003</v>
      </c>
      <c r="E34" s="357">
        <f t="shared" si="0"/>
        <v>99.955946859903392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3" customFormat="1" hidden="1" x14ac:dyDescent="0.2">
      <c r="A35" s="358" t="s">
        <v>219</v>
      </c>
      <c r="B35" s="381" t="s">
        <v>220</v>
      </c>
      <c r="C35" s="369">
        <v>0</v>
      </c>
      <c r="D35" s="369"/>
      <c r="E35" s="357" t="e">
        <f t="shared" si="0"/>
        <v>#DIV/0!</v>
      </c>
      <c r="F35" s="22"/>
      <c r="G35" s="22"/>
      <c r="H35" s="22"/>
      <c r="I35" s="22"/>
      <c r="J35" s="22"/>
      <c r="K35" s="22"/>
      <c r="L35" s="22"/>
      <c r="M35" s="22"/>
      <c r="N35" s="22"/>
    </row>
    <row r="36" spans="1:14" s="23" customFormat="1" ht="28.5" x14ac:dyDescent="0.2">
      <c r="A36" s="356" t="s">
        <v>221</v>
      </c>
      <c r="B36" s="382" t="s">
        <v>222</v>
      </c>
      <c r="C36" s="369">
        <f>C37+C38</f>
        <v>111</v>
      </c>
      <c r="D36" s="369">
        <f>D37+D38</f>
        <v>113.52712</v>
      </c>
      <c r="E36" s="357">
        <f t="shared" si="0"/>
        <v>102.27668468468467</v>
      </c>
      <c r="F36" s="22"/>
      <c r="G36" s="22"/>
      <c r="H36" s="22"/>
      <c r="I36" s="22"/>
      <c r="J36" s="22"/>
      <c r="K36" s="22"/>
      <c r="L36" s="22"/>
      <c r="M36" s="22"/>
      <c r="N36" s="22"/>
    </row>
    <row r="37" spans="1:14" s="23" customFormat="1" ht="30" hidden="1" x14ac:dyDescent="0.2">
      <c r="A37" s="358" t="s">
        <v>223</v>
      </c>
      <c r="B37" s="381" t="s">
        <v>224</v>
      </c>
      <c r="C37" s="368">
        <v>0</v>
      </c>
      <c r="D37" s="368"/>
      <c r="E37" s="357" t="e">
        <f t="shared" si="0"/>
        <v>#DIV/0!</v>
      </c>
      <c r="F37" s="22"/>
      <c r="G37" s="22"/>
      <c r="H37" s="22"/>
      <c r="I37" s="22"/>
      <c r="J37" s="22"/>
      <c r="K37" s="22"/>
      <c r="L37" s="22"/>
      <c r="M37" s="22"/>
      <c r="N37" s="22"/>
    </row>
    <row r="38" spans="1:14" s="23" customFormat="1" ht="30" x14ac:dyDescent="0.2">
      <c r="A38" s="358" t="s">
        <v>225</v>
      </c>
      <c r="B38" s="381" t="s">
        <v>226</v>
      </c>
      <c r="C38" s="369">
        <v>111</v>
      </c>
      <c r="D38" s="369">
        <f>95+18.52712</f>
        <v>113.52712</v>
      </c>
      <c r="E38" s="357">
        <f t="shared" si="0"/>
        <v>102.27668468468467</v>
      </c>
      <c r="F38" s="22"/>
      <c r="G38" s="22"/>
      <c r="H38" s="22"/>
      <c r="I38" s="22"/>
      <c r="J38" s="22"/>
      <c r="K38" s="22"/>
      <c r="L38" s="22"/>
      <c r="M38" s="22"/>
      <c r="N38" s="22"/>
    </row>
    <row r="39" spans="1:14" s="23" customFormat="1" ht="28.5" x14ac:dyDescent="0.2">
      <c r="A39" s="356" t="s">
        <v>140</v>
      </c>
      <c r="B39" s="382" t="s">
        <v>141</v>
      </c>
      <c r="C39" s="369">
        <f>C40</f>
        <v>95</v>
      </c>
      <c r="D39" s="369">
        <f>D40</f>
        <v>95.198430000000002</v>
      </c>
      <c r="E39" s="357">
        <f t="shared" si="0"/>
        <v>100.20887368421052</v>
      </c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3" customFormat="1" ht="30" x14ac:dyDescent="0.2">
      <c r="A40" s="359">
        <v>1.14060000000004E+16</v>
      </c>
      <c r="B40" s="381" t="s">
        <v>227</v>
      </c>
      <c r="C40" s="368">
        <v>95</v>
      </c>
      <c r="D40" s="368">
        <v>95.198430000000002</v>
      </c>
      <c r="E40" s="357">
        <f t="shared" si="0"/>
        <v>100.20887368421052</v>
      </c>
      <c r="F40" s="22"/>
      <c r="G40" s="22"/>
      <c r="H40" s="22"/>
      <c r="I40" s="22"/>
      <c r="J40" s="22"/>
      <c r="K40" s="22"/>
      <c r="L40" s="22"/>
      <c r="M40" s="22"/>
      <c r="N40" s="22"/>
    </row>
    <row r="41" spans="1:14" s="23" customFormat="1" ht="14.25" x14ac:dyDescent="0.2">
      <c r="A41" s="356" t="s">
        <v>228</v>
      </c>
      <c r="B41" s="382" t="s">
        <v>142</v>
      </c>
      <c r="C41" s="369">
        <v>516</v>
      </c>
      <c r="D41" s="369">
        <f>62.54418+49.5+38.5+28+0.35+2.6+3+18+4.2+187.24789+10+74+6.7+39.60463</f>
        <v>524.24669999999992</v>
      </c>
      <c r="E41" s="357">
        <f t="shared" si="0"/>
        <v>101.5981976744186</v>
      </c>
      <c r="F41" s="22"/>
      <c r="G41" s="22"/>
      <c r="H41" s="22"/>
      <c r="I41" s="22"/>
      <c r="J41" s="22"/>
      <c r="K41" s="22"/>
      <c r="L41" s="22"/>
      <c r="M41" s="22"/>
      <c r="N41" s="22"/>
    </row>
    <row r="42" spans="1:14" s="23" customFormat="1" ht="14.25" x14ac:dyDescent="0.2">
      <c r="A42" s="356" t="s">
        <v>143</v>
      </c>
      <c r="B42" s="383" t="s">
        <v>144</v>
      </c>
      <c r="C42" s="369">
        <f>C43</f>
        <v>194</v>
      </c>
      <c r="D42" s="369">
        <f>D43</f>
        <v>202.72413</v>
      </c>
      <c r="E42" s="357">
        <f t="shared" si="0"/>
        <v>104.49697422680413</v>
      </c>
      <c r="F42" s="22"/>
      <c r="G42" s="22"/>
      <c r="H42" s="22"/>
      <c r="I42" s="22"/>
      <c r="J42" s="22"/>
      <c r="K42" s="22"/>
      <c r="L42" s="22"/>
      <c r="M42" s="22"/>
      <c r="N42" s="22"/>
    </row>
    <row r="43" spans="1:14" s="23" customFormat="1" x14ac:dyDescent="0.2">
      <c r="A43" s="358" t="s">
        <v>229</v>
      </c>
      <c r="B43" s="384" t="s">
        <v>230</v>
      </c>
      <c r="C43" s="369">
        <v>194</v>
      </c>
      <c r="D43" s="369">
        <v>202.72413</v>
      </c>
      <c r="E43" s="357">
        <f t="shared" si="0"/>
        <v>104.49697422680413</v>
      </c>
      <c r="F43" s="22"/>
      <c r="G43" s="22"/>
      <c r="H43" s="22"/>
      <c r="I43" s="22"/>
      <c r="J43" s="22"/>
      <c r="K43" s="22"/>
      <c r="L43" s="22"/>
      <c r="M43" s="22"/>
      <c r="N43" s="22"/>
    </row>
    <row r="44" spans="1:14" s="24" customFormat="1" ht="14.25" x14ac:dyDescent="0.2">
      <c r="A44" s="356" t="s">
        <v>231</v>
      </c>
      <c r="B44" s="385" t="s">
        <v>145</v>
      </c>
      <c r="C44" s="370">
        <f>C45</f>
        <v>465289.82880999998</v>
      </c>
      <c r="D44" s="370">
        <f>D45</f>
        <v>458409.96233999991</v>
      </c>
      <c r="E44" s="357">
        <f t="shared" si="0"/>
        <v>98.521380429141203</v>
      </c>
      <c r="F44" s="142"/>
      <c r="G44" s="22"/>
      <c r="H44" s="22"/>
      <c r="I44" s="22"/>
      <c r="J44" s="22"/>
      <c r="K44" s="22"/>
      <c r="L44" s="22"/>
      <c r="M44" s="22"/>
      <c r="N44" s="22"/>
    </row>
    <row r="45" spans="1:14" s="25" customFormat="1" ht="30" x14ac:dyDescent="0.25">
      <c r="A45" s="358" t="s">
        <v>232</v>
      </c>
      <c r="B45" s="386" t="s">
        <v>233</v>
      </c>
      <c r="C45" s="371">
        <f>C46+C49+C70+C94</f>
        <v>465289.82880999998</v>
      </c>
      <c r="D45" s="371">
        <f>D46+D49+D70+D94</f>
        <v>458409.96233999991</v>
      </c>
      <c r="E45" s="357">
        <f t="shared" si="0"/>
        <v>98.521380429141203</v>
      </c>
      <c r="F45" s="22"/>
      <c r="G45" s="22"/>
      <c r="H45" s="22"/>
      <c r="I45" s="22"/>
      <c r="J45" s="22"/>
      <c r="K45" s="22"/>
      <c r="L45" s="22"/>
      <c r="M45" s="22"/>
      <c r="N45" s="22"/>
    </row>
    <row r="46" spans="1:14" s="26" customFormat="1" ht="28.5" customHeight="1" x14ac:dyDescent="0.25">
      <c r="A46" s="360" t="s">
        <v>234</v>
      </c>
      <c r="B46" s="387" t="s">
        <v>235</v>
      </c>
      <c r="C46" s="370">
        <f>C47+C48</f>
        <v>139524.79999999999</v>
      </c>
      <c r="D46" s="370">
        <f>SUM(D47:D48)</f>
        <v>139524.79999999999</v>
      </c>
      <c r="E46" s="357">
        <f t="shared" si="0"/>
        <v>100</v>
      </c>
      <c r="F46" s="142"/>
      <c r="G46" s="22"/>
      <c r="H46" s="22"/>
      <c r="I46" s="22"/>
      <c r="J46" s="22"/>
      <c r="K46" s="22"/>
      <c r="L46" s="22"/>
      <c r="M46" s="22"/>
      <c r="N46" s="22"/>
    </row>
    <row r="47" spans="1:14" s="25" customFormat="1" ht="30" x14ac:dyDescent="0.25">
      <c r="A47" s="358" t="s">
        <v>236</v>
      </c>
      <c r="B47" s="388" t="s">
        <v>146</v>
      </c>
      <c r="C47" s="371">
        <v>126325.8</v>
      </c>
      <c r="D47" s="371">
        <v>126325.8</v>
      </c>
      <c r="E47" s="357">
        <f t="shared" si="0"/>
        <v>100</v>
      </c>
      <c r="F47" s="142">
        <f>D47-C47</f>
        <v>0</v>
      </c>
      <c r="G47" s="22"/>
      <c r="H47" s="22"/>
      <c r="I47" s="22"/>
      <c r="J47" s="22"/>
      <c r="K47" s="22"/>
      <c r="L47" s="22"/>
      <c r="M47" s="22"/>
      <c r="N47" s="22"/>
    </row>
    <row r="48" spans="1:14" s="25" customFormat="1" ht="30" x14ac:dyDescent="0.25">
      <c r="A48" s="358" t="s">
        <v>237</v>
      </c>
      <c r="B48" s="388" t="s">
        <v>238</v>
      </c>
      <c r="C48" s="371">
        <v>13199</v>
      </c>
      <c r="D48" s="371">
        <v>13199</v>
      </c>
      <c r="E48" s="357">
        <f t="shared" si="0"/>
        <v>100</v>
      </c>
      <c r="F48" s="142">
        <f t="shared" ref="F48:F95" si="1">D48-C48</f>
        <v>0</v>
      </c>
      <c r="G48" s="22"/>
      <c r="H48" s="22"/>
      <c r="I48" s="22"/>
      <c r="J48" s="22"/>
      <c r="K48" s="22"/>
      <c r="L48" s="22"/>
      <c r="M48" s="22"/>
      <c r="N48" s="22"/>
    </row>
    <row r="49" spans="1:14" s="26" customFormat="1" ht="38.25" customHeight="1" x14ac:dyDescent="0.25">
      <c r="A49" s="360" t="s">
        <v>239</v>
      </c>
      <c r="B49" s="387" t="s">
        <v>156</v>
      </c>
      <c r="C49" s="370">
        <f>SUM(C50:C69)</f>
        <v>48927.328809999999</v>
      </c>
      <c r="D49" s="370">
        <f>SUM(D50:D69)</f>
        <v>47076.250610000003</v>
      </c>
      <c r="E49" s="357">
        <f t="shared" si="0"/>
        <v>96.216678398307195</v>
      </c>
      <c r="F49" s="142">
        <f t="shared" si="1"/>
        <v>-1851.0781999999963</v>
      </c>
      <c r="G49" s="22"/>
      <c r="H49" s="22"/>
      <c r="I49" s="22"/>
      <c r="J49" s="22"/>
      <c r="K49" s="22"/>
      <c r="L49" s="22"/>
      <c r="M49" s="22"/>
      <c r="N49" s="22"/>
    </row>
    <row r="50" spans="1:14" s="26" customFormat="1" ht="60.75" customHeight="1" x14ac:dyDescent="0.25">
      <c r="A50" s="361" t="s">
        <v>259</v>
      </c>
      <c r="B50" s="389" t="s">
        <v>147</v>
      </c>
      <c r="C50" s="371">
        <v>6632</v>
      </c>
      <c r="D50" s="371">
        <v>6632</v>
      </c>
      <c r="E50" s="357">
        <f t="shared" si="0"/>
        <v>100</v>
      </c>
      <c r="F50" s="142">
        <f t="shared" si="1"/>
        <v>0</v>
      </c>
      <c r="G50" s="22"/>
      <c r="H50" s="22"/>
      <c r="I50" s="22"/>
      <c r="J50" s="22"/>
      <c r="K50" s="22"/>
      <c r="L50" s="22"/>
      <c r="M50" s="22"/>
      <c r="N50" s="22"/>
    </row>
    <row r="51" spans="1:14" s="26" customFormat="1" ht="78" customHeight="1" x14ac:dyDescent="0.25">
      <c r="A51" s="361" t="s">
        <v>259</v>
      </c>
      <c r="B51" s="389" t="s">
        <v>111</v>
      </c>
      <c r="C51" s="371">
        <v>9347</v>
      </c>
      <c r="D51" s="371">
        <v>8911</v>
      </c>
      <c r="E51" s="357">
        <f t="shared" si="0"/>
        <v>95.335401733176411</v>
      </c>
      <c r="F51" s="142">
        <f t="shared" si="1"/>
        <v>-436</v>
      </c>
      <c r="G51" s="22"/>
      <c r="H51" s="22"/>
      <c r="I51" s="22"/>
      <c r="J51" s="22"/>
      <c r="K51" s="22"/>
      <c r="L51" s="22"/>
      <c r="M51" s="22"/>
      <c r="N51" s="22"/>
    </row>
    <row r="52" spans="1:14" s="26" customFormat="1" ht="45" hidden="1" x14ac:dyDescent="0.25">
      <c r="A52" s="358" t="s">
        <v>240</v>
      </c>
      <c r="B52" s="390" t="s">
        <v>241</v>
      </c>
      <c r="C52" s="371">
        <v>0</v>
      </c>
      <c r="D52" s="371"/>
      <c r="E52" s="357" t="e">
        <f t="shared" si="0"/>
        <v>#DIV/0!</v>
      </c>
      <c r="F52" s="142">
        <f t="shared" si="1"/>
        <v>0</v>
      </c>
      <c r="G52" s="22"/>
      <c r="H52" s="22"/>
      <c r="I52" s="22"/>
      <c r="J52" s="22"/>
      <c r="K52" s="22"/>
      <c r="L52" s="22"/>
      <c r="M52" s="22"/>
      <c r="N52" s="22"/>
    </row>
    <row r="53" spans="1:14" s="26" customFormat="1" ht="45" x14ac:dyDescent="0.25">
      <c r="A53" s="361" t="s">
        <v>242</v>
      </c>
      <c r="B53" s="389" t="s">
        <v>157</v>
      </c>
      <c r="C53" s="371">
        <v>2100</v>
      </c>
      <c r="D53" s="371">
        <v>2100</v>
      </c>
      <c r="E53" s="357">
        <f t="shared" si="0"/>
        <v>100</v>
      </c>
      <c r="F53" s="142">
        <f t="shared" si="1"/>
        <v>0</v>
      </c>
      <c r="G53" s="22"/>
      <c r="H53" s="22"/>
      <c r="I53" s="22"/>
      <c r="J53" s="22"/>
      <c r="K53" s="22"/>
      <c r="L53" s="22"/>
      <c r="M53" s="22"/>
      <c r="N53" s="22"/>
    </row>
    <row r="54" spans="1:14" s="26" customFormat="1" x14ac:dyDescent="0.25">
      <c r="A54" s="361" t="s">
        <v>565</v>
      </c>
      <c r="B54" s="389" t="s">
        <v>551</v>
      </c>
      <c r="C54" s="371">
        <v>106.3158</v>
      </c>
      <c r="D54" s="371">
        <v>106.3158</v>
      </c>
      <c r="E54" s="357">
        <f t="shared" si="0"/>
        <v>100</v>
      </c>
      <c r="F54" s="142">
        <f t="shared" si="1"/>
        <v>0</v>
      </c>
      <c r="G54" s="22"/>
      <c r="H54" s="22"/>
      <c r="I54" s="22"/>
      <c r="J54" s="22"/>
      <c r="K54" s="22"/>
      <c r="L54" s="22"/>
      <c r="M54" s="22"/>
      <c r="N54" s="22"/>
    </row>
    <row r="55" spans="1:14" s="26" customFormat="1" x14ac:dyDescent="0.25">
      <c r="A55" s="361" t="s">
        <v>259</v>
      </c>
      <c r="B55" s="389" t="s">
        <v>243</v>
      </c>
      <c r="C55" s="371">
        <v>1102</v>
      </c>
      <c r="D55" s="371">
        <v>1102</v>
      </c>
      <c r="E55" s="357">
        <f t="shared" si="0"/>
        <v>100</v>
      </c>
      <c r="F55" s="142">
        <f t="shared" si="1"/>
        <v>0</v>
      </c>
      <c r="G55" s="22"/>
      <c r="H55" s="22"/>
      <c r="I55" s="22"/>
      <c r="J55" s="22"/>
      <c r="K55" s="22"/>
      <c r="L55" s="22"/>
      <c r="M55" s="22"/>
      <c r="N55" s="22"/>
    </row>
    <row r="56" spans="1:14" s="26" customFormat="1" hidden="1" x14ac:dyDescent="0.25">
      <c r="A56" s="361" t="s">
        <v>259</v>
      </c>
      <c r="B56" s="389" t="s">
        <v>550</v>
      </c>
      <c r="C56" s="371">
        <v>0</v>
      </c>
      <c r="D56" s="371"/>
      <c r="E56" s="357" t="e">
        <f t="shared" si="0"/>
        <v>#DIV/0!</v>
      </c>
      <c r="F56" s="142">
        <f t="shared" si="1"/>
        <v>0</v>
      </c>
      <c r="G56" s="22"/>
      <c r="H56" s="22"/>
      <c r="I56" s="22"/>
      <c r="J56" s="22"/>
      <c r="K56" s="22"/>
      <c r="L56" s="22"/>
      <c r="M56" s="22"/>
      <c r="N56" s="22"/>
    </row>
    <row r="57" spans="1:14" s="26" customFormat="1" ht="45.75" customHeight="1" x14ac:dyDescent="0.25">
      <c r="A57" s="361" t="s">
        <v>259</v>
      </c>
      <c r="B57" s="389" t="s">
        <v>244</v>
      </c>
      <c r="C57" s="371">
        <v>550</v>
      </c>
      <c r="D57" s="371">
        <v>550</v>
      </c>
      <c r="E57" s="357">
        <f t="shared" si="0"/>
        <v>100</v>
      </c>
      <c r="F57" s="142">
        <f t="shared" si="1"/>
        <v>0</v>
      </c>
      <c r="G57" s="22"/>
      <c r="H57" s="22"/>
      <c r="I57" s="22"/>
      <c r="J57" s="22"/>
      <c r="K57" s="22"/>
      <c r="L57" s="22"/>
      <c r="M57" s="22"/>
      <c r="N57" s="22"/>
    </row>
    <row r="58" spans="1:14" s="26" customFormat="1" ht="31.5" customHeight="1" x14ac:dyDescent="0.25">
      <c r="A58" s="361" t="s">
        <v>259</v>
      </c>
      <c r="B58" s="389" t="s">
        <v>611</v>
      </c>
      <c r="C58" s="371">
        <v>18979.099999999999</v>
      </c>
      <c r="D58" s="371">
        <v>17586.123</v>
      </c>
      <c r="E58" s="357">
        <f t="shared" si="0"/>
        <v>92.660468620745988</v>
      </c>
      <c r="F58" s="142">
        <f t="shared" si="1"/>
        <v>-1392.976999999999</v>
      </c>
      <c r="G58" s="22"/>
      <c r="H58" s="22"/>
      <c r="I58" s="22"/>
      <c r="J58" s="22"/>
      <c r="K58" s="22"/>
      <c r="L58" s="22"/>
      <c r="M58" s="22"/>
      <c r="N58" s="22"/>
    </row>
    <row r="59" spans="1:14" s="26" customFormat="1" ht="45" hidden="1" x14ac:dyDescent="0.25">
      <c r="A59" s="361" t="s">
        <v>247</v>
      </c>
      <c r="B59" s="389" t="s">
        <v>248</v>
      </c>
      <c r="C59" s="371">
        <v>0</v>
      </c>
      <c r="D59" s="371"/>
      <c r="E59" s="357" t="e">
        <f t="shared" si="0"/>
        <v>#DIV/0!</v>
      </c>
      <c r="F59" s="142">
        <f t="shared" si="1"/>
        <v>0</v>
      </c>
      <c r="G59" s="22"/>
      <c r="H59" s="22"/>
      <c r="I59" s="22"/>
      <c r="J59" s="22"/>
      <c r="K59" s="22"/>
      <c r="L59" s="22"/>
      <c r="M59" s="22"/>
      <c r="N59" s="22"/>
    </row>
    <row r="60" spans="1:14" s="26" customFormat="1" ht="45" hidden="1" x14ac:dyDescent="0.25">
      <c r="A60" s="361" t="s">
        <v>249</v>
      </c>
      <c r="B60" s="389" t="s">
        <v>250</v>
      </c>
      <c r="C60" s="371">
        <v>0</v>
      </c>
      <c r="D60" s="371"/>
      <c r="E60" s="357" t="e">
        <f t="shared" si="0"/>
        <v>#DIV/0!</v>
      </c>
      <c r="F60" s="142">
        <f t="shared" si="1"/>
        <v>0</v>
      </c>
      <c r="G60" s="22"/>
      <c r="H60" s="22"/>
      <c r="I60" s="22"/>
      <c r="J60" s="22"/>
      <c r="K60" s="22"/>
      <c r="L60" s="22"/>
      <c r="M60" s="22"/>
      <c r="N60" s="22"/>
    </row>
    <row r="61" spans="1:14" s="26" customFormat="1" ht="30" hidden="1" x14ac:dyDescent="0.25">
      <c r="A61" s="358" t="s">
        <v>251</v>
      </c>
      <c r="B61" s="390" t="s">
        <v>252</v>
      </c>
      <c r="C61" s="371">
        <v>0</v>
      </c>
      <c r="D61" s="371"/>
      <c r="E61" s="357" t="e">
        <f t="shared" si="0"/>
        <v>#DIV/0!</v>
      </c>
      <c r="F61" s="142">
        <f t="shared" si="1"/>
        <v>0</v>
      </c>
      <c r="G61" s="22"/>
      <c r="H61" s="22"/>
      <c r="I61" s="22"/>
      <c r="J61" s="22"/>
      <c r="K61" s="22"/>
      <c r="L61" s="22"/>
      <c r="M61" s="22"/>
      <c r="N61" s="22"/>
    </row>
    <row r="62" spans="1:14" s="26" customFormat="1" ht="45" hidden="1" x14ac:dyDescent="0.25">
      <c r="A62" s="358" t="s">
        <v>253</v>
      </c>
      <c r="B62" s="390" t="s">
        <v>254</v>
      </c>
      <c r="C62" s="371">
        <v>0</v>
      </c>
      <c r="D62" s="371"/>
      <c r="E62" s="357" t="e">
        <f t="shared" si="0"/>
        <v>#DIV/0!</v>
      </c>
      <c r="F62" s="142">
        <f t="shared" si="1"/>
        <v>0</v>
      </c>
      <c r="G62" s="22"/>
      <c r="H62" s="22"/>
      <c r="I62" s="22"/>
      <c r="J62" s="22"/>
      <c r="K62" s="22"/>
      <c r="L62" s="22"/>
      <c r="M62" s="22"/>
      <c r="N62" s="22"/>
    </row>
    <row r="63" spans="1:14" s="26" customFormat="1" ht="30" hidden="1" x14ac:dyDescent="0.25">
      <c r="A63" s="361" t="s">
        <v>255</v>
      </c>
      <c r="B63" s="389" t="s">
        <v>256</v>
      </c>
      <c r="C63" s="371">
        <v>0</v>
      </c>
      <c r="D63" s="371"/>
      <c r="E63" s="357" t="e">
        <f t="shared" si="0"/>
        <v>#DIV/0!</v>
      </c>
      <c r="F63" s="142">
        <f t="shared" si="1"/>
        <v>0</v>
      </c>
      <c r="G63" s="22"/>
      <c r="H63" s="22"/>
      <c r="I63" s="22"/>
      <c r="J63" s="22"/>
      <c r="K63" s="22"/>
      <c r="L63" s="22"/>
      <c r="M63" s="22"/>
      <c r="N63" s="22"/>
    </row>
    <row r="64" spans="1:14" s="26" customFormat="1" ht="30" hidden="1" customHeight="1" x14ac:dyDescent="0.25">
      <c r="A64" s="361" t="s">
        <v>257</v>
      </c>
      <c r="B64" s="389" t="s">
        <v>258</v>
      </c>
      <c r="C64" s="371">
        <v>0</v>
      </c>
      <c r="D64" s="371"/>
      <c r="E64" s="357" t="e">
        <f t="shared" si="0"/>
        <v>#DIV/0!</v>
      </c>
      <c r="F64" s="142">
        <f t="shared" si="1"/>
        <v>0</v>
      </c>
      <c r="G64" s="22"/>
      <c r="H64" s="22"/>
      <c r="I64" s="22"/>
      <c r="J64" s="22"/>
      <c r="K64" s="22"/>
      <c r="L64" s="22"/>
      <c r="M64" s="22"/>
      <c r="N64" s="22"/>
    </row>
    <row r="65" spans="1:14" s="26" customFormat="1" ht="22.5" hidden="1" customHeight="1" x14ac:dyDescent="0.25">
      <c r="A65" s="361" t="s">
        <v>259</v>
      </c>
      <c r="B65" s="389" t="s">
        <v>260</v>
      </c>
      <c r="C65" s="371">
        <v>0</v>
      </c>
      <c r="D65" s="371"/>
      <c r="E65" s="357" t="e">
        <f t="shared" si="0"/>
        <v>#DIV/0!</v>
      </c>
      <c r="F65" s="142">
        <f t="shared" si="1"/>
        <v>0</v>
      </c>
      <c r="G65" s="22"/>
      <c r="H65" s="22"/>
      <c r="I65" s="22"/>
      <c r="J65" s="22"/>
      <c r="K65" s="22"/>
      <c r="L65" s="22"/>
      <c r="M65" s="22"/>
      <c r="N65" s="22"/>
    </row>
    <row r="66" spans="1:14" s="26" customFormat="1" ht="33.75" customHeight="1" x14ac:dyDescent="0.25">
      <c r="A66" s="361" t="s">
        <v>572</v>
      </c>
      <c r="B66" s="389" t="s">
        <v>573</v>
      </c>
      <c r="C66" s="371">
        <v>746.7</v>
      </c>
      <c r="D66" s="371">
        <v>746.7</v>
      </c>
      <c r="E66" s="357">
        <f t="shared" si="0"/>
        <v>100</v>
      </c>
      <c r="F66" s="142">
        <f t="shared" si="1"/>
        <v>0</v>
      </c>
      <c r="G66" s="22"/>
      <c r="H66" s="22"/>
      <c r="I66" s="22"/>
      <c r="J66" s="22"/>
      <c r="K66" s="22"/>
      <c r="L66" s="22"/>
      <c r="M66" s="22"/>
      <c r="N66" s="22"/>
    </row>
    <row r="67" spans="1:14" s="26" customFormat="1" ht="33.75" customHeight="1" x14ac:dyDescent="0.25">
      <c r="A67" s="361" t="s">
        <v>259</v>
      </c>
      <c r="B67" s="389" t="s">
        <v>574</v>
      </c>
      <c r="C67" s="371">
        <v>957.5</v>
      </c>
      <c r="D67" s="371">
        <v>935.39949999999999</v>
      </c>
      <c r="E67" s="357">
        <f t="shared" si="0"/>
        <v>97.69185378590079</v>
      </c>
      <c r="F67" s="142">
        <f t="shared" si="1"/>
        <v>-22.100500000000011</v>
      </c>
      <c r="G67" s="22"/>
      <c r="H67" s="22"/>
      <c r="I67" s="22"/>
      <c r="J67" s="22"/>
      <c r="K67" s="22"/>
      <c r="L67" s="22"/>
      <c r="M67" s="22"/>
      <c r="N67" s="22"/>
    </row>
    <row r="68" spans="1:14" s="26" customFormat="1" ht="33.75" customHeight="1" x14ac:dyDescent="0.25">
      <c r="A68" s="361" t="s">
        <v>253</v>
      </c>
      <c r="B68" s="389" t="s">
        <v>575</v>
      </c>
      <c r="C68" s="371">
        <v>3000</v>
      </c>
      <c r="D68" s="371">
        <v>2999.9992999999999</v>
      </c>
      <c r="E68" s="357">
        <f t="shared" si="0"/>
        <v>99.999976666666669</v>
      </c>
      <c r="F68" s="142">
        <f t="shared" si="1"/>
        <v>-7.000000000516593E-4</v>
      </c>
      <c r="G68" s="22"/>
      <c r="H68" s="22"/>
      <c r="I68" s="22"/>
      <c r="J68" s="22"/>
      <c r="K68" s="22"/>
      <c r="L68" s="22"/>
      <c r="M68" s="22"/>
      <c r="N68" s="22"/>
    </row>
    <row r="69" spans="1:14" s="26" customFormat="1" ht="33.75" customHeight="1" x14ac:dyDescent="0.25">
      <c r="A69" s="361" t="s">
        <v>245</v>
      </c>
      <c r="B69" s="389" t="s">
        <v>246</v>
      </c>
      <c r="C69" s="371">
        <v>5406.7130100000004</v>
      </c>
      <c r="D69" s="371">
        <v>5406.7130100000004</v>
      </c>
      <c r="E69" s="357">
        <f t="shared" si="0"/>
        <v>100</v>
      </c>
      <c r="F69" s="142">
        <f t="shared" si="1"/>
        <v>0</v>
      </c>
      <c r="G69" s="22"/>
      <c r="H69" s="22"/>
      <c r="I69" s="22"/>
      <c r="J69" s="22"/>
      <c r="K69" s="22"/>
      <c r="L69" s="22"/>
      <c r="M69" s="22"/>
      <c r="N69" s="22"/>
    </row>
    <row r="70" spans="1:14" s="26" customFormat="1" ht="30" x14ac:dyDescent="0.25">
      <c r="A70" s="360" t="s">
        <v>261</v>
      </c>
      <c r="B70" s="387" t="s">
        <v>158</v>
      </c>
      <c r="C70" s="370">
        <f>SUM(C71:C93)</f>
        <v>275837.7</v>
      </c>
      <c r="D70" s="370">
        <f>SUM(D71:D93)</f>
        <v>270808.91172999993</v>
      </c>
      <c r="E70" s="357">
        <f t="shared" si="0"/>
        <v>98.176903204311785</v>
      </c>
      <c r="F70" s="142">
        <f t="shared" si="1"/>
        <v>-5028.7882700000773</v>
      </c>
      <c r="G70" s="22"/>
      <c r="H70" s="22"/>
      <c r="I70" s="22"/>
      <c r="J70" s="22"/>
      <c r="K70" s="22"/>
      <c r="L70" s="22"/>
      <c r="M70" s="22"/>
      <c r="N70" s="22"/>
    </row>
    <row r="71" spans="1:14" s="26" customFormat="1" ht="33.75" customHeight="1" x14ac:dyDescent="0.25">
      <c r="A71" s="358" t="s">
        <v>262</v>
      </c>
      <c r="B71" s="386" t="s">
        <v>263</v>
      </c>
      <c r="C71" s="371">
        <v>3514.05</v>
      </c>
      <c r="D71" s="371">
        <v>3514.05</v>
      </c>
      <c r="E71" s="357">
        <f t="shared" si="0"/>
        <v>100</v>
      </c>
      <c r="F71" s="142">
        <f t="shared" si="1"/>
        <v>0</v>
      </c>
      <c r="G71" s="22"/>
      <c r="H71" s="22"/>
      <c r="I71" s="22"/>
      <c r="J71" s="22"/>
      <c r="K71" s="22"/>
      <c r="L71" s="22"/>
      <c r="M71" s="22"/>
      <c r="N71" s="22"/>
    </row>
    <row r="72" spans="1:14" s="26" customFormat="1" ht="165" x14ac:dyDescent="0.25">
      <c r="A72" s="358" t="s">
        <v>283</v>
      </c>
      <c r="B72" s="386" t="s">
        <v>284</v>
      </c>
      <c r="C72" s="371">
        <v>219497.2</v>
      </c>
      <c r="D72" s="371">
        <v>215932.88</v>
      </c>
      <c r="E72" s="357">
        <f t="shared" si="0"/>
        <v>98.376143294766393</v>
      </c>
      <c r="F72" s="142">
        <f t="shared" si="1"/>
        <v>-3564.320000000007</v>
      </c>
      <c r="G72" s="22"/>
      <c r="H72" s="22"/>
      <c r="I72" s="22"/>
      <c r="J72" s="22"/>
      <c r="K72" s="22"/>
      <c r="L72" s="22"/>
      <c r="M72" s="22"/>
      <c r="N72" s="22"/>
    </row>
    <row r="73" spans="1:14" s="26" customFormat="1" ht="45" x14ac:dyDescent="0.25">
      <c r="A73" s="358" t="s">
        <v>283</v>
      </c>
      <c r="B73" s="386" t="s">
        <v>285</v>
      </c>
      <c r="C73" s="371">
        <v>6</v>
      </c>
      <c r="D73" s="371"/>
      <c r="E73" s="357">
        <f t="shared" si="0"/>
        <v>0</v>
      </c>
      <c r="F73" s="142">
        <f t="shared" si="1"/>
        <v>-6</v>
      </c>
      <c r="G73" s="22"/>
      <c r="H73" s="22"/>
      <c r="I73" s="22"/>
      <c r="J73" s="22"/>
      <c r="K73" s="22"/>
      <c r="L73" s="22"/>
      <c r="M73" s="22"/>
      <c r="N73" s="22"/>
    </row>
    <row r="74" spans="1:14" s="26" customFormat="1" ht="30" x14ac:dyDescent="0.25">
      <c r="A74" s="358" t="s">
        <v>283</v>
      </c>
      <c r="B74" s="386" t="s">
        <v>286</v>
      </c>
      <c r="C74" s="371">
        <v>4245.3999999999996</v>
      </c>
      <c r="D74" s="371">
        <v>4214.0315799999998</v>
      </c>
      <c r="E74" s="357">
        <f t="shared" si="0"/>
        <v>99.261119800254392</v>
      </c>
      <c r="F74" s="142">
        <f t="shared" si="1"/>
        <v>-31.368419999999787</v>
      </c>
      <c r="G74" s="22"/>
      <c r="H74" s="22"/>
      <c r="I74" s="22"/>
      <c r="J74" s="22"/>
      <c r="K74" s="22"/>
      <c r="L74" s="22"/>
      <c r="M74" s="22"/>
      <c r="N74" s="22"/>
    </row>
    <row r="75" spans="1:14" s="26" customFormat="1" ht="30" x14ac:dyDescent="0.25">
      <c r="A75" s="358" t="s">
        <v>283</v>
      </c>
      <c r="B75" s="386" t="s">
        <v>287</v>
      </c>
      <c r="C75" s="371">
        <v>4525.8999999999996</v>
      </c>
      <c r="D75" s="371">
        <v>4504.7280300000002</v>
      </c>
      <c r="E75" s="357">
        <f t="shared" si="0"/>
        <v>99.532204202479079</v>
      </c>
      <c r="F75" s="142">
        <f t="shared" si="1"/>
        <v>-21.171969999999419</v>
      </c>
      <c r="G75" s="22"/>
      <c r="H75" s="22"/>
      <c r="I75" s="22"/>
      <c r="J75" s="22"/>
      <c r="K75" s="22"/>
      <c r="L75" s="22"/>
      <c r="M75" s="22"/>
      <c r="N75" s="22"/>
    </row>
    <row r="76" spans="1:14" s="26" customFormat="1" ht="75" x14ac:dyDescent="0.25">
      <c r="A76" s="358" t="s">
        <v>283</v>
      </c>
      <c r="B76" s="386" t="s">
        <v>288</v>
      </c>
      <c r="C76" s="371">
        <v>4131.3</v>
      </c>
      <c r="D76" s="371">
        <v>4131.3</v>
      </c>
      <c r="E76" s="357">
        <f t="shared" si="0"/>
        <v>100</v>
      </c>
      <c r="F76" s="142">
        <f t="shared" si="1"/>
        <v>0</v>
      </c>
      <c r="G76" s="22"/>
      <c r="H76" s="22"/>
      <c r="I76" s="22"/>
      <c r="J76" s="22"/>
      <c r="K76" s="22"/>
      <c r="L76" s="22"/>
      <c r="M76" s="22"/>
      <c r="N76" s="22"/>
    </row>
    <row r="77" spans="1:14" s="26" customFormat="1" ht="60" x14ac:dyDescent="0.25">
      <c r="A77" s="358" t="s">
        <v>283</v>
      </c>
      <c r="B77" s="386" t="s">
        <v>289</v>
      </c>
      <c r="C77" s="371">
        <v>369.8</v>
      </c>
      <c r="D77" s="371">
        <v>369.8</v>
      </c>
      <c r="E77" s="357">
        <f t="shared" si="0"/>
        <v>100</v>
      </c>
      <c r="F77" s="142">
        <f t="shared" si="1"/>
        <v>0</v>
      </c>
      <c r="G77" s="22"/>
      <c r="H77" s="22"/>
      <c r="I77" s="22"/>
      <c r="J77" s="22"/>
      <c r="K77" s="22"/>
      <c r="L77" s="22"/>
      <c r="M77" s="22"/>
      <c r="N77" s="22"/>
    </row>
    <row r="78" spans="1:14" s="26" customFormat="1" ht="30" hidden="1" x14ac:dyDescent="0.25">
      <c r="A78" s="358" t="s">
        <v>283</v>
      </c>
      <c r="B78" s="386" t="s">
        <v>290</v>
      </c>
      <c r="C78" s="371">
        <v>0</v>
      </c>
      <c r="D78" s="371"/>
      <c r="E78" s="357" t="e">
        <f t="shared" ref="E78:E97" si="2">D78/C78*100</f>
        <v>#DIV/0!</v>
      </c>
      <c r="F78" s="142">
        <f t="shared" si="1"/>
        <v>0</v>
      </c>
      <c r="G78" s="22"/>
      <c r="H78" s="22"/>
      <c r="I78" s="22"/>
      <c r="J78" s="22"/>
      <c r="K78" s="22"/>
      <c r="L78" s="22"/>
      <c r="M78" s="22"/>
      <c r="N78" s="22"/>
    </row>
    <row r="79" spans="1:14" s="26" customFormat="1" ht="30" x14ac:dyDescent="0.25">
      <c r="A79" s="358" t="s">
        <v>283</v>
      </c>
      <c r="B79" s="386" t="s">
        <v>291</v>
      </c>
      <c r="C79" s="371">
        <v>437.2</v>
      </c>
      <c r="D79" s="371">
        <v>399.07691999999997</v>
      </c>
      <c r="E79" s="357">
        <f t="shared" si="2"/>
        <v>91.280173833485804</v>
      </c>
      <c r="F79" s="142">
        <f t="shared" si="1"/>
        <v>-38.123080000000016</v>
      </c>
      <c r="G79" s="22"/>
      <c r="H79" s="22"/>
      <c r="I79" s="22"/>
      <c r="J79" s="22"/>
      <c r="K79" s="22"/>
      <c r="L79" s="22"/>
      <c r="M79" s="22"/>
      <c r="N79" s="22"/>
    </row>
    <row r="80" spans="1:14" s="26" customFormat="1" ht="45" x14ac:dyDescent="0.25">
      <c r="A80" s="358" t="s">
        <v>283</v>
      </c>
      <c r="B80" s="386" t="s">
        <v>292</v>
      </c>
      <c r="C80" s="371">
        <v>441.7</v>
      </c>
      <c r="D80" s="371">
        <v>392.19999000000001</v>
      </c>
      <c r="E80" s="357">
        <f t="shared" si="2"/>
        <v>88.79329635499208</v>
      </c>
      <c r="F80" s="142">
        <f t="shared" si="1"/>
        <v>-49.500009999999975</v>
      </c>
      <c r="G80" s="22"/>
      <c r="H80" s="22"/>
      <c r="I80" s="22"/>
      <c r="J80" s="22"/>
      <c r="K80" s="22"/>
      <c r="L80" s="22"/>
      <c r="M80" s="22"/>
      <c r="N80" s="22"/>
    </row>
    <row r="81" spans="1:14" s="26" customFormat="1" ht="30" x14ac:dyDescent="0.25">
      <c r="A81" s="358" t="s">
        <v>283</v>
      </c>
      <c r="B81" s="386" t="s">
        <v>293</v>
      </c>
      <c r="C81" s="371">
        <v>109.6</v>
      </c>
      <c r="D81" s="371">
        <v>90.473209999999995</v>
      </c>
      <c r="E81" s="357">
        <f t="shared" si="2"/>
        <v>82.548549270072996</v>
      </c>
      <c r="F81" s="142">
        <f t="shared" si="1"/>
        <v>-19.12679</v>
      </c>
      <c r="G81" s="22"/>
      <c r="H81" s="22"/>
      <c r="I81" s="22"/>
      <c r="J81" s="22"/>
      <c r="K81" s="22"/>
      <c r="L81" s="22"/>
      <c r="M81" s="22"/>
      <c r="N81" s="22"/>
    </row>
    <row r="82" spans="1:14" s="26" customFormat="1" ht="45" x14ac:dyDescent="0.25">
      <c r="A82" s="358" t="s">
        <v>283</v>
      </c>
      <c r="B82" s="386" t="s">
        <v>294</v>
      </c>
      <c r="C82" s="371">
        <v>1222.8</v>
      </c>
      <c r="D82" s="371">
        <v>672.31097999999997</v>
      </c>
      <c r="E82" s="357">
        <f t="shared" si="2"/>
        <v>54.98127085377822</v>
      </c>
      <c r="F82" s="142">
        <f t="shared" si="1"/>
        <v>-550.48901999999998</v>
      </c>
      <c r="G82" s="22"/>
      <c r="H82" s="22"/>
      <c r="I82" s="22"/>
      <c r="J82" s="22"/>
      <c r="K82" s="22"/>
      <c r="L82" s="22"/>
      <c r="M82" s="22"/>
      <c r="N82" s="22"/>
    </row>
    <row r="83" spans="1:14" s="26" customFormat="1" ht="60" x14ac:dyDescent="0.25">
      <c r="A83" s="358" t="s">
        <v>283</v>
      </c>
      <c r="B83" s="386" t="s">
        <v>270</v>
      </c>
      <c r="C83" s="371">
        <v>3645.65</v>
      </c>
      <c r="D83" s="371">
        <v>3645.65</v>
      </c>
      <c r="E83" s="357">
        <f t="shared" si="2"/>
        <v>100</v>
      </c>
      <c r="F83" s="142">
        <f t="shared" si="1"/>
        <v>0</v>
      </c>
      <c r="G83" s="22"/>
      <c r="H83" s="22"/>
      <c r="I83" s="22"/>
      <c r="J83" s="22"/>
      <c r="K83" s="22"/>
      <c r="L83" s="22"/>
      <c r="M83" s="22"/>
      <c r="N83" s="22"/>
    </row>
    <row r="84" spans="1:14" s="26" customFormat="1" ht="30" x14ac:dyDescent="0.25">
      <c r="A84" s="358" t="s">
        <v>283</v>
      </c>
      <c r="B84" s="386" t="s">
        <v>295</v>
      </c>
      <c r="C84" s="371">
        <v>1793</v>
      </c>
      <c r="D84" s="371">
        <v>1097.3841500000001</v>
      </c>
      <c r="E84" s="357">
        <f t="shared" si="2"/>
        <v>61.203800892359183</v>
      </c>
      <c r="F84" s="142">
        <f t="shared" si="1"/>
        <v>-695.61584999999991</v>
      </c>
      <c r="G84" s="22"/>
      <c r="H84" s="22"/>
      <c r="I84" s="22"/>
      <c r="J84" s="22"/>
      <c r="K84" s="22"/>
      <c r="L84" s="22"/>
      <c r="M84" s="22"/>
      <c r="N84" s="22"/>
    </row>
    <row r="85" spans="1:14" s="26" customFormat="1" hidden="1" x14ac:dyDescent="0.25">
      <c r="A85" s="358"/>
      <c r="B85" s="386"/>
      <c r="C85" s="370">
        <v>0</v>
      </c>
      <c r="D85" s="370"/>
      <c r="E85" s="357" t="e">
        <f t="shared" si="2"/>
        <v>#DIV/0!</v>
      </c>
      <c r="F85" s="142">
        <f t="shared" si="1"/>
        <v>0</v>
      </c>
      <c r="G85" s="22"/>
      <c r="H85" s="22"/>
      <c r="I85" s="22"/>
      <c r="J85" s="22"/>
      <c r="K85" s="22"/>
      <c r="L85" s="22"/>
      <c r="M85" s="22"/>
      <c r="N85" s="22"/>
    </row>
    <row r="86" spans="1:14" s="26" customFormat="1" ht="45" hidden="1" x14ac:dyDescent="0.25">
      <c r="A86" s="358" t="s">
        <v>264</v>
      </c>
      <c r="B86" s="386" t="s">
        <v>265</v>
      </c>
      <c r="C86" s="370">
        <v>0</v>
      </c>
      <c r="D86" s="370"/>
      <c r="E86" s="357" t="e">
        <f t="shared" si="2"/>
        <v>#DIV/0!</v>
      </c>
      <c r="F86" s="142">
        <f t="shared" si="1"/>
        <v>0</v>
      </c>
      <c r="G86" s="22"/>
      <c r="H86" s="22"/>
      <c r="I86" s="22"/>
      <c r="J86" s="22"/>
      <c r="K86" s="22"/>
      <c r="L86" s="22"/>
      <c r="M86" s="22"/>
      <c r="N86" s="22"/>
    </row>
    <row r="87" spans="1:14" s="25" customFormat="1" ht="45" x14ac:dyDescent="0.25">
      <c r="A87" s="358" t="s">
        <v>266</v>
      </c>
      <c r="B87" s="386" t="s">
        <v>153</v>
      </c>
      <c r="C87" s="371">
        <v>1081.2</v>
      </c>
      <c r="D87" s="371">
        <v>1081.2</v>
      </c>
      <c r="E87" s="357">
        <f t="shared" si="2"/>
        <v>100</v>
      </c>
      <c r="F87" s="142">
        <f t="shared" si="1"/>
        <v>0</v>
      </c>
      <c r="G87" s="22"/>
      <c r="H87" s="22"/>
      <c r="I87" s="22"/>
      <c r="J87" s="22"/>
      <c r="K87" s="22"/>
      <c r="L87" s="22"/>
      <c r="M87" s="22"/>
      <c r="N87" s="22"/>
    </row>
    <row r="88" spans="1:14" s="25" customFormat="1" ht="61.5" customHeight="1" x14ac:dyDescent="0.25">
      <c r="A88" s="358" t="s">
        <v>267</v>
      </c>
      <c r="B88" s="386" t="s">
        <v>268</v>
      </c>
      <c r="C88" s="371">
        <v>15.9</v>
      </c>
      <c r="D88" s="371">
        <v>15.9</v>
      </c>
      <c r="E88" s="357">
        <f t="shared" si="2"/>
        <v>100</v>
      </c>
      <c r="F88" s="142">
        <f t="shared" si="1"/>
        <v>0</v>
      </c>
      <c r="G88" s="22"/>
      <c r="H88" s="22"/>
      <c r="I88" s="22"/>
      <c r="J88" s="22"/>
      <c r="K88" s="22"/>
      <c r="L88" s="22"/>
      <c r="M88" s="22"/>
      <c r="N88" s="22"/>
    </row>
    <row r="89" spans="1:14" s="25" customFormat="1" ht="59.25" hidden="1" customHeight="1" x14ac:dyDescent="0.25">
      <c r="A89" s="358" t="s">
        <v>269</v>
      </c>
      <c r="B89" s="386" t="s">
        <v>270</v>
      </c>
      <c r="C89" s="371">
        <v>0</v>
      </c>
      <c r="D89" s="371"/>
      <c r="E89" s="357" t="e">
        <f t="shared" si="2"/>
        <v>#DIV/0!</v>
      </c>
      <c r="F89" s="142">
        <f t="shared" si="1"/>
        <v>0</v>
      </c>
      <c r="G89" s="22"/>
      <c r="H89" s="22"/>
      <c r="I89" s="22"/>
      <c r="J89" s="22"/>
      <c r="K89" s="22"/>
      <c r="L89" s="22"/>
      <c r="M89" s="22"/>
      <c r="N89" s="22"/>
    </row>
    <row r="90" spans="1:14" s="25" customFormat="1" ht="30" x14ac:dyDescent="0.25">
      <c r="A90" s="358" t="s">
        <v>271</v>
      </c>
      <c r="B90" s="386" t="s">
        <v>152</v>
      </c>
      <c r="C90" s="371">
        <v>4263.5</v>
      </c>
      <c r="D90" s="371">
        <v>4263.5</v>
      </c>
      <c r="E90" s="357">
        <f t="shared" si="2"/>
        <v>100</v>
      </c>
      <c r="F90" s="142">
        <f t="shared" si="1"/>
        <v>0</v>
      </c>
      <c r="G90" s="22"/>
      <c r="H90" s="22"/>
      <c r="I90" s="22"/>
      <c r="J90" s="22"/>
      <c r="K90" s="22"/>
      <c r="L90" s="22"/>
      <c r="M90" s="22"/>
      <c r="N90" s="22"/>
    </row>
    <row r="91" spans="1:14" s="25" customFormat="1" ht="90" x14ac:dyDescent="0.25">
      <c r="A91" s="358" t="s">
        <v>272</v>
      </c>
      <c r="B91" s="386" t="s">
        <v>273</v>
      </c>
      <c r="C91" s="371">
        <v>17535.800000000003</v>
      </c>
      <c r="D91" s="371">
        <v>17535.8</v>
      </c>
      <c r="E91" s="357">
        <f t="shared" si="2"/>
        <v>99.999999999999972</v>
      </c>
      <c r="F91" s="142">
        <f t="shared" si="1"/>
        <v>0</v>
      </c>
    </row>
    <row r="92" spans="1:14" s="25" customFormat="1" ht="45" hidden="1" x14ac:dyDescent="0.25">
      <c r="A92" s="358" t="s">
        <v>274</v>
      </c>
      <c r="B92" s="386" t="s">
        <v>275</v>
      </c>
      <c r="C92" s="371">
        <v>0</v>
      </c>
      <c r="D92" s="371"/>
      <c r="E92" s="357" t="e">
        <f t="shared" si="2"/>
        <v>#DIV/0!</v>
      </c>
      <c r="F92" s="142">
        <f t="shared" si="1"/>
        <v>0</v>
      </c>
    </row>
    <row r="93" spans="1:14" s="25" customFormat="1" ht="47.25" customHeight="1" x14ac:dyDescent="0.25">
      <c r="A93" s="358" t="s">
        <v>276</v>
      </c>
      <c r="B93" s="386" t="s">
        <v>163</v>
      </c>
      <c r="C93" s="371">
        <v>9001.7000000000007</v>
      </c>
      <c r="D93" s="371">
        <v>8948.6268700000001</v>
      </c>
      <c r="E93" s="357">
        <f t="shared" si="2"/>
        <v>99.410409922570182</v>
      </c>
      <c r="F93" s="142">
        <f t="shared" si="1"/>
        <v>-53.073130000000674</v>
      </c>
    </row>
    <row r="94" spans="1:14" s="26" customFormat="1" ht="25.5" customHeight="1" x14ac:dyDescent="0.25">
      <c r="A94" s="360" t="s">
        <v>277</v>
      </c>
      <c r="B94" s="391" t="s">
        <v>159</v>
      </c>
      <c r="C94" s="370">
        <v>1000</v>
      </c>
      <c r="D94" s="370">
        <f>+D95</f>
        <v>1000</v>
      </c>
      <c r="E94" s="357">
        <f t="shared" si="2"/>
        <v>100</v>
      </c>
      <c r="F94" s="142">
        <f t="shared" si="1"/>
        <v>0</v>
      </c>
    </row>
    <row r="95" spans="1:14" s="26" customFormat="1" ht="60" x14ac:dyDescent="0.25">
      <c r="A95" s="361" t="s">
        <v>278</v>
      </c>
      <c r="B95" s="392" t="s">
        <v>148</v>
      </c>
      <c r="C95" s="372">
        <v>1000</v>
      </c>
      <c r="D95" s="372">
        <v>1000</v>
      </c>
      <c r="E95" s="357">
        <f t="shared" si="2"/>
        <v>100</v>
      </c>
      <c r="F95" s="142">
        <f t="shared" si="1"/>
        <v>0</v>
      </c>
    </row>
    <row r="96" spans="1:14" s="26" customFormat="1" ht="30" hidden="1" x14ac:dyDescent="0.25">
      <c r="A96" s="361" t="s">
        <v>279</v>
      </c>
      <c r="B96" s="392" t="s">
        <v>280</v>
      </c>
      <c r="C96" s="371"/>
      <c r="D96" s="371"/>
      <c r="E96" s="357" t="e">
        <f t="shared" si="2"/>
        <v>#DIV/0!</v>
      </c>
    </row>
    <row r="97" spans="1:6" s="19" customFormat="1" x14ac:dyDescent="0.2">
      <c r="A97" s="362"/>
      <c r="B97" s="382" t="s">
        <v>281</v>
      </c>
      <c r="C97" s="370">
        <f>C13+C44</f>
        <v>499131.82880999998</v>
      </c>
      <c r="D97" s="370">
        <f>D13+D44</f>
        <v>492365.21777999989</v>
      </c>
      <c r="E97" s="393">
        <f t="shared" si="2"/>
        <v>98.644323876092486</v>
      </c>
      <c r="F97" s="115"/>
    </row>
    <row r="98" spans="1:6" x14ac:dyDescent="0.25">
      <c r="C98" s="17">
        <v>490738.42881000001</v>
      </c>
      <c r="E98" s="143">
        <f>+E97+'1'!C26</f>
        <v>-1206.0663861239213</v>
      </c>
    </row>
    <row r="99" spans="1:6" x14ac:dyDescent="0.25">
      <c r="C99" s="144">
        <f>C97-C98</f>
        <v>8393.3999999999651</v>
      </c>
      <c r="E99" s="143"/>
    </row>
    <row r="100" spans="1:6" x14ac:dyDescent="0.25">
      <c r="B100" s="374" t="s">
        <v>609</v>
      </c>
      <c r="C100" s="143"/>
    </row>
    <row r="101" spans="1:6" x14ac:dyDescent="0.25">
      <c r="B101" s="374" t="s">
        <v>610</v>
      </c>
      <c r="C101" s="143"/>
    </row>
  </sheetData>
  <mergeCells count="7">
    <mergeCell ref="A7:E7"/>
    <mergeCell ref="A8:E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705"/>
  <sheetViews>
    <sheetView showGridLines="0" view="pageBreakPreview" topLeftCell="A690" zoomScale="60" zoomScaleNormal="100" workbookViewId="0">
      <selection activeCell="B631" sqref="B631:L631"/>
    </sheetView>
  </sheetViews>
  <sheetFormatPr defaultColWidth="9.140625" defaultRowHeight="12.75" x14ac:dyDescent="0.2"/>
  <cols>
    <col min="1" max="1" width="1.7109375" style="69" customWidth="1"/>
    <col min="2" max="11" width="0" style="69" hidden="1" customWidth="1"/>
    <col min="12" max="12" width="44" style="69" customWidth="1"/>
    <col min="13" max="14" width="5.7109375" style="153" customWidth="1"/>
    <col min="15" max="15" width="9.5703125" style="153" customWidth="1"/>
    <col min="16" max="16" width="5.7109375" style="153" customWidth="1"/>
    <col min="17" max="18" width="0" style="153" hidden="1" customWidth="1"/>
    <col min="19" max="19" width="14.140625" style="153" customWidth="1"/>
    <col min="20" max="21" width="12.140625" style="153" customWidth="1"/>
    <col min="22" max="29" width="0" style="69" hidden="1" customWidth="1"/>
    <col min="30" max="31" width="13.7109375" style="69" customWidth="1"/>
    <col min="32" max="32" width="14.42578125" style="69" customWidth="1"/>
    <col min="33" max="256" width="9.140625" style="69" customWidth="1"/>
    <col min="257" max="16384" width="9.140625" style="69"/>
  </cols>
  <sheetData>
    <row r="1" spans="1:29" s="32" customFormat="1" ht="12.75" customHeight="1" x14ac:dyDescent="0.2">
      <c r="A1" s="29"/>
      <c r="B1" s="29"/>
      <c r="C1" s="29"/>
      <c r="D1" s="29"/>
      <c r="E1" s="29"/>
      <c r="F1" s="30"/>
      <c r="G1" s="31"/>
      <c r="H1" s="31"/>
      <c r="I1" s="31"/>
      <c r="J1" s="31"/>
      <c r="K1" s="31"/>
      <c r="L1" s="210"/>
      <c r="M1" s="266"/>
      <c r="N1" s="267"/>
      <c r="O1" s="267"/>
      <c r="P1" s="266"/>
      <c r="Q1" s="266"/>
      <c r="R1" s="267" t="s">
        <v>552</v>
      </c>
      <c r="S1" s="266"/>
      <c r="T1" s="622" t="s">
        <v>548</v>
      </c>
      <c r="U1" s="622"/>
      <c r="V1" s="31"/>
      <c r="W1" s="31"/>
      <c r="X1" s="31"/>
      <c r="Y1" s="31"/>
      <c r="Z1" s="31"/>
    </row>
    <row r="2" spans="1:29" s="32" customFormat="1" ht="4.5" customHeight="1" x14ac:dyDescent="0.2">
      <c r="A2" s="33"/>
      <c r="B2" s="34"/>
      <c r="C2" s="34"/>
      <c r="D2" s="34"/>
      <c r="E2" s="34"/>
      <c r="F2" s="30"/>
      <c r="G2" s="31"/>
      <c r="H2" s="31"/>
      <c r="I2" s="31"/>
      <c r="J2" s="31"/>
      <c r="K2" s="31"/>
      <c r="L2" s="210"/>
      <c r="M2" s="266"/>
      <c r="N2" s="623" t="s">
        <v>128</v>
      </c>
      <c r="O2" s="623"/>
      <c r="P2" s="623"/>
      <c r="Q2" s="623"/>
      <c r="R2" s="623"/>
      <c r="S2" s="623"/>
      <c r="T2" s="623"/>
      <c r="U2" s="623"/>
      <c r="V2" s="31"/>
      <c r="W2" s="31"/>
      <c r="X2" s="31"/>
      <c r="Y2" s="31"/>
      <c r="Z2" s="31"/>
    </row>
    <row r="3" spans="1:29" s="32" customFormat="1" ht="9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211"/>
      <c r="M3" s="268"/>
      <c r="N3" s="623"/>
      <c r="O3" s="623"/>
      <c r="P3" s="623"/>
      <c r="Q3" s="623"/>
      <c r="R3" s="623"/>
      <c r="S3" s="623"/>
      <c r="T3" s="623"/>
      <c r="U3" s="623"/>
      <c r="V3" s="31"/>
      <c r="W3" s="31"/>
      <c r="X3" s="31"/>
      <c r="Y3" s="31"/>
      <c r="Z3" s="31"/>
    </row>
    <row r="4" spans="1:29" s="32" customFormat="1" ht="13.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624" t="s">
        <v>170</v>
      </c>
      <c r="M4" s="624"/>
      <c r="N4" s="624"/>
      <c r="O4" s="624"/>
      <c r="P4" s="624"/>
      <c r="Q4" s="624"/>
      <c r="R4" s="624"/>
      <c r="S4" s="624"/>
      <c r="T4" s="624"/>
      <c r="U4" s="624"/>
      <c r="V4" s="31"/>
      <c r="W4" s="31"/>
      <c r="X4" s="31"/>
      <c r="Y4" s="31"/>
      <c r="Z4" s="31"/>
    </row>
    <row r="5" spans="1:29" s="32" customFormat="1" ht="12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624" t="s">
        <v>282</v>
      </c>
      <c r="M5" s="624"/>
      <c r="N5" s="624"/>
      <c r="O5" s="624"/>
      <c r="P5" s="624"/>
      <c r="Q5" s="624"/>
      <c r="R5" s="624"/>
      <c r="S5" s="624"/>
      <c r="T5" s="624"/>
      <c r="U5" s="624"/>
      <c r="V5" s="31"/>
      <c r="W5" s="31"/>
      <c r="X5" s="31"/>
      <c r="Y5" s="31"/>
      <c r="Z5" s="31"/>
    </row>
    <row r="6" spans="1:29" s="32" customFormat="1" ht="12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625" t="s">
        <v>167</v>
      </c>
      <c r="M6" s="625"/>
      <c r="N6" s="625"/>
      <c r="O6" s="625"/>
      <c r="P6" s="625"/>
      <c r="Q6" s="625"/>
      <c r="R6" s="625"/>
      <c r="S6" s="625"/>
      <c r="T6" s="625"/>
      <c r="U6" s="625"/>
      <c r="V6" s="31"/>
      <c r="W6" s="31"/>
      <c r="X6" s="31"/>
      <c r="Y6" s="31"/>
      <c r="Z6" s="31"/>
    </row>
    <row r="7" spans="1:29" s="32" customFormat="1" ht="12.7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107"/>
      <c r="M7" s="215"/>
      <c r="N7" s="215"/>
      <c r="O7" s="215"/>
      <c r="P7" s="215"/>
      <c r="Q7" s="215"/>
      <c r="R7" s="215"/>
      <c r="S7" s="215"/>
      <c r="T7" s="215"/>
      <c r="U7" s="215"/>
      <c r="V7" s="31"/>
      <c r="W7" s="31"/>
      <c r="X7" s="31"/>
      <c r="Y7" s="31"/>
      <c r="Z7" s="31"/>
    </row>
    <row r="8" spans="1:29" s="32" customFormat="1" ht="12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112"/>
      <c r="M8" s="214"/>
      <c r="N8" s="214"/>
      <c r="O8" s="214"/>
      <c r="P8" s="214"/>
      <c r="Q8" s="214"/>
      <c r="R8" s="214"/>
      <c r="S8" s="214"/>
      <c r="T8" s="214"/>
      <c r="U8" s="214"/>
      <c r="V8" s="31"/>
      <c r="W8" s="31"/>
      <c r="X8" s="31"/>
      <c r="Y8" s="31"/>
      <c r="Z8" s="31"/>
    </row>
    <row r="9" spans="1:29" s="32" customFormat="1" ht="12.75" customHeight="1" x14ac:dyDescent="0.2">
      <c r="A9" s="627" t="s">
        <v>307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31"/>
      <c r="W9" s="31"/>
      <c r="X9" s="31"/>
      <c r="Y9" s="31"/>
      <c r="Z9" s="31"/>
    </row>
    <row r="10" spans="1:29" s="32" customFormat="1" ht="62.2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626" t="s">
        <v>681</v>
      </c>
      <c r="M10" s="626"/>
      <c r="N10" s="626"/>
      <c r="O10" s="626"/>
      <c r="P10" s="626"/>
      <c r="Q10" s="626"/>
      <c r="R10" s="626"/>
      <c r="S10" s="626"/>
      <c r="T10" s="626"/>
      <c r="U10" s="626"/>
      <c r="V10" s="31"/>
      <c r="W10" s="31"/>
      <c r="X10" s="31"/>
      <c r="Y10" s="31"/>
      <c r="Z10" s="31"/>
    </row>
    <row r="11" spans="1:29" ht="12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151"/>
      <c r="N11" s="151"/>
      <c r="O11" s="151"/>
      <c r="P11" s="151"/>
      <c r="Q11" s="151"/>
      <c r="R11" s="151"/>
      <c r="S11" s="151"/>
      <c r="T11" s="151"/>
      <c r="U11" s="151"/>
      <c r="V11" s="67"/>
      <c r="W11" s="67"/>
      <c r="X11" s="67"/>
      <c r="Y11" s="67"/>
      <c r="Z11" s="67"/>
      <c r="AA11" s="67"/>
      <c r="AB11" s="67"/>
      <c r="AC11" s="67"/>
    </row>
    <row r="12" spans="1:29" ht="12.75" customHeight="1" x14ac:dyDescent="0.2">
      <c r="A12" s="71" t="s">
        <v>308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51"/>
      <c r="N12" s="151"/>
      <c r="O12" s="151"/>
      <c r="P12" s="151"/>
      <c r="Q12" s="151"/>
      <c r="R12" s="151"/>
      <c r="S12" s="151"/>
      <c r="T12" s="151"/>
      <c r="U12" s="151"/>
      <c r="V12" s="67"/>
      <c r="W12" s="67"/>
      <c r="X12" s="67"/>
      <c r="Y12" s="67"/>
      <c r="Z12" s="67"/>
      <c r="AA12" s="67"/>
      <c r="AB12" s="67"/>
      <c r="AC12" s="67"/>
    </row>
    <row r="13" spans="1:29" ht="12.75" customHeight="1" x14ac:dyDescent="0.2">
      <c r="A13" s="71" t="s">
        <v>309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  <c r="M13" s="151"/>
      <c r="N13" s="151"/>
      <c r="O13" s="151"/>
      <c r="P13" s="151"/>
      <c r="Q13" s="151"/>
      <c r="R13" s="151"/>
      <c r="S13" s="151"/>
      <c r="T13" s="151"/>
      <c r="U13" s="151"/>
      <c r="V13" s="67"/>
      <c r="W13" s="67"/>
      <c r="X13" s="67"/>
      <c r="Y13" s="67"/>
      <c r="Z13" s="67"/>
      <c r="AA13" s="67"/>
      <c r="AB13" s="67"/>
      <c r="AC13" s="67"/>
    </row>
    <row r="14" spans="1:29" ht="8.2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2"/>
      <c r="M14" s="151"/>
      <c r="N14" s="151"/>
      <c r="O14" s="151"/>
      <c r="P14" s="151"/>
      <c r="Q14" s="151"/>
      <c r="R14" s="151"/>
      <c r="S14" s="151"/>
      <c r="T14" s="151"/>
      <c r="U14" s="151"/>
      <c r="V14" s="67"/>
      <c r="W14" s="67"/>
      <c r="X14" s="67"/>
      <c r="Y14" s="67"/>
      <c r="Z14" s="67"/>
      <c r="AA14" s="67"/>
      <c r="AB14" s="67"/>
      <c r="AC14" s="67"/>
    </row>
    <row r="15" spans="1:29" ht="6.75" customHeight="1" thickBo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151"/>
      <c r="N15" s="151"/>
      <c r="O15" s="151"/>
      <c r="P15" s="151"/>
      <c r="Q15" s="151"/>
      <c r="R15" s="151"/>
      <c r="S15" s="151"/>
      <c r="T15" s="151"/>
      <c r="U15" s="151"/>
      <c r="V15" s="67"/>
      <c r="W15" s="67"/>
      <c r="X15" s="67"/>
      <c r="Y15" s="67"/>
      <c r="Z15" s="67"/>
      <c r="AA15" s="67"/>
      <c r="AB15" s="67"/>
      <c r="AC15" s="67"/>
    </row>
    <row r="16" spans="1:29" ht="12.75" customHeight="1" thickBo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3"/>
      <c r="M16" s="249"/>
      <c r="N16" s="249"/>
      <c r="O16" s="249"/>
      <c r="P16" s="109"/>
      <c r="Q16" s="157"/>
      <c r="R16" s="110"/>
      <c r="S16" s="108"/>
      <c r="T16" s="110"/>
      <c r="U16" s="109"/>
      <c r="V16" s="110"/>
      <c r="W16" s="108"/>
      <c r="X16" s="74"/>
      <c r="Y16" s="75" t="s">
        <v>305</v>
      </c>
      <c r="Z16" s="76"/>
      <c r="AA16" s="77"/>
      <c r="AB16" s="78"/>
      <c r="AC16" s="67"/>
    </row>
    <row r="17" spans="1:32" ht="66" customHeight="1" thickBot="1" x14ac:dyDescent="0.25">
      <c r="A17" s="79"/>
      <c r="B17" s="80" t="s">
        <v>310</v>
      </c>
      <c r="C17" s="81" t="s">
        <v>311</v>
      </c>
      <c r="D17" s="81"/>
      <c r="E17" s="81"/>
      <c r="F17" s="81"/>
      <c r="G17" s="81" t="s">
        <v>312</v>
      </c>
      <c r="H17" s="81"/>
      <c r="I17" s="81"/>
      <c r="J17" s="81" t="s">
        <v>313</v>
      </c>
      <c r="K17" s="81" t="s">
        <v>314</v>
      </c>
      <c r="L17" s="82" t="s">
        <v>0</v>
      </c>
      <c r="M17" s="83" t="s">
        <v>1</v>
      </c>
      <c r="N17" s="83" t="s">
        <v>2</v>
      </c>
      <c r="O17" s="83" t="s">
        <v>3</v>
      </c>
      <c r="P17" s="84" t="s">
        <v>4</v>
      </c>
      <c r="Q17" s="85" t="s">
        <v>315</v>
      </c>
      <c r="R17" s="83"/>
      <c r="S17" s="4" t="s">
        <v>637</v>
      </c>
      <c r="T17" s="135" t="s">
        <v>638</v>
      </c>
      <c r="U17" s="135" t="s">
        <v>639</v>
      </c>
      <c r="V17" s="85" t="s">
        <v>316</v>
      </c>
      <c r="W17" s="84" t="s">
        <v>317</v>
      </c>
      <c r="X17" s="86"/>
      <c r="Y17" s="84" t="s">
        <v>318</v>
      </c>
      <c r="Z17" s="87" t="s">
        <v>319</v>
      </c>
      <c r="AA17" s="88" t="s">
        <v>320</v>
      </c>
      <c r="AB17" s="89" t="s">
        <v>321</v>
      </c>
      <c r="AC17" s="66"/>
    </row>
    <row r="18" spans="1:32" ht="12.75" customHeight="1" x14ac:dyDescent="0.2">
      <c r="A18" s="79"/>
      <c r="B18" s="90"/>
      <c r="C18" s="90"/>
      <c r="D18" s="90"/>
      <c r="E18" s="90"/>
      <c r="F18" s="90"/>
      <c r="G18" s="90"/>
      <c r="H18" s="90"/>
      <c r="I18" s="90"/>
      <c r="J18" s="90"/>
      <c r="K18" s="91"/>
      <c r="L18" s="92">
        <v>1</v>
      </c>
      <c r="M18" s="250">
        <v>2</v>
      </c>
      <c r="N18" s="250">
        <v>3</v>
      </c>
      <c r="O18" s="250">
        <v>4</v>
      </c>
      <c r="P18" s="250">
        <v>5</v>
      </c>
      <c r="Q18" s="168">
        <v>7</v>
      </c>
      <c r="R18" s="168"/>
      <c r="S18" s="250">
        <v>6</v>
      </c>
      <c r="T18" s="168">
        <v>7</v>
      </c>
      <c r="U18" s="250">
        <v>8</v>
      </c>
      <c r="V18" s="94">
        <v>9</v>
      </c>
      <c r="W18" s="94">
        <v>10</v>
      </c>
      <c r="X18" s="94"/>
      <c r="Y18" s="95">
        <v>9</v>
      </c>
      <c r="Z18" s="95">
        <v>10</v>
      </c>
      <c r="AA18" s="93">
        <v>11</v>
      </c>
      <c r="AB18" s="96">
        <v>12</v>
      </c>
      <c r="AC18" s="66"/>
    </row>
    <row r="19" spans="1:32" s="311" customFormat="1" ht="12" customHeight="1" thickBot="1" x14ac:dyDescent="0.25">
      <c r="A19" s="79"/>
      <c r="B19" s="483"/>
      <c r="C19" s="483"/>
      <c r="D19" s="484"/>
      <c r="E19" s="485"/>
      <c r="F19" s="485"/>
      <c r="G19" s="486"/>
      <c r="H19" s="487"/>
      <c r="I19" s="487"/>
      <c r="J19" s="486"/>
      <c r="K19" s="487"/>
      <c r="L19" s="488" t="s">
        <v>127</v>
      </c>
      <c r="M19" s="489"/>
      <c r="N19" s="490"/>
      <c r="O19" s="491"/>
      <c r="P19" s="492"/>
      <c r="Q19" s="493"/>
      <c r="R19" s="494"/>
      <c r="S19" s="495">
        <f>+S20+S196+S210+S223+S279+S312+S430+S503+S510+S654+S675+S682</f>
        <v>500436.53951999999</v>
      </c>
      <c r="T19" s="495">
        <f>+T20+T196+T210+T223+T279+T312+T430+T503+T510+T654+T675+T682</f>
        <v>493478.71951999998</v>
      </c>
      <c r="U19" s="496">
        <f>+T19/S19*100</f>
        <v>98.609649885543192</v>
      </c>
      <c r="V19" s="497"/>
      <c r="W19" s="498"/>
      <c r="X19" s="499"/>
      <c r="Y19" s="498"/>
      <c r="Z19" s="500"/>
      <c r="AA19" s="498"/>
      <c r="AB19" s="501"/>
      <c r="AC19" s="66"/>
      <c r="AD19" s="502">
        <f>+'11'!V747</f>
        <v>493478.71952000004</v>
      </c>
      <c r="AE19" s="502"/>
      <c r="AF19" s="502"/>
    </row>
    <row r="20" spans="1:32" ht="12.75" customHeight="1" thickBot="1" x14ac:dyDescent="0.25">
      <c r="A20" s="97"/>
      <c r="B20" s="643" t="s">
        <v>322</v>
      </c>
      <c r="C20" s="643"/>
      <c r="D20" s="643"/>
      <c r="E20" s="643"/>
      <c r="F20" s="643"/>
      <c r="G20" s="643"/>
      <c r="H20" s="643"/>
      <c r="I20" s="643"/>
      <c r="J20" s="643"/>
      <c r="K20" s="643"/>
      <c r="L20" s="644"/>
      <c r="M20" s="252">
        <v>1</v>
      </c>
      <c r="N20" s="252">
        <v>0</v>
      </c>
      <c r="O20" s="253">
        <v>0</v>
      </c>
      <c r="P20" s="254">
        <v>0</v>
      </c>
      <c r="Q20" s="645"/>
      <c r="R20" s="646"/>
      <c r="S20" s="401">
        <f>+S21+S28+S59+S90+S96+S137+S142+S147</f>
        <v>35499.25434</v>
      </c>
      <c r="T20" s="401">
        <f>+T21+T28+T59+T90+T96+T137+T142+T147</f>
        <v>35246.828849999998</v>
      </c>
      <c r="U20" s="400">
        <f t="shared" ref="U20:U83" si="0">+T20/S20*100</f>
        <v>99.288927345959564</v>
      </c>
      <c r="V20" s="647"/>
      <c r="W20" s="647"/>
      <c r="X20" s="647"/>
      <c r="Y20" s="647"/>
      <c r="Z20" s="647"/>
      <c r="AA20" s="647"/>
      <c r="AB20" s="647"/>
      <c r="AC20" s="103"/>
      <c r="AE20" s="234"/>
    </row>
    <row r="21" spans="1:32" ht="30" customHeight="1" thickBot="1" x14ac:dyDescent="0.25">
      <c r="A21" s="97"/>
      <c r="B21" s="638" t="s">
        <v>80</v>
      </c>
      <c r="C21" s="638"/>
      <c r="D21" s="638"/>
      <c r="E21" s="638"/>
      <c r="F21" s="638"/>
      <c r="G21" s="638"/>
      <c r="H21" s="638"/>
      <c r="I21" s="638"/>
      <c r="J21" s="638"/>
      <c r="K21" s="638"/>
      <c r="L21" s="639"/>
      <c r="M21" s="255">
        <v>1</v>
      </c>
      <c r="N21" s="255">
        <v>2</v>
      </c>
      <c r="O21" s="256">
        <v>0</v>
      </c>
      <c r="P21" s="257">
        <v>0</v>
      </c>
      <c r="Q21" s="640"/>
      <c r="R21" s="641"/>
      <c r="S21" s="402">
        <f>+'11'!U420</f>
        <v>1208.87102</v>
      </c>
      <c r="T21" s="402">
        <f>+'11'!V420</f>
        <v>1208.87102</v>
      </c>
      <c r="U21" s="400">
        <f t="shared" si="0"/>
        <v>100</v>
      </c>
      <c r="V21" s="642"/>
      <c r="W21" s="642"/>
      <c r="X21" s="642"/>
      <c r="Y21" s="642"/>
      <c r="Z21" s="642"/>
      <c r="AA21" s="642"/>
      <c r="AB21" s="642"/>
      <c r="AC21" s="103"/>
      <c r="AD21" s="116">
        <f>AD19-T19</f>
        <v>0</v>
      </c>
      <c r="AE21" s="116"/>
      <c r="AF21" s="116"/>
    </row>
    <row r="22" spans="1:32" ht="32.25" customHeight="1" thickBot="1" x14ac:dyDescent="0.25">
      <c r="A22" s="97"/>
      <c r="B22" s="633" t="s">
        <v>323</v>
      </c>
      <c r="C22" s="633"/>
      <c r="D22" s="633"/>
      <c r="E22" s="633"/>
      <c r="F22" s="633"/>
      <c r="G22" s="633"/>
      <c r="H22" s="633"/>
      <c r="I22" s="633"/>
      <c r="J22" s="633"/>
      <c r="K22" s="633"/>
      <c r="L22" s="634"/>
      <c r="M22" s="212">
        <v>1</v>
      </c>
      <c r="N22" s="212">
        <v>2</v>
      </c>
      <c r="O22" s="175" t="s">
        <v>324</v>
      </c>
      <c r="P22" s="176">
        <v>0</v>
      </c>
      <c r="Q22" s="635"/>
      <c r="R22" s="636"/>
      <c r="S22" s="402">
        <f>+'11'!U421</f>
        <v>1208.87102</v>
      </c>
      <c r="T22" s="402">
        <f>+'11'!V421</f>
        <v>1208.87102</v>
      </c>
      <c r="U22" s="400">
        <f t="shared" si="0"/>
        <v>100</v>
      </c>
      <c r="V22" s="637"/>
      <c r="W22" s="637"/>
      <c r="X22" s="637"/>
      <c r="Y22" s="637"/>
      <c r="Z22" s="637"/>
      <c r="AA22" s="637"/>
      <c r="AB22" s="637"/>
      <c r="AC22" s="103"/>
    </row>
    <row r="23" spans="1:32" ht="21.75" customHeight="1" thickBot="1" x14ac:dyDescent="0.25">
      <c r="A23" s="97"/>
      <c r="B23" s="633" t="s">
        <v>325</v>
      </c>
      <c r="C23" s="633"/>
      <c r="D23" s="633"/>
      <c r="E23" s="633"/>
      <c r="F23" s="633"/>
      <c r="G23" s="633"/>
      <c r="H23" s="633"/>
      <c r="I23" s="633"/>
      <c r="J23" s="633"/>
      <c r="K23" s="633"/>
      <c r="L23" s="634"/>
      <c r="M23" s="212">
        <v>1</v>
      </c>
      <c r="N23" s="212">
        <v>2</v>
      </c>
      <c r="O23" s="175" t="s">
        <v>326</v>
      </c>
      <c r="P23" s="176">
        <v>0</v>
      </c>
      <c r="Q23" s="635"/>
      <c r="R23" s="636"/>
      <c r="S23" s="402">
        <f>+'11'!U422</f>
        <v>1208.87102</v>
      </c>
      <c r="T23" s="402">
        <f>+'11'!V422</f>
        <v>1208.87102</v>
      </c>
      <c r="U23" s="400">
        <f t="shared" si="0"/>
        <v>100</v>
      </c>
      <c r="V23" s="637"/>
      <c r="W23" s="637"/>
      <c r="X23" s="637"/>
      <c r="Y23" s="637"/>
      <c r="Z23" s="637"/>
      <c r="AA23" s="637"/>
      <c r="AB23" s="637"/>
      <c r="AC23" s="103"/>
    </row>
    <row r="24" spans="1:32" ht="53.25" customHeight="1" thickBot="1" x14ac:dyDescent="0.25">
      <c r="A24" s="97"/>
      <c r="B24" s="633" t="s">
        <v>17</v>
      </c>
      <c r="C24" s="633"/>
      <c r="D24" s="633"/>
      <c r="E24" s="633"/>
      <c r="F24" s="633"/>
      <c r="G24" s="633"/>
      <c r="H24" s="633"/>
      <c r="I24" s="633"/>
      <c r="J24" s="633"/>
      <c r="K24" s="633"/>
      <c r="L24" s="634"/>
      <c r="M24" s="212">
        <v>1</v>
      </c>
      <c r="N24" s="212">
        <v>2</v>
      </c>
      <c r="O24" s="175" t="s">
        <v>326</v>
      </c>
      <c r="P24" s="176" t="s">
        <v>18</v>
      </c>
      <c r="Q24" s="635"/>
      <c r="R24" s="636"/>
      <c r="S24" s="402">
        <f>+'11'!U423</f>
        <v>1208.87102</v>
      </c>
      <c r="T24" s="402">
        <f>+'11'!V423</f>
        <v>1208.87102</v>
      </c>
      <c r="U24" s="400">
        <f t="shared" si="0"/>
        <v>100</v>
      </c>
      <c r="V24" s="637"/>
      <c r="W24" s="637"/>
      <c r="X24" s="637"/>
      <c r="Y24" s="637"/>
      <c r="Z24" s="637"/>
      <c r="AA24" s="637"/>
      <c r="AB24" s="637"/>
      <c r="AC24" s="103"/>
    </row>
    <row r="25" spans="1:32" ht="21.75" customHeight="1" thickBot="1" x14ac:dyDescent="0.25">
      <c r="A25" s="97"/>
      <c r="B25" s="633" t="s">
        <v>38</v>
      </c>
      <c r="C25" s="633"/>
      <c r="D25" s="633"/>
      <c r="E25" s="633"/>
      <c r="F25" s="633"/>
      <c r="G25" s="633"/>
      <c r="H25" s="633"/>
      <c r="I25" s="633"/>
      <c r="J25" s="633"/>
      <c r="K25" s="633"/>
      <c r="L25" s="634"/>
      <c r="M25" s="212">
        <v>1</v>
      </c>
      <c r="N25" s="212">
        <v>2</v>
      </c>
      <c r="O25" s="175" t="s">
        <v>326</v>
      </c>
      <c r="P25" s="176" t="s">
        <v>39</v>
      </c>
      <c r="Q25" s="635"/>
      <c r="R25" s="636"/>
      <c r="S25" s="402">
        <f>+'11'!U424</f>
        <v>1208.87102</v>
      </c>
      <c r="T25" s="402">
        <f>+'11'!V424</f>
        <v>1208.87102</v>
      </c>
      <c r="U25" s="400">
        <f t="shared" si="0"/>
        <v>100</v>
      </c>
      <c r="V25" s="637"/>
      <c r="W25" s="637"/>
      <c r="X25" s="637"/>
      <c r="Y25" s="637"/>
      <c r="Z25" s="637"/>
      <c r="AA25" s="637"/>
      <c r="AB25" s="637"/>
      <c r="AC25" s="103"/>
    </row>
    <row r="26" spans="1:32" ht="21.75" customHeight="1" thickBot="1" x14ac:dyDescent="0.25">
      <c r="A26" s="97"/>
      <c r="B26" s="633" t="s">
        <v>327</v>
      </c>
      <c r="C26" s="633"/>
      <c r="D26" s="633"/>
      <c r="E26" s="633"/>
      <c r="F26" s="633"/>
      <c r="G26" s="633"/>
      <c r="H26" s="633"/>
      <c r="I26" s="633"/>
      <c r="J26" s="633"/>
      <c r="K26" s="633"/>
      <c r="L26" s="634"/>
      <c r="M26" s="212">
        <v>1</v>
      </c>
      <c r="N26" s="212">
        <v>2</v>
      </c>
      <c r="O26" s="175" t="s">
        <v>326</v>
      </c>
      <c r="P26" s="176" t="s">
        <v>40</v>
      </c>
      <c r="Q26" s="635"/>
      <c r="R26" s="636"/>
      <c r="S26" s="402">
        <f>+'11'!U425</f>
        <v>929.39609999999993</v>
      </c>
      <c r="T26" s="402">
        <f>+'11'!V425</f>
        <v>929.39610000000005</v>
      </c>
      <c r="U26" s="400">
        <f t="shared" si="0"/>
        <v>100.00000000000003</v>
      </c>
      <c r="V26" s="637"/>
      <c r="W26" s="637"/>
      <c r="X26" s="637"/>
      <c r="Y26" s="637"/>
      <c r="Z26" s="637"/>
      <c r="AA26" s="637"/>
      <c r="AB26" s="637"/>
      <c r="AC26" s="103"/>
    </row>
    <row r="27" spans="1:32" ht="32.25" customHeight="1" thickBot="1" x14ac:dyDescent="0.25">
      <c r="A27" s="97"/>
      <c r="B27" s="633" t="s">
        <v>328</v>
      </c>
      <c r="C27" s="633"/>
      <c r="D27" s="633"/>
      <c r="E27" s="633"/>
      <c r="F27" s="633"/>
      <c r="G27" s="633"/>
      <c r="H27" s="633"/>
      <c r="I27" s="633"/>
      <c r="J27" s="633"/>
      <c r="K27" s="633"/>
      <c r="L27" s="634"/>
      <c r="M27" s="212">
        <v>1</v>
      </c>
      <c r="N27" s="212">
        <v>2</v>
      </c>
      <c r="O27" s="175" t="s">
        <v>326</v>
      </c>
      <c r="P27" s="176" t="s">
        <v>42</v>
      </c>
      <c r="Q27" s="635"/>
      <c r="R27" s="636"/>
      <c r="S27" s="402">
        <f>+'11'!U426</f>
        <v>279.47492</v>
      </c>
      <c r="T27" s="402">
        <f>+'11'!V426</f>
        <v>279.47492</v>
      </c>
      <c r="U27" s="400">
        <f t="shared" si="0"/>
        <v>100</v>
      </c>
      <c r="V27" s="637"/>
      <c r="W27" s="637"/>
      <c r="X27" s="637"/>
      <c r="Y27" s="637"/>
      <c r="Z27" s="637"/>
      <c r="AA27" s="637"/>
      <c r="AB27" s="637"/>
      <c r="AC27" s="103"/>
    </row>
    <row r="28" spans="1:32" ht="39.75" customHeight="1" thickBot="1" x14ac:dyDescent="0.25">
      <c r="A28" s="97"/>
      <c r="B28" s="638" t="s">
        <v>78</v>
      </c>
      <c r="C28" s="638"/>
      <c r="D28" s="638"/>
      <c r="E28" s="638"/>
      <c r="F28" s="638"/>
      <c r="G28" s="638"/>
      <c r="H28" s="638"/>
      <c r="I28" s="638"/>
      <c r="J28" s="638"/>
      <c r="K28" s="638"/>
      <c r="L28" s="639"/>
      <c r="M28" s="255">
        <v>1</v>
      </c>
      <c r="N28" s="255">
        <v>3</v>
      </c>
      <c r="O28" s="256">
        <v>0</v>
      </c>
      <c r="P28" s="257">
        <v>0</v>
      </c>
      <c r="Q28" s="640"/>
      <c r="R28" s="641"/>
      <c r="S28" s="402">
        <f>+S29</f>
        <v>4152.3871899999995</v>
      </c>
      <c r="T28" s="402">
        <f>+T29</f>
        <v>4152.3043299999999</v>
      </c>
      <c r="U28" s="400">
        <f t="shared" si="0"/>
        <v>99.998004521346203</v>
      </c>
      <c r="V28" s="642"/>
      <c r="W28" s="642"/>
      <c r="X28" s="642"/>
      <c r="Y28" s="642"/>
      <c r="Z28" s="642"/>
      <c r="AA28" s="642"/>
      <c r="AB28" s="642"/>
      <c r="AC28" s="103"/>
    </row>
    <row r="29" spans="1:32" ht="21.75" customHeight="1" thickBot="1" x14ac:dyDescent="0.25">
      <c r="A29" s="97"/>
      <c r="B29" s="633" t="s">
        <v>329</v>
      </c>
      <c r="C29" s="633"/>
      <c r="D29" s="633"/>
      <c r="E29" s="633"/>
      <c r="F29" s="633"/>
      <c r="G29" s="633"/>
      <c r="H29" s="633"/>
      <c r="I29" s="633"/>
      <c r="J29" s="633"/>
      <c r="K29" s="633"/>
      <c r="L29" s="634"/>
      <c r="M29" s="212">
        <v>1</v>
      </c>
      <c r="N29" s="212">
        <v>3</v>
      </c>
      <c r="O29" s="175" t="s">
        <v>330</v>
      </c>
      <c r="P29" s="176">
        <v>0</v>
      </c>
      <c r="Q29" s="635"/>
      <c r="R29" s="636"/>
      <c r="S29" s="403">
        <f>+S30+S35+S40+S45+S55</f>
        <v>4152.3871899999995</v>
      </c>
      <c r="T29" s="403">
        <f>+T30+T35+T40+T45+T55</f>
        <v>4152.3043299999999</v>
      </c>
      <c r="U29" s="400">
        <f t="shared" si="0"/>
        <v>99.998004521346203</v>
      </c>
      <c r="V29" s="637"/>
      <c r="W29" s="637"/>
      <c r="X29" s="637"/>
      <c r="Y29" s="637"/>
      <c r="Z29" s="637"/>
      <c r="AA29" s="637"/>
      <c r="AB29" s="637"/>
      <c r="AC29" s="103"/>
    </row>
    <row r="30" spans="1:32" ht="21.75" customHeight="1" thickBot="1" x14ac:dyDescent="0.25">
      <c r="A30" s="97"/>
      <c r="B30" s="633" t="s">
        <v>331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4"/>
      <c r="M30" s="212">
        <v>1</v>
      </c>
      <c r="N30" s="212">
        <v>3</v>
      </c>
      <c r="O30" s="175" t="s">
        <v>332</v>
      </c>
      <c r="P30" s="176">
        <v>0</v>
      </c>
      <c r="Q30" s="635"/>
      <c r="R30" s="636"/>
      <c r="S30" s="403">
        <f>+'11'!U363</f>
        <v>1202.3195099999998</v>
      </c>
      <c r="T30" s="403">
        <f>+'11'!V363</f>
        <v>1202.31951</v>
      </c>
      <c r="U30" s="400">
        <f t="shared" si="0"/>
        <v>100.00000000000003</v>
      </c>
      <c r="V30" s="637"/>
      <c r="W30" s="637"/>
      <c r="X30" s="637"/>
      <c r="Y30" s="637"/>
      <c r="Z30" s="637"/>
      <c r="AA30" s="637"/>
      <c r="AB30" s="637"/>
      <c r="AC30" s="103"/>
    </row>
    <row r="31" spans="1:32" ht="53.25" customHeight="1" thickBot="1" x14ac:dyDescent="0.25">
      <c r="A31" s="97"/>
      <c r="B31" s="633" t="s">
        <v>17</v>
      </c>
      <c r="C31" s="633"/>
      <c r="D31" s="633"/>
      <c r="E31" s="633"/>
      <c r="F31" s="633"/>
      <c r="G31" s="633"/>
      <c r="H31" s="633"/>
      <c r="I31" s="633"/>
      <c r="J31" s="633"/>
      <c r="K31" s="633"/>
      <c r="L31" s="634"/>
      <c r="M31" s="212">
        <v>1</v>
      </c>
      <c r="N31" s="212">
        <v>3</v>
      </c>
      <c r="O31" s="175" t="s">
        <v>332</v>
      </c>
      <c r="P31" s="176" t="s">
        <v>18</v>
      </c>
      <c r="Q31" s="635"/>
      <c r="R31" s="636"/>
      <c r="S31" s="403">
        <f>+'11'!U364</f>
        <v>1202.3195099999998</v>
      </c>
      <c r="T31" s="403">
        <f>+'11'!V364</f>
        <v>1202.31951</v>
      </c>
      <c r="U31" s="400">
        <f t="shared" si="0"/>
        <v>100.00000000000003</v>
      </c>
      <c r="V31" s="637"/>
      <c r="W31" s="637"/>
      <c r="X31" s="637"/>
      <c r="Y31" s="637"/>
      <c r="Z31" s="637"/>
      <c r="AA31" s="637"/>
      <c r="AB31" s="637"/>
      <c r="AC31" s="103"/>
    </row>
    <row r="32" spans="1:32" ht="21.75" customHeight="1" thickBot="1" x14ac:dyDescent="0.25">
      <c r="A32" s="97"/>
      <c r="B32" s="633" t="s">
        <v>38</v>
      </c>
      <c r="C32" s="633"/>
      <c r="D32" s="633"/>
      <c r="E32" s="633"/>
      <c r="F32" s="633"/>
      <c r="G32" s="633"/>
      <c r="H32" s="633"/>
      <c r="I32" s="633"/>
      <c r="J32" s="633"/>
      <c r="K32" s="633"/>
      <c r="L32" s="634"/>
      <c r="M32" s="212">
        <v>1</v>
      </c>
      <c r="N32" s="212">
        <v>3</v>
      </c>
      <c r="O32" s="175" t="s">
        <v>332</v>
      </c>
      <c r="P32" s="176" t="s">
        <v>39</v>
      </c>
      <c r="Q32" s="635"/>
      <c r="R32" s="636"/>
      <c r="S32" s="403">
        <f>+'11'!U365</f>
        <v>1202.3195099999998</v>
      </c>
      <c r="T32" s="403">
        <f>+'11'!V365</f>
        <v>1202.31951</v>
      </c>
      <c r="U32" s="400">
        <f t="shared" si="0"/>
        <v>100.00000000000003</v>
      </c>
      <c r="V32" s="637"/>
      <c r="W32" s="637"/>
      <c r="X32" s="637"/>
      <c r="Y32" s="637"/>
      <c r="Z32" s="637"/>
      <c r="AA32" s="637"/>
      <c r="AB32" s="637"/>
      <c r="AC32" s="103"/>
    </row>
    <row r="33" spans="1:29" ht="21.75" customHeight="1" thickBot="1" x14ac:dyDescent="0.25">
      <c r="A33" s="97"/>
      <c r="B33" s="633" t="s">
        <v>327</v>
      </c>
      <c r="C33" s="633"/>
      <c r="D33" s="633"/>
      <c r="E33" s="633"/>
      <c r="F33" s="633"/>
      <c r="G33" s="633"/>
      <c r="H33" s="633"/>
      <c r="I33" s="633"/>
      <c r="J33" s="633"/>
      <c r="K33" s="633"/>
      <c r="L33" s="634"/>
      <c r="M33" s="212">
        <v>1</v>
      </c>
      <c r="N33" s="212">
        <v>3</v>
      </c>
      <c r="O33" s="175" t="s">
        <v>332</v>
      </c>
      <c r="P33" s="176" t="s">
        <v>40</v>
      </c>
      <c r="Q33" s="635"/>
      <c r="R33" s="636"/>
      <c r="S33" s="403">
        <f>+'11'!U366</f>
        <v>924.36213999999995</v>
      </c>
      <c r="T33" s="403">
        <f>+'11'!V366</f>
        <v>924.36213999999995</v>
      </c>
      <c r="U33" s="400">
        <f t="shared" si="0"/>
        <v>100</v>
      </c>
      <c r="V33" s="637"/>
      <c r="W33" s="637"/>
      <c r="X33" s="637"/>
      <c r="Y33" s="637"/>
      <c r="Z33" s="637"/>
      <c r="AA33" s="637"/>
      <c r="AB33" s="637"/>
      <c r="AC33" s="103"/>
    </row>
    <row r="34" spans="1:29" ht="32.25" customHeight="1" thickBot="1" x14ac:dyDescent="0.25">
      <c r="A34" s="97"/>
      <c r="B34" s="633" t="s">
        <v>328</v>
      </c>
      <c r="C34" s="633"/>
      <c r="D34" s="633"/>
      <c r="E34" s="633"/>
      <c r="F34" s="633"/>
      <c r="G34" s="633"/>
      <c r="H34" s="633"/>
      <c r="I34" s="633"/>
      <c r="J34" s="633"/>
      <c r="K34" s="633"/>
      <c r="L34" s="634"/>
      <c r="M34" s="212">
        <v>1</v>
      </c>
      <c r="N34" s="212">
        <v>3</v>
      </c>
      <c r="O34" s="175" t="s">
        <v>332</v>
      </c>
      <c r="P34" s="176" t="s">
        <v>42</v>
      </c>
      <c r="Q34" s="635"/>
      <c r="R34" s="636"/>
      <c r="S34" s="403">
        <f>+'11'!U367</f>
        <v>277.95736999999997</v>
      </c>
      <c r="T34" s="403">
        <f>+'11'!V367</f>
        <v>277.95737000000003</v>
      </c>
      <c r="U34" s="400">
        <f t="shared" si="0"/>
        <v>100.00000000000003</v>
      </c>
      <c r="V34" s="637"/>
      <c r="W34" s="637"/>
      <c r="X34" s="637"/>
      <c r="Y34" s="637"/>
      <c r="Z34" s="637"/>
      <c r="AA34" s="637"/>
      <c r="AB34" s="637"/>
      <c r="AC34" s="103"/>
    </row>
    <row r="35" spans="1:29" ht="21.75" customHeight="1" thickBot="1" x14ac:dyDescent="0.25">
      <c r="A35" s="97"/>
      <c r="B35" s="633" t="s">
        <v>333</v>
      </c>
      <c r="C35" s="633"/>
      <c r="D35" s="633"/>
      <c r="E35" s="633"/>
      <c r="F35" s="633"/>
      <c r="G35" s="633"/>
      <c r="H35" s="633"/>
      <c r="I35" s="633"/>
      <c r="J35" s="633"/>
      <c r="K35" s="633"/>
      <c r="L35" s="634"/>
      <c r="M35" s="212">
        <v>1</v>
      </c>
      <c r="N35" s="212">
        <v>3</v>
      </c>
      <c r="O35" s="175" t="s">
        <v>334</v>
      </c>
      <c r="P35" s="176">
        <v>0</v>
      </c>
      <c r="Q35" s="635"/>
      <c r="R35" s="636"/>
      <c r="S35" s="403">
        <f>+'11'!U368</f>
        <v>991.17872</v>
      </c>
      <c r="T35" s="403">
        <f>+'11'!V368</f>
        <v>991.17872</v>
      </c>
      <c r="U35" s="400">
        <f t="shared" si="0"/>
        <v>100</v>
      </c>
      <c r="V35" s="637"/>
      <c r="W35" s="637"/>
      <c r="X35" s="637"/>
      <c r="Y35" s="637"/>
      <c r="Z35" s="637"/>
      <c r="AA35" s="637"/>
      <c r="AB35" s="637"/>
      <c r="AC35" s="103"/>
    </row>
    <row r="36" spans="1:29" ht="53.25" customHeight="1" thickBot="1" x14ac:dyDescent="0.25">
      <c r="A36" s="97"/>
      <c r="B36" s="633" t="s">
        <v>17</v>
      </c>
      <c r="C36" s="633"/>
      <c r="D36" s="633"/>
      <c r="E36" s="633"/>
      <c r="F36" s="633"/>
      <c r="G36" s="633"/>
      <c r="H36" s="633"/>
      <c r="I36" s="633"/>
      <c r="J36" s="633"/>
      <c r="K36" s="633"/>
      <c r="L36" s="634"/>
      <c r="M36" s="212">
        <v>1</v>
      </c>
      <c r="N36" s="212">
        <v>3</v>
      </c>
      <c r="O36" s="175" t="s">
        <v>334</v>
      </c>
      <c r="P36" s="176" t="s">
        <v>18</v>
      </c>
      <c r="Q36" s="635"/>
      <c r="R36" s="636"/>
      <c r="S36" s="403">
        <f>+'11'!U369</f>
        <v>991.17872</v>
      </c>
      <c r="T36" s="403">
        <f>+'11'!V369</f>
        <v>991.17872</v>
      </c>
      <c r="U36" s="400">
        <f t="shared" si="0"/>
        <v>100</v>
      </c>
      <c r="V36" s="637"/>
      <c r="W36" s="637"/>
      <c r="X36" s="637"/>
      <c r="Y36" s="637"/>
      <c r="Z36" s="637"/>
      <c r="AA36" s="637"/>
      <c r="AB36" s="637"/>
      <c r="AC36" s="103"/>
    </row>
    <row r="37" spans="1:29" ht="21.75" customHeight="1" thickBot="1" x14ac:dyDescent="0.25">
      <c r="A37" s="97"/>
      <c r="B37" s="633" t="s">
        <v>38</v>
      </c>
      <c r="C37" s="633"/>
      <c r="D37" s="633"/>
      <c r="E37" s="633"/>
      <c r="F37" s="633"/>
      <c r="G37" s="633"/>
      <c r="H37" s="633"/>
      <c r="I37" s="633"/>
      <c r="J37" s="633"/>
      <c r="K37" s="633"/>
      <c r="L37" s="634"/>
      <c r="M37" s="212">
        <v>1</v>
      </c>
      <c r="N37" s="212">
        <v>3</v>
      </c>
      <c r="O37" s="175" t="s">
        <v>334</v>
      </c>
      <c r="P37" s="176" t="s">
        <v>39</v>
      </c>
      <c r="Q37" s="635"/>
      <c r="R37" s="636"/>
      <c r="S37" s="403">
        <f>+'11'!U370</f>
        <v>991.17872</v>
      </c>
      <c r="T37" s="403">
        <f>+'11'!V370</f>
        <v>991.17872</v>
      </c>
      <c r="U37" s="400">
        <f t="shared" si="0"/>
        <v>100</v>
      </c>
      <c r="V37" s="637"/>
      <c r="W37" s="637"/>
      <c r="X37" s="637"/>
      <c r="Y37" s="637"/>
      <c r="Z37" s="637"/>
      <c r="AA37" s="637"/>
      <c r="AB37" s="637"/>
      <c r="AC37" s="103"/>
    </row>
    <row r="38" spans="1:29" ht="21.75" customHeight="1" thickBot="1" x14ac:dyDescent="0.25">
      <c r="A38" s="97"/>
      <c r="B38" s="633" t="s">
        <v>327</v>
      </c>
      <c r="C38" s="633"/>
      <c r="D38" s="633"/>
      <c r="E38" s="633"/>
      <c r="F38" s="633"/>
      <c r="G38" s="633"/>
      <c r="H38" s="633"/>
      <c r="I38" s="633"/>
      <c r="J38" s="633"/>
      <c r="K38" s="633"/>
      <c r="L38" s="634"/>
      <c r="M38" s="212">
        <v>1</v>
      </c>
      <c r="N38" s="212">
        <v>3</v>
      </c>
      <c r="O38" s="175" t="s">
        <v>334</v>
      </c>
      <c r="P38" s="176" t="s">
        <v>40</v>
      </c>
      <c r="Q38" s="635"/>
      <c r="R38" s="636"/>
      <c r="S38" s="403">
        <f>+'11'!U371</f>
        <v>762.19564000000003</v>
      </c>
      <c r="T38" s="403">
        <f>+'11'!V371</f>
        <v>762.19564000000003</v>
      </c>
      <c r="U38" s="400">
        <f t="shared" si="0"/>
        <v>100</v>
      </c>
      <c r="V38" s="637"/>
      <c r="W38" s="637"/>
      <c r="X38" s="637"/>
      <c r="Y38" s="637"/>
      <c r="Z38" s="637"/>
      <c r="AA38" s="637"/>
      <c r="AB38" s="637"/>
      <c r="AC38" s="103"/>
    </row>
    <row r="39" spans="1:29" ht="32.25" customHeight="1" thickBot="1" x14ac:dyDescent="0.25">
      <c r="A39" s="97"/>
      <c r="B39" s="633" t="s">
        <v>328</v>
      </c>
      <c r="C39" s="633"/>
      <c r="D39" s="633"/>
      <c r="E39" s="633"/>
      <c r="F39" s="633"/>
      <c r="G39" s="633"/>
      <c r="H39" s="633"/>
      <c r="I39" s="633"/>
      <c r="J39" s="633"/>
      <c r="K39" s="633"/>
      <c r="L39" s="634"/>
      <c r="M39" s="212">
        <v>1</v>
      </c>
      <c r="N39" s="212">
        <v>3</v>
      </c>
      <c r="O39" s="175" t="s">
        <v>334</v>
      </c>
      <c r="P39" s="176" t="s">
        <v>42</v>
      </c>
      <c r="Q39" s="635"/>
      <c r="R39" s="636"/>
      <c r="S39" s="403">
        <f>+'11'!U372</f>
        <v>228.98307999999997</v>
      </c>
      <c r="T39" s="403">
        <f>+'11'!V372</f>
        <v>228.98308</v>
      </c>
      <c r="U39" s="400">
        <f t="shared" si="0"/>
        <v>100.00000000000003</v>
      </c>
      <c r="V39" s="637"/>
      <c r="W39" s="637"/>
      <c r="X39" s="637"/>
      <c r="Y39" s="637"/>
      <c r="Z39" s="637"/>
      <c r="AA39" s="637"/>
      <c r="AB39" s="637"/>
      <c r="AC39" s="103"/>
    </row>
    <row r="40" spans="1:29" ht="42.75" customHeight="1" thickBot="1" x14ac:dyDescent="0.25">
      <c r="A40" s="97"/>
      <c r="B40" s="633" t="s">
        <v>335</v>
      </c>
      <c r="C40" s="633"/>
      <c r="D40" s="633"/>
      <c r="E40" s="633"/>
      <c r="F40" s="633"/>
      <c r="G40" s="633"/>
      <c r="H40" s="633"/>
      <c r="I40" s="633"/>
      <c r="J40" s="633"/>
      <c r="K40" s="633"/>
      <c r="L40" s="634"/>
      <c r="M40" s="212">
        <v>1</v>
      </c>
      <c r="N40" s="212">
        <v>3</v>
      </c>
      <c r="O40" s="175" t="s">
        <v>336</v>
      </c>
      <c r="P40" s="176">
        <v>0</v>
      </c>
      <c r="Q40" s="635"/>
      <c r="R40" s="636"/>
      <c r="S40" s="403">
        <f>+'11'!U373</f>
        <v>785.91895999999997</v>
      </c>
      <c r="T40" s="403">
        <f>+'11'!V373</f>
        <v>785.91895999999997</v>
      </c>
      <c r="U40" s="400">
        <f t="shared" si="0"/>
        <v>100</v>
      </c>
      <c r="V40" s="637"/>
      <c r="W40" s="637"/>
      <c r="X40" s="637"/>
      <c r="Y40" s="637"/>
      <c r="Z40" s="637"/>
      <c r="AA40" s="637"/>
      <c r="AB40" s="637"/>
      <c r="AC40" s="103"/>
    </row>
    <row r="41" spans="1:29" ht="53.25" customHeight="1" thickBot="1" x14ac:dyDescent="0.25">
      <c r="A41" s="97"/>
      <c r="B41" s="633" t="s">
        <v>17</v>
      </c>
      <c r="C41" s="633"/>
      <c r="D41" s="633"/>
      <c r="E41" s="633"/>
      <c r="F41" s="633"/>
      <c r="G41" s="633"/>
      <c r="H41" s="633"/>
      <c r="I41" s="633"/>
      <c r="J41" s="633"/>
      <c r="K41" s="633"/>
      <c r="L41" s="634"/>
      <c r="M41" s="212">
        <v>1</v>
      </c>
      <c r="N41" s="212">
        <v>3</v>
      </c>
      <c r="O41" s="175" t="s">
        <v>336</v>
      </c>
      <c r="P41" s="176" t="s">
        <v>18</v>
      </c>
      <c r="Q41" s="635"/>
      <c r="R41" s="636"/>
      <c r="S41" s="403">
        <f>+'11'!U374</f>
        <v>785.91895999999997</v>
      </c>
      <c r="T41" s="403">
        <f>+'11'!V374</f>
        <v>785.91895999999997</v>
      </c>
      <c r="U41" s="400">
        <f t="shared" si="0"/>
        <v>100</v>
      </c>
      <c r="V41" s="637"/>
      <c r="W41" s="637"/>
      <c r="X41" s="637"/>
      <c r="Y41" s="637"/>
      <c r="Z41" s="637"/>
      <c r="AA41" s="637"/>
      <c r="AB41" s="637"/>
      <c r="AC41" s="103"/>
    </row>
    <row r="42" spans="1:29" ht="21.75" customHeight="1" thickBot="1" x14ac:dyDescent="0.25">
      <c r="A42" s="97"/>
      <c r="B42" s="633" t="s">
        <v>38</v>
      </c>
      <c r="C42" s="633"/>
      <c r="D42" s="633"/>
      <c r="E42" s="633"/>
      <c r="F42" s="633"/>
      <c r="G42" s="633"/>
      <c r="H42" s="633"/>
      <c r="I42" s="633"/>
      <c r="J42" s="633"/>
      <c r="K42" s="633"/>
      <c r="L42" s="634"/>
      <c r="M42" s="212">
        <v>1</v>
      </c>
      <c r="N42" s="212">
        <v>3</v>
      </c>
      <c r="O42" s="175" t="s">
        <v>336</v>
      </c>
      <c r="P42" s="176" t="s">
        <v>39</v>
      </c>
      <c r="Q42" s="635"/>
      <c r="R42" s="636"/>
      <c r="S42" s="403">
        <f>+'11'!U375</f>
        <v>785.91895999999997</v>
      </c>
      <c r="T42" s="403">
        <f>+'11'!V375</f>
        <v>785.91895999999997</v>
      </c>
      <c r="U42" s="400">
        <f t="shared" si="0"/>
        <v>100</v>
      </c>
      <c r="V42" s="637"/>
      <c r="W42" s="637"/>
      <c r="X42" s="637"/>
      <c r="Y42" s="637"/>
      <c r="Z42" s="637"/>
      <c r="AA42" s="637"/>
      <c r="AB42" s="637"/>
      <c r="AC42" s="103"/>
    </row>
    <row r="43" spans="1:29" ht="21.75" customHeight="1" thickBot="1" x14ac:dyDescent="0.25">
      <c r="A43" s="97"/>
      <c r="B43" s="633" t="s">
        <v>327</v>
      </c>
      <c r="C43" s="633"/>
      <c r="D43" s="633"/>
      <c r="E43" s="633"/>
      <c r="F43" s="633"/>
      <c r="G43" s="633"/>
      <c r="H43" s="633"/>
      <c r="I43" s="633"/>
      <c r="J43" s="633"/>
      <c r="K43" s="633"/>
      <c r="L43" s="634"/>
      <c r="M43" s="212">
        <v>1</v>
      </c>
      <c r="N43" s="212">
        <v>3</v>
      </c>
      <c r="O43" s="175" t="s">
        <v>336</v>
      </c>
      <c r="P43" s="176" t="s">
        <v>40</v>
      </c>
      <c r="Q43" s="635"/>
      <c r="R43" s="636"/>
      <c r="S43" s="403">
        <f>+'11'!U376</f>
        <v>604.07321999999999</v>
      </c>
      <c r="T43" s="403">
        <f>+'11'!V376</f>
        <v>604.07321999999999</v>
      </c>
      <c r="U43" s="400">
        <f t="shared" si="0"/>
        <v>100</v>
      </c>
      <c r="V43" s="637"/>
      <c r="W43" s="637"/>
      <c r="X43" s="637"/>
      <c r="Y43" s="637"/>
      <c r="Z43" s="637"/>
      <c r="AA43" s="637"/>
      <c r="AB43" s="637"/>
      <c r="AC43" s="103"/>
    </row>
    <row r="44" spans="1:29" ht="32.25" customHeight="1" thickBot="1" x14ac:dyDescent="0.25">
      <c r="A44" s="97"/>
      <c r="B44" s="633" t="s">
        <v>328</v>
      </c>
      <c r="C44" s="633"/>
      <c r="D44" s="633"/>
      <c r="E44" s="633"/>
      <c r="F44" s="633"/>
      <c r="G44" s="633"/>
      <c r="H44" s="633"/>
      <c r="I44" s="633"/>
      <c r="J44" s="633"/>
      <c r="K44" s="633"/>
      <c r="L44" s="634"/>
      <c r="M44" s="212">
        <v>1</v>
      </c>
      <c r="N44" s="212">
        <v>3</v>
      </c>
      <c r="O44" s="175" t="s">
        <v>336</v>
      </c>
      <c r="P44" s="176" t="s">
        <v>42</v>
      </c>
      <c r="Q44" s="635"/>
      <c r="R44" s="636"/>
      <c r="S44" s="403">
        <f>+'11'!U377</f>
        <v>181.84573999999998</v>
      </c>
      <c r="T44" s="403">
        <f>+'11'!V377</f>
        <v>181.84574000000001</v>
      </c>
      <c r="U44" s="400">
        <f t="shared" si="0"/>
        <v>100.00000000000003</v>
      </c>
      <c r="V44" s="637"/>
      <c r="W44" s="637"/>
      <c r="X44" s="637"/>
      <c r="Y44" s="637"/>
      <c r="Z44" s="637"/>
      <c r="AA44" s="637"/>
      <c r="AB44" s="637"/>
      <c r="AC44" s="103"/>
    </row>
    <row r="45" spans="1:29" ht="32.25" customHeight="1" thickBot="1" x14ac:dyDescent="0.25">
      <c r="A45" s="97"/>
      <c r="B45" s="633" t="s">
        <v>337</v>
      </c>
      <c r="C45" s="633"/>
      <c r="D45" s="633"/>
      <c r="E45" s="633"/>
      <c r="F45" s="633"/>
      <c r="G45" s="633"/>
      <c r="H45" s="633"/>
      <c r="I45" s="633"/>
      <c r="J45" s="633"/>
      <c r="K45" s="633"/>
      <c r="L45" s="634"/>
      <c r="M45" s="212">
        <v>1</v>
      </c>
      <c r="N45" s="212">
        <v>3</v>
      </c>
      <c r="O45" s="175" t="s">
        <v>338</v>
      </c>
      <c r="P45" s="176">
        <v>0</v>
      </c>
      <c r="Q45" s="635"/>
      <c r="R45" s="636"/>
      <c r="S45" s="403">
        <f>+'11'!U378</f>
        <v>1172.97</v>
      </c>
      <c r="T45" s="403">
        <f>+'11'!V378</f>
        <v>1172.88714</v>
      </c>
      <c r="U45" s="400">
        <f t="shared" si="0"/>
        <v>99.992935880713063</v>
      </c>
      <c r="V45" s="637"/>
      <c r="W45" s="637"/>
      <c r="X45" s="637"/>
      <c r="Y45" s="637"/>
      <c r="Z45" s="637"/>
      <c r="AA45" s="637"/>
      <c r="AB45" s="637"/>
      <c r="AC45" s="103"/>
    </row>
    <row r="46" spans="1:29" ht="21.75" customHeight="1" thickBot="1" x14ac:dyDescent="0.25">
      <c r="A46" s="97"/>
      <c r="B46" s="633" t="s">
        <v>339</v>
      </c>
      <c r="C46" s="633"/>
      <c r="D46" s="633"/>
      <c r="E46" s="633"/>
      <c r="F46" s="633"/>
      <c r="G46" s="633"/>
      <c r="H46" s="633"/>
      <c r="I46" s="633"/>
      <c r="J46" s="633"/>
      <c r="K46" s="633"/>
      <c r="L46" s="634"/>
      <c r="M46" s="212">
        <v>1</v>
      </c>
      <c r="N46" s="212">
        <v>3</v>
      </c>
      <c r="O46" s="175" t="s">
        <v>338</v>
      </c>
      <c r="P46" s="176" t="s">
        <v>25</v>
      </c>
      <c r="Q46" s="635"/>
      <c r="R46" s="636"/>
      <c r="S46" s="403">
        <f>+'11'!U379</f>
        <v>1163.75</v>
      </c>
      <c r="T46" s="403">
        <f>+'11'!V379</f>
        <v>1163.7440000000001</v>
      </c>
      <c r="U46" s="400">
        <f t="shared" si="0"/>
        <v>99.999484425349095</v>
      </c>
      <c r="V46" s="637"/>
      <c r="W46" s="637"/>
      <c r="X46" s="637"/>
      <c r="Y46" s="637"/>
      <c r="Z46" s="637"/>
      <c r="AA46" s="637"/>
      <c r="AB46" s="637"/>
      <c r="AC46" s="103"/>
    </row>
    <row r="47" spans="1:29" ht="21.75" customHeight="1" thickBot="1" x14ac:dyDescent="0.25">
      <c r="A47" s="97"/>
      <c r="B47" s="633" t="s">
        <v>340</v>
      </c>
      <c r="C47" s="633"/>
      <c r="D47" s="633"/>
      <c r="E47" s="633"/>
      <c r="F47" s="633"/>
      <c r="G47" s="633"/>
      <c r="H47" s="633"/>
      <c r="I47" s="633"/>
      <c r="J47" s="633"/>
      <c r="K47" s="633"/>
      <c r="L47" s="634"/>
      <c r="M47" s="212">
        <v>1</v>
      </c>
      <c r="N47" s="212">
        <v>3</v>
      </c>
      <c r="O47" s="175" t="s">
        <v>338</v>
      </c>
      <c r="P47" s="176" t="s">
        <v>27</v>
      </c>
      <c r="Q47" s="635"/>
      <c r="R47" s="636"/>
      <c r="S47" s="403">
        <f>+'11'!U380</f>
        <v>1163.75</v>
      </c>
      <c r="T47" s="403">
        <f>+'11'!V380</f>
        <v>1163.7440000000001</v>
      </c>
      <c r="U47" s="400">
        <f t="shared" si="0"/>
        <v>99.999484425349095</v>
      </c>
      <c r="V47" s="637"/>
      <c r="W47" s="637"/>
      <c r="X47" s="637"/>
      <c r="Y47" s="637"/>
      <c r="Z47" s="637"/>
      <c r="AA47" s="637"/>
      <c r="AB47" s="637"/>
      <c r="AC47" s="103"/>
    </row>
    <row r="48" spans="1:29" ht="21.75" customHeight="1" thickBot="1" x14ac:dyDescent="0.25">
      <c r="A48" s="97"/>
      <c r="B48" s="633" t="s">
        <v>341</v>
      </c>
      <c r="C48" s="633"/>
      <c r="D48" s="633"/>
      <c r="E48" s="633"/>
      <c r="F48" s="633"/>
      <c r="G48" s="633"/>
      <c r="H48" s="633"/>
      <c r="I48" s="633"/>
      <c r="J48" s="633"/>
      <c r="K48" s="633"/>
      <c r="L48" s="634"/>
      <c r="M48" s="212">
        <v>1</v>
      </c>
      <c r="N48" s="212">
        <v>3</v>
      </c>
      <c r="O48" s="175" t="s">
        <v>338</v>
      </c>
      <c r="P48" s="176" t="s">
        <v>28</v>
      </c>
      <c r="Q48" s="635"/>
      <c r="R48" s="636"/>
      <c r="S48" s="403">
        <f>+'11'!U381</f>
        <v>127.50000000000001</v>
      </c>
      <c r="T48" s="403">
        <f>+'11'!V381</f>
        <v>127.497</v>
      </c>
      <c r="U48" s="400">
        <f t="shared" si="0"/>
        <v>99.997647058823517</v>
      </c>
      <c r="V48" s="637"/>
      <c r="W48" s="637"/>
      <c r="X48" s="637"/>
      <c r="Y48" s="637"/>
      <c r="Z48" s="637"/>
      <c r="AA48" s="637"/>
      <c r="AB48" s="637"/>
      <c r="AC48" s="103"/>
    </row>
    <row r="49" spans="1:29" ht="12.75" customHeight="1" thickBot="1" x14ac:dyDescent="0.25">
      <c r="A49" s="97"/>
      <c r="B49" s="633" t="s">
        <v>342</v>
      </c>
      <c r="C49" s="633"/>
      <c r="D49" s="633"/>
      <c r="E49" s="633"/>
      <c r="F49" s="633"/>
      <c r="G49" s="633"/>
      <c r="H49" s="633"/>
      <c r="I49" s="633"/>
      <c r="J49" s="633"/>
      <c r="K49" s="633"/>
      <c r="L49" s="634"/>
      <c r="M49" s="212">
        <v>1</v>
      </c>
      <c r="N49" s="212">
        <v>3</v>
      </c>
      <c r="O49" s="175" t="s">
        <v>338</v>
      </c>
      <c r="P49" s="176" t="s">
        <v>29</v>
      </c>
      <c r="Q49" s="635"/>
      <c r="R49" s="636"/>
      <c r="S49" s="403">
        <f>+'11'!U382</f>
        <v>1036.25</v>
      </c>
      <c r="T49" s="403">
        <f>+'11'!V382</f>
        <v>1036.2470000000001</v>
      </c>
      <c r="U49" s="400">
        <f t="shared" si="0"/>
        <v>99.999710494571787</v>
      </c>
      <c r="V49" s="637"/>
      <c r="W49" s="637"/>
      <c r="X49" s="637"/>
      <c r="Y49" s="637"/>
      <c r="Z49" s="637"/>
      <c r="AA49" s="637"/>
      <c r="AB49" s="637"/>
      <c r="AC49" s="103"/>
    </row>
    <row r="50" spans="1:29" ht="12.75" customHeight="1" thickBot="1" x14ac:dyDescent="0.25">
      <c r="A50" s="97"/>
      <c r="B50" s="633" t="s">
        <v>30</v>
      </c>
      <c r="C50" s="633"/>
      <c r="D50" s="633"/>
      <c r="E50" s="633"/>
      <c r="F50" s="633"/>
      <c r="G50" s="633"/>
      <c r="H50" s="633"/>
      <c r="I50" s="633"/>
      <c r="J50" s="633"/>
      <c r="K50" s="633"/>
      <c r="L50" s="634"/>
      <c r="M50" s="212">
        <v>1</v>
      </c>
      <c r="N50" s="212">
        <v>3</v>
      </c>
      <c r="O50" s="175" t="s">
        <v>338</v>
      </c>
      <c r="P50" s="176" t="s">
        <v>31</v>
      </c>
      <c r="Q50" s="635"/>
      <c r="R50" s="636"/>
      <c r="S50" s="403">
        <f>+'11'!U383</f>
        <v>9.2200000000000006</v>
      </c>
      <c r="T50" s="403">
        <f>+'11'!V383</f>
        <v>9.1431399999999989</v>
      </c>
      <c r="U50" s="400">
        <f t="shared" si="0"/>
        <v>99.166377440347048</v>
      </c>
      <c r="V50" s="637"/>
      <c r="W50" s="637"/>
      <c r="X50" s="637"/>
      <c r="Y50" s="637"/>
      <c r="Z50" s="637"/>
      <c r="AA50" s="637"/>
      <c r="AB50" s="637"/>
      <c r="AC50" s="103"/>
    </row>
    <row r="51" spans="1:29" ht="12.75" customHeight="1" thickBot="1" x14ac:dyDescent="0.25">
      <c r="A51" s="97"/>
      <c r="B51" s="633" t="s">
        <v>343</v>
      </c>
      <c r="C51" s="633"/>
      <c r="D51" s="633"/>
      <c r="E51" s="633"/>
      <c r="F51" s="633"/>
      <c r="G51" s="633"/>
      <c r="H51" s="633"/>
      <c r="I51" s="633"/>
      <c r="J51" s="633"/>
      <c r="K51" s="633"/>
      <c r="L51" s="634"/>
      <c r="M51" s="212">
        <v>1</v>
      </c>
      <c r="N51" s="212">
        <v>3</v>
      </c>
      <c r="O51" s="175" t="s">
        <v>338</v>
      </c>
      <c r="P51" s="176" t="s">
        <v>32</v>
      </c>
      <c r="Q51" s="635"/>
      <c r="R51" s="636"/>
      <c r="S51" s="403">
        <f>+'11'!U384</f>
        <v>9.2200000000000006</v>
      </c>
      <c r="T51" s="403">
        <f>+'11'!V384</f>
        <v>9.1431399999999989</v>
      </c>
      <c r="U51" s="400">
        <f t="shared" si="0"/>
        <v>99.166377440347048</v>
      </c>
      <c r="V51" s="637"/>
      <c r="W51" s="637"/>
      <c r="X51" s="637"/>
      <c r="Y51" s="637"/>
      <c r="Z51" s="637"/>
      <c r="AA51" s="637"/>
      <c r="AB51" s="637"/>
      <c r="AC51" s="103"/>
    </row>
    <row r="52" spans="1:29" ht="21.75" customHeight="1" thickBot="1" x14ac:dyDescent="0.25">
      <c r="A52" s="97"/>
      <c r="B52" s="633" t="s">
        <v>33</v>
      </c>
      <c r="C52" s="633"/>
      <c r="D52" s="633"/>
      <c r="E52" s="633"/>
      <c r="F52" s="633"/>
      <c r="G52" s="633"/>
      <c r="H52" s="633"/>
      <c r="I52" s="633"/>
      <c r="J52" s="633"/>
      <c r="K52" s="633"/>
      <c r="L52" s="634"/>
      <c r="M52" s="212">
        <v>1</v>
      </c>
      <c r="N52" s="212">
        <v>3</v>
      </c>
      <c r="O52" s="175" t="s">
        <v>338</v>
      </c>
      <c r="P52" s="176" t="s">
        <v>34</v>
      </c>
      <c r="Q52" s="635"/>
      <c r="R52" s="636"/>
      <c r="S52" s="403">
        <f>+'11'!U385</f>
        <v>5.0199999999999996</v>
      </c>
      <c r="T52" s="403">
        <f>+'11'!V385</f>
        <v>5.0110000000000001</v>
      </c>
      <c r="U52" s="400">
        <f t="shared" si="0"/>
        <v>99.820717131474112</v>
      </c>
      <c r="V52" s="637"/>
      <c r="W52" s="637"/>
      <c r="X52" s="637"/>
      <c r="Y52" s="637"/>
      <c r="Z52" s="637"/>
      <c r="AA52" s="637"/>
      <c r="AB52" s="637"/>
      <c r="AC52" s="103"/>
    </row>
    <row r="53" spans="1:29" ht="12.75" customHeight="1" thickBot="1" x14ac:dyDescent="0.25">
      <c r="A53" s="97"/>
      <c r="B53" s="633" t="s">
        <v>344</v>
      </c>
      <c r="C53" s="633"/>
      <c r="D53" s="633"/>
      <c r="E53" s="633"/>
      <c r="F53" s="633"/>
      <c r="G53" s="633"/>
      <c r="H53" s="633"/>
      <c r="I53" s="633"/>
      <c r="J53" s="633"/>
      <c r="K53" s="633"/>
      <c r="L53" s="634"/>
      <c r="M53" s="212">
        <v>1</v>
      </c>
      <c r="N53" s="212">
        <v>3</v>
      </c>
      <c r="O53" s="175" t="s">
        <v>338</v>
      </c>
      <c r="P53" s="176" t="s">
        <v>35</v>
      </c>
      <c r="Q53" s="635"/>
      <c r="R53" s="636"/>
      <c r="S53" s="403">
        <f>+'11'!U386</f>
        <v>3.3</v>
      </c>
      <c r="T53" s="403">
        <f>+'11'!V386</f>
        <v>3.2810000000000001</v>
      </c>
      <c r="U53" s="400">
        <f t="shared" si="0"/>
        <v>99.424242424242436</v>
      </c>
      <c r="V53" s="637"/>
      <c r="W53" s="637"/>
      <c r="X53" s="637"/>
      <c r="Y53" s="637"/>
      <c r="Z53" s="637"/>
      <c r="AA53" s="637"/>
      <c r="AB53" s="637"/>
      <c r="AC53" s="103"/>
    </row>
    <row r="54" spans="1:29" ht="12.75" customHeight="1" thickBot="1" x14ac:dyDescent="0.25">
      <c r="A54" s="97"/>
      <c r="B54" s="633" t="s">
        <v>82</v>
      </c>
      <c r="C54" s="633"/>
      <c r="D54" s="633"/>
      <c r="E54" s="633"/>
      <c r="F54" s="633"/>
      <c r="G54" s="633"/>
      <c r="H54" s="633"/>
      <c r="I54" s="633"/>
      <c r="J54" s="633"/>
      <c r="K54" s="633"/>
      <c r="L54" s="634"/>
      <c r="M54" s="212">
        <v>1</v>
      </c>
      <c r="N54" s="212">
        <v>3</v>
      </c>
      <c r="O54" s="175" t="s">
        <v>338</v>
      </c>
      <c r="P54" s="176" t="s">
        <v>83</v>
      </c>
      <c r="Q54" s="635"/>
      <c r="R54" s="636"/>
      <c r="S54" s="403">
        <f>+'11'!U387</f>
        <v>0.9</v>
      </c>
      <c r="T54" s="403">
        <f>+'11'!V387</f>
        <v>0.85114000000000001</v>
      </c>
      <c r="U54" s="400">
        <f t="shared" si="0"/>
        <v>94.571111111111108</v>
      </c>
      <c r="V54" s="637"/>
      <c r="W54" s="637"/>
      <c r="X54" s="637"/>
      <c r="Y54" s="637"/>
      <c r="Z54" s="637"/>
      <c r="AA54" s="637"/>
      <c r="AB54" s="637"/>
      <c r="AC54" s="103"/>
    </row>
    <row r="55" spans="1:29" ht="42.75" hidden="1" customHeight="1" thickBot="1" x14ac:dyDescent="0.25">
      <c r="A55" s="97"/>
      <c r="B55" s="633" t="s">
        <v>345</v>
      </c>
      <c r="C55" s="633"/>
      <c r="D55" s="633"/>
      <c r="E55" s="633"/>
      <c r="F55" s="633"/>
      <c r="G55" s="633"/>
      <c r="H55" s="633"/>
      <c r="I55" s="633"/>
      <c r="J55" s="633"/>
      <c r="K55" s="633"/>
      <c r="L55" s="634"/>
      <c r="M55" s="212">
        <v>1</v>
      </c>
      <c r="N55" s="212">
        <v>3</v>
      </c>
      <c r="O55" s="175" t="s">
        <v>346</v>
      </c>
      <c r="P55" s="176">
        <v>0</v>
      </c>
      <c r="Q55" s="635"/>
      <c r="R55" s="636"/>
      <c r="S55" s="403">
        <f>+'11'!U388</f>
        <v>0</v>
      </c>
      <c r="T55" s="403">
        <f>+'11'!V388</f>
        <v>0</v>
      </c>
      <c r="U55" s="400" t="e">
        <f t="shared" si="0"/>
        <v>#DIV/0!</v>
      </c>
      <c r="V55" s="637"/>
      <c r="W55" s="637"/>
      <c r="X55" s="637"/>
      <c r="Y55" s="637"/>
      <c r="Z55" s="637"/>
      <c r="AA55" s="637"/>
      <c r="AB55" s="637"/>
      <c r="AC55" s="103"/>
    </row>
    <row r="56" spans="1:29" ht="53.25" hidden="1" customHeight="1" thickBot="1" x14ac:dyDescent="0.25">
      <c r="A56" s="97"/>
      <c r="B56" s="633" t="s">
        <v>17</v>
      </c>
      <c r="C56" s="633"/>
      <c r="D56" s="633"/>
      <c r="E56" s="633"/>
      <c r="F56" s="633"/>
      <c r="G56" s="633"/>
      <c r="H56" s="633"/>
      <c r="I56" s="633"/>
      <c r="J56" s="633"/>
      <c r="K56" s="633"/>
      <c r="L56" s="634"/>
      <c r="M56" s="212">
        <v>1</v>
      </c>
      <c r="N56" s="212">
        <v>3</v>
      </c>
      <c r="O56" s="175" t="s">
        <v>346</v>
      </c>
      <c r="P56" s="176" t="s">
        <v>18</v>
      </c>
      <c r="Q56" s="635"/>
      <c r="R56" s="636"/>
      <c r="S56" s="403">
        <f>+'11'!U389</f>
        <v>0</v>
      </c>
      <c r="T56" s="403">
        <f>+'11'!V389</f>
        <v>0</v>
      </c>
      <c r="U56" s="400" t="e">
        <f t="shared" si="0"/>
        <v>#DIV/0!</v>
      </c>
      <c r="V56" s="637"/>
      <c r="W56" s="637"/>
      <c r="X56" s="637"/>
      <c r="Y56" s="637"/>
      <c r="Z56" s="637"/>
      <c r="AA56" s="637"/>
      <c r="AB56" s="637"/>
      <c r="AC56" s="103"/>
    </row>
    <row r="57" spans="1:29" ht="21.75" hidden="1" customHeight="1" thickBot="1" x14ac:dyDescent="0.25">
      <c r="A57" s="97"/>
      <c r="B57" s="633" t="s">
        <v>38</v>
      </c>
      <c r="C57" s="633"/>
      <c r="D57" s="633"/>
      <c r="E57" s="633"/>
      <c r="F57" s="633"/>
      <c r="G57" s="633"/>
      <c r="H57" s="633"/>
      <c r="I57" s="633"/>
      <c r="J57" s="633"/>
      <c r="K57" s="633"/>
      <c r="L57" s="634"/>
      <c r="M57" s="212">
        <v>1</v>
      </c>
      <c r="N57" s="212">
        <v>3</v>
      </c>
      <c r="O57" s="175" t="s">
        <v>346</v>
      </c>
      <c r="P57" s="176" t="s">
        <v>39</v>
      </c>
      <c r="Q57" s="635"/>
      <c r="R57" s="636"/>
      <c r="S57" s="403">
        <f>+'11'!U390</f>
        <v>0</v>
      </c>
      <c r="T57" s="403">
        <f>+'11'!V390</f>
        <v>0</v>
      </c>
      <c r="U57" s="400" t="e">
        <f t="shared" si="0"/>
        <v>#DIV/0!</v>
      </c>
      <c r="V57" s="637"/>
      <c r="W57" s="637"/>
      <c r="X57" s="637"/>
      <c r="Y57" s="637"/>
      <c r="Z57" s="637"/>
      <c r="AA57" s="637"/>
      <c r="AB57" s="637"/>
      <c r="AC57" s="103"/>
    </row>
    <row r="58" spans="1:29" ht="32.25" hidden="1" customHeight="1" thickBot="1" x14ac:dyDescent="0.25">
      <c r="A58" s="97"/>
      <c r="B58" s="633" t="s">
        <v>347</v>
      </c>
      <c r="C58" s="633"/>
      <c r="D58" s="633"/>
      <c r="E58" s="633"/>
      <c r="F58" s="633"/>
      <c r="G58" s="633"/>
      <c r="H58" s="633"/>
      <c r="I58" s="633"/>
      <c r="J58" s="633"/>
      <c r="K58" s="633"/>
      <c r="L58" s="634"/>
      <c r="M58" s="212">
        <v>1</v>
      </c>
      <c r="N58" s="212">
        <v>3</v>
      </c>
      <c r="O58" s="175" t="s">
        <v>346</v>
      </c>
      <c r="P58" s="176" t="s">
        <v>41</v>
      </c>
      <c r="Q58" s="635"/>
      <c r="R58" s="636"/>
      <c r="S58" s="403">
        <f>+'11'!U391</f>
        <v>0</v>
      </c>
      <c r="T58" s="403">
        <f>+'11'!V391</f>
        <v>0</v>
      </c>
      <c r="U58" s="400" t="e">
        <f t="shared" si="0"/>
        <v>#DIV/0!</v>
      </c>
      <c r="V58" s="637"/>
      <c r="W58" s="637"/>
      <c r="X58" s="637"/>
      <c r="Y58" s="637"/>
      <c r="Z58" s="637"/>
      <c r="AA58" s="637"/>
      <c r="AB58" s="637"/>
      <c r="AC58" s="103"/>
    </row>
    <row r="59" spans="1:29" ht="39.75" customHeight="1" thickBot="1" x14ac:dyDescent="0.25">
      <c r="A59" s="97"/>
      <c r="B59" s="638" t="s">
        <v>81</v>
      </c>
      <c r="C59" s="638"/>
      <c r="D59" s="638"/>
      <c r="E59" s="638"/>
      <c r="F59" s="638"/>
      <c r="G59" s="638"/>
      <c r="H59" s="638"/>
      <c r="I59" s="638"/>
      <c r="J59" s="638"/>
      <c r="K59" s="638"/>
      <c r="L59" s="639"/>
      <c r="M59" s="255">
        <v>1</v>
      </c>
      <c r="N59" s="255">
        <v>4</v>
      </c>
      <c r="O59" s="256">
        <v>0</v>
      </c>
      <c r="P59" s="257">
        <v>0</v>
      </c>
      <c r="Q59" s="640"/>
      <c r="R59" s="641"/>
      <c r="S59" s="402">
        <f>S60+S65+S85</f>
        <v>18553.055289999997</v>
      </c>
      <c r="T59" s="402">
        <f>T60+T65+T85</f>
        <v>18356.488029999997</v>
      </c>
      <c r="U59" s="400">
        <f t="shared" si="0"/>
        <v>98.940512724575626</v>
      </c>
      <c r="V59" s="642"/>
      <c r="W59" s="642"/>
      <c r="X59" s="642"/>
      <c r="Y59" s="642"/>
      <c r="Z59" s="642"/>
      <c r="AA59" s="642"/>
      <c r="AB59" s="642"/>
      <c r="AC59" s="103"/>
    </row>
    <row r="60" spans="1:29" ht="34.5" thickBot="1" x14ac:dyDescent="0.25">
      <c r="A60" s="97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133" t="s">
        <v>155</v>
      </c>
      <c r="M60" s="258">
        <f>+'11'!O428</f>
        <v>1</v>
      </c>
      <c r="N60" s="258">
        <f>+'11'!P428</f>
        <v>4</v>
      </c>
      <c r="O60" s="258" t="str">
        <f>+'11'!Q428</f>
        <v>1100000000</v>
      </c>
      <c r="P60" s="258">
        <f>+'11'!R428</f>
        <v>0</v>
      </c>
      <c r="Q60" s="258">
        <f>+'11'!S428</f>
        <v>0</v>
      </c>
      <c r="R60" s="258">
        <f>+'11'!T428</f>
        <v>0</v>
      </c>
      <c r="S60" s="403">
        <f>+'11'!U428</f>
        <v>55.52</v>
      </c>
      <c r="T60" s="403">
        <f>+'11'!V428</f>
        <v>55.512500000000003</v>
      </c>
      <c r="U60" s="400">
        <f t="shared" si="0"/>
        <v>99.98649135446685</v>
      </c>
      <c r="V60" s="205"/>
      <c r="W60" s="205"/>
      <c r="X60" s="205"/>
      <c r="Y60" s="205"/>
      <c r="Z60" s="205"/>
      <c r="AA60" s="205"/>
      <c r="AB60" s="205"/>
      <c r="AC60" s="103"/>
    </row>
    <row r="61" spans="1:29" ht="23.25" thickBot="1" x14ac:dyDescent="0.25">
      <c r="A61" s="97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9" t="s">
        <v>26</v>
      </c>
      <c r="M61" s="258">
        <f>+'11'!O429</f>
        <v>1</v>
      </c>
      <c r="N61" s="258">
        <f>+'11'!P429</f>
        <v>4</v>
      </c>
      <c r="O61" s="258" t="str">
        <f>+'11'!Q429</f>
        <v>1100200020</v>
      </c>
      <c r="P61" s="258">
        <f>+'11'!R429</f>
        <v>0</v>
      </c>
      <c r="Q61" s="258">
        <f>+'11'!S429</f>
        <v>0</v>
      </c>
      <c r="R61" s="258">
        <f>+'11'!T429</f>
        <v>0</v>
      </c>
      <c r="S61" s="403">
        <f>+'11'!U429</f>
        <v>55.52</v>
      </c>
      <c r="T61" s="403">
        <f>+'11'!V429</f>
        <v>55.512500000000003</v>
      </c>
      <c r="U61" s="400">
        <f t="shared" si="0"/>
        <v>99.98649135446685</v>
      </c>
      <c r="V61" s="205"/>
      <c r="W61" s="205"/>
      <c r="X61" s="205"/>
      <c r="Y61" s="205"/>
      <c r="Z61" s="205"/>
      <c r="AA61" s="205"/>
      <c r="AB61" s="205"/>
      <c r="AC61" s="103"/>
    </row>
    <row r="62" spans="1:29" ht="23.25" thickBot="1" x14ac:dyDescent="0.25">
      <c r="A62" s="97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9" t="s">
        <v>339</v>
      </c>
      <c r="M62" s="258">
        <f>+'11'!O430</f>
        <v>1</v>
      </c>
      <c r="N62" s="258">
        <f>+'11'!P430</f>
        <v>4</v>
      </c>
      <c r="O62" s="258" t="str">
        <f>+'11'!Q430</f>
        <v>1100200020</v>
      </c>
      <c r="P62" s="258" t="str">
        <f>+'11'!R430</f>
        <v>200</v>
      </c>
      <c r="Q62" s="258">
        <f>+'11'!S430</f>
        <v>0</v>
      </c>
      <c r="R62" s="258">
        <f>+'11'!T430</f>
        <v>0</v>
      </c>
      <c r="S62" s="403">
        <f>+'11'!U430</f>
        <v>55.52</v>
      </c>
      <c r="T62" s="403">
        <f>+'11'!V430</f>
        <v>55.512500000000003</v>
      </c>
      <c r="U62" s="400">
        <f t="shared" si="0"/>
        <v>99.98649135446685</v>
      </c>
      <c r="V62" s="205"/>
      <c r="W62" s="205"/>
      <c r="X62" s="205"/>
      <c r="Y62" s="205"/>
      <c r="Z62" s="205"/>
      <c r="AA62" s="205"/>
      <c r="AB62" s="205"/>
      <c r="AC62" s="103"/>
    </row>
    <row r="63" spans="1:29" ht="23.25" thickBot="1" x14ac:dyDescent="0.25">
      <c r="A63" s="97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9" t="s">
        <v>340</v>
      </c>
      <c r="M63" s="258">
        <f>+'11'!O431</f>
        <v>1</v>
      </c>
      <c r="N63" s="258">
        <f>+'11'!P431</f>
        <v>4</v>
      </c>
      <c r="O63" s="258" t="str">
        <f>+'11'!Q431</f>
        <v>1100200020</v>
      </c>
      <c r="P63" s="258" t="str">
        <f>+'11'!R431</f>
        <v>240</v>
      </c>
      <c r="Q63" s="258">
        <f>+'11'!S431</f>
        <v>0</v>
      </c>
      <c r="R63" s="258">
        <f>+'11'!T431</f>
        <v>0</v>
      </c>
      <c r="S63" s="403">
        <f>+'11'!U431</f>
        <v>55.52</v>
      </c>
      <c r="T63" s="403">
        <f>+'11'!V431</f>
        <v>55.512500000000003</v>
      </c>
      <c r="U63" s="400">
        <f t="shared" si="0"/>
        <v>99.98649135446685</v>
      </c>
      <c r="V63" s="205"/>
      <c r="W63" s="205"/>
      <c r="X63" s="205"/>
      <c r="Y63" s="205"/>
      <c r="Z63" s="205"/>
      <c r="AA63" s="205"/>
      <c r="AB63" s="205"/>
      <c r="AC63" s="103"/>
    </row>
    <row r="64" spans="1:29" ht="13.5" thickBot="1" x14ac:dyDescent="0.25">
      <c r="A64" s="97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9" t="s">
        <v>342</v>
      </c>
      <c r="M64" s="258">
        <f>+'11'!O432</f>
        <v>1</v>
      </c>
      <c r="N64" s="258">
        <f>+'11'!P432</f>
        <v>4</v>
      </c>
      <c r="O64" s="258" t="str">
        <f>+'11'!Q432</f>
        <v>1100200020</v>
      </c>
      <c r="P64" s="258" t="str">
        <f>+'11'!R432</f>
        <v>244</v>
      </c>
      <c r="Q64" s="258">
        <f>+'11'!S432</f>
        <v>0</v>
      </c>
      <c r="R64" s="258">
        <f>+'11'!T432</f>
        <v>0</v>
      </c>
      <c r="S64" s="403">
        <f>+'11'!U432</f>
        <v>55.52</v>
      </c>
      <c r="T64" s="403">
        <f>+'11'!V432</f>
        <v>55.512500000000003</v>
      </c>
      <c r="U64" s="400">
        <f t="shared" si="0"/>
        <v>99.98649135446685</v>
      </c>
      <c r="V64" s="205"/>
      <c r="W64" s="205"/>
      <c r="X64" s="205"/>
      <c r="Y64" s="205"/>
      <c r="Z64" s="205"/>
      <c r="AA64" s="205"/>
      <c r="AB64" s="205"/>
      <c r="AC64" s="103"/>
    </row>
    <row r="65" spans="1:29" ht="32.25" customHeight="1" thickBot="1" x14ac:dyDescent="0.25">
      <c r="A65" s="97"/>
      <c r="B65" s="633" t="s">
        <v>323</v>
      </c>
      <c r="C65" s="633"/>
      <c r="D65" s="633"/>
      <c r="E65" s="633"/>
      <c r="F65" s="633"/>
      <c r="G65" s="633"/>
      <c r="H65" s="633"/>
      <c r="I65" s="633"/>
      <c r="J65" s="633"/>
      <c r="K65" s="633"/>
      <c r="L65" s="634"/>
      <c r="M65" s="212">
        <v>1</v>
      </c>
      <c r="N65" s="212">
        <v>4</v>
      </c>
      <c r="O65" s="175" t="s">
        <v>324</v>
      </c>
      <c r="P65" s="176">
        <v>0</v>
      </c>
      <c r="Q65" s="635"/>
      <c r="R65" s="636"/>
      <c r="S65" s="403">
        <f>+'11'!U433</f>
        <v>18355.535289999996</v>
      </c>
      <c r="T65" s="403">
        <f>+'11'!V433</f>
        <v>18158.975529999996</v>
      </c>
      <c r="U65" s="400">
        <f t="shared" si="0"/>
        <v>98.929152667603844</v>
      </c>
      <c r="V65" s="637"/>
      <c r="W65" s="637"/>
      <c r="X65" s="637"/>
      <c r="Y65" s="637"/>
      <c r="Z65" s="637"/>
      <c r="AA65" s="637"/>
      <c r="AB65" s="637"/>
      <c r="AC65" s="103"/>
    </row>
    <row r="66" spans="1:29" ht="21.75" customHeight="1" thickBot="1" x14ac:dyDescent="0.25">
      <c r="A66" s="97"/>
      <c r="B66" s="633" t="s">
        <v>348</v>
      </c>
      <c r="C66" s="633"/>
      <c r="D66" s="633"/>
      <c r="E66" s="633"/>
      <c r="F66" s="633"/>
      <c r="G66" s="633"/>
      <c r="H66" s="633"/>
      <c r="I66" s="633"/>
      <c r="J66" s="633"/>
      <c r="K66" s="633"/>
      <c r="L66" s="634"/>
      <c r="M66" s="212">
        <v>1</v>
      </c>
      <c r="N66" s="212">
        <v>4</v>
      </c>
      <c r="O66" s="175" t="s">
        <v>349</v>
      </c>
      <c r="P66" s="176">
        <v>0</v>
      </c>
      <c r="Q66" s="635"/>
      <c r="R66" s="636"/>
      <c r="S66" s="403">
        <f>+'11'!U434</f>
        <v>12038.445969999999</v>
      </c>
      <c r="T66" s="403">
        <f>+'11'!V434</f>
        <v>12038.445969999999</v>
      </c>
      <c r="U66" s="400">
        <f t="shared" si="0"/>
        <v>100</v>
      </c>
      <c r="V66" s="637"/>
      <c r="W66" s="637"/>
      <c r="X66" s="637"/>
      <c r="Y66" s="637"/>
      <c r="Z66" s="637"/>
      <c r="AA66" s="637"/>
      <c r="AB66" s="637"/>
      <c r="AC66" s="103"/>
    </row>
    <row r="67" spans="1:29" ht="53.25" customHeight="1" thickBot="1" x14ac:dyDescent="0.25">
      <c r="A67" s="97"/>
      <c r="B67" s="633" t="s">
        <v>17</v>
      </c>
      <c r="C67" s="633"/>
      <c r="D67" s="633"/>
      <c r="E67" s="633"/>
      <c r="F67" s="633"/>
      <c r="G67" s="633"/>
      <c r="H67" s="633"/>
      <c r="I67" s="633"/>
      <c r="J67" s="633"/>
      <c r="K67" s="633"/>
      <c r="L67" s="634"/>
      <c r="M67" s="212">
        <v>1</v>
      </c>
      <c r="N67" s="212">
        <v>4</v>
      </c>
      <c r="O67" s="175" t="s">
        <v>349</v>
      </c>
      <c r="P67" s="176" t="s">
        <v>18</v>
      </c>
      <c r="Q67" s="635"/>
      <c r="R67" s="636"/>
      <c r="S67" s="403">
        <f>+'11'!U435</f>
        <v>12038.445969999999</v>
      </c>
      <c r="T67" s="403">
        <f>+'11'!V435</f>
        <v>12038.445969999999</v>
      </c>
      <c r="U67" s="400">
        <f t="shared" si="0"/>
        <v>100</v>
      </c>
      <c r="V67" s="637"/>
      <c r="W67" s="637"/>
      <c r="X67" s="637"/>
      <c r="Y67" s="637"/>
      <c r="Z67" s="637"/>
      <c r="AA67" s="637"/>
      <c r="AB67" s="637"/>
      <c r="AC67" s="103"/>
    </row>
    <row r="68" spans="1:29" ht="21.75" customHeight="1" thickBot="1" x14ac:dyDescent="0.25">
      <c r="A68" s="97"/>
      <c r="B68" s="633" t="s">
        <v>38</v>
      </c>
      <c r="C68" s="633"/>
      <c r="D68" s="633"/>
      <c r="E68" s="633"/>
      <c r="F68" s="633"/>
      <c r="G68" s="633"/>
      <c r="H68" s="633"/>
      <c r="I68" s="633"/>
      <c r="J68" s="633"/>
      <c r="K68" s="633"/>
      <c r="L68" s="634"/>
      <c r="M68" s="212">
        <v>1</v>
      </c>
      <c r="N68" s="212">
        <v>4</v>
      </c>
      <c r="O68" s="175" t="s">
        <v>349</v>
      </c>
      <c r="P68" s="176" t="s">
        <v>39</v>
      </c>
      <c r="Q68" s="635"/>
      <c r="R68" s="636"/>
      <c r="S68" s="403">
        <f>+'11'!U436</f>
        <v>12038.445969999999</v>
      </c>
      <c r="T68" s="403">
        <f>+'11'!V436</f>
        <v>12038.445969999999</v>
      </c>
      <c r="U68" s="400">
        <f t="shared" si="0"/>
        <v>100</v>
      </c>
      <c r="V68" s="637"/>
      <c r="W68" s="637"/>
      <c r="X68" s="637"/>
      <c r="Y68" s="637"/>
      <c r="Z68" s="637"/>
      <c r="AA68" s="637"/>
      <c r="AB68" s="637"/>
      <c r="AC68" s="103"/>
    </row>
    <row r="69" spans="1:29" ht="21.75" customHeight="1" thickBot="1" x14ac:dyDescent="0.25">
      <c r="A69" s="97"/>
      <c r="B69" s="633" t="s">
        <v>327</v>
      </c>
      <c r="C69" s="633"/>
      <c r="D69" s="633"/>
      <c r="E69" s="633"/>
      <c r="F69" s="633"/>
      <c r="G69" s="633"/>
      <c r="H69" s="633"/>
      <c r="I69" s="633"/>
      <c r="J69" s="633"/>
      <c r="K69" s="633"/>
      <c r="L69" s="634"/>
      <c r="M69" s="212">
        <v>1</v>
      </c>
      <c r="N69" s="212">
        <v>4</v>
      </c>
      <c r="O69" s="175" t="s">
        <v>349</v>
      </c>
      <c r="P69" s="176" t="s">
        <v>40</v>
      </c>
      <c r="Q69" s="635"/>
      <c r="R69" s="636"/>
      <c r="S69" s="403">
        <f>+'11'!U437</f>
        <v>9263.8708499999993</v>
      </c>
      <c r="T69" s="403">
        <f>+'11'!V437</f>
        <v>9263.8708499999993</v>
      </c>
      <c r="U69" s="400">
        <f t="shared" si="0"/>
        <v>100</v>
      </c>
      <c r="V69" s="637"/>
      <c r="W69" s="637"/>
      <c r="X69" s="637"/>
      <c r="Y69" s="637"/>
      <c r="Z69" s="637"/>
      <c r="AA69" s="637"/>
      <c r="AB69" s="637"/>
      <c r="AC69" s="103"/>
    </row>
    <row r="70" spans="1:29" ht="32.25" customHeight="1" thickBot="1" x14ac:dyDescent="0.25">
      <c r="A70" s="97"/>
      <c r="B70" s="633" t="s">
        <v>328</v>
      </c>
      <c r="C70" s="633"/>
      <c r="D70" s="633"/>
      <c r="E70" s="633"/>
      <c r="F70" s="633"/>
      <c r="G70" s="633"/>
      <c r="H70" s="633"/>
      <c r="I70" s="633"/>
      <c r="J70" s="633"/>
      <c r="K70" s="633"/>
      <c r="L70" s="634"/>
      <c r="M70" s="212">
        <v>1</v>
      </c>
      <c r="N70" s="212">
        <v>4</v>
      </c>
      <c r="O70" s="175" t="s">
        <v>349</v>
      </c>
      <c r="P70" s="176" t="s">
        <v>42</v>
      </c>
      <c r="Q70" s="635"/>
      <c r="R70" s="636"/>
      <c r="S70" s="403">
        <f>+'11'!U438</f>
        <v>2774.57512</v>
      </c>
      <c r="T70" s="403">
        <f>+'11'!V438</f>
        <v>2774.57512</v>
      </c>
      <c r="U70" s="400">
        <f t="shared" si="0"/>
        <v>100</v>
      </c>
      <c r="V70" s="637"/>
      <c r="W70" s="637"/>
      <c r="X70" s="637"/>
      <c r="Y70" s="637"/>
      <c r="Z70" s="637"/>
      <c r="AA70" s="637"/>
      <c r="AB70" s="637"/>
      <c r="AC70" s="103"/>
    </row>
    <row r="71" spans="1:29" ht="32.25" customHeight="1" thickBot="1" x14ac:dyDescent="0.25">
      <c r="A71" s="97"/>
      <c r="B71" s="633" t="s">
        <v>350</v>
      </c>
      <c r="C71" s="633"/>
      <c r="D71" s="633"/>
      <c r="E71" s="633"/>
      <c r="F71" s="633"/>
      <c r="G71" s="633"/>
      <c r="H71" s="633"/>
      <c r="I71" s="633"/>
      <c r="J71" s="633"/>
      <c r="K71" s="633"/>
      <c r="L71" s="634"/>
      <c r="M71" s="212">
        <v>1</v>
      </c>
      <c r="N71" s="212">
        <v>4</v>
      </c>
      <c r="O71" s="175" t="s">
        <v>351</v>
      </c>
      <c r="P71" s="176">
        <v>0</v>
      </c>
      <c r="Q71" s="635"/>
      <c r="R71" s="636"/>
      <c r="S71" s="403">
        <f>+'11'!U439</f>
        <v>6268.9893200000006</v>
      </c>
      <c r="T71" s="403">
        <f>+'11'!V439</f>
        <v>6072.4295600000005</v>
      </c>
      <c r="U71" s="400">
        <f t="shared" si="0"/>
        <v>96.864570188803583</v>
      </c>
      <c r="V71" s="637"/>
      <c r="W71" s="637"/>
      <c r="X71" s="637"/>
      <c r="Y71" s="637"/>
      <c r="Z71" s="637"/>
      <c r="AA71" s="637"/>
      <c r="AB71" s="637"/>
      <c r="AC71" s="103"/>
    </row>
    <row r="72" spans="1:29" ht="21.75" customHeight="1" thickBot="1" x14ac:dyDescent="0.25">
      <c r="A72" s="97"/>
      <c r="B72" s="633" t="s">
        <v>339</v>
      </c>
      <c r="C72" s="633"/>
      <c r="D72" s="633"/>
      <c r="E72" s="633"/>
      <c r="F72" s="633"/>
      <c r="G72" s="633"/>
      <c r="H72" s="633"/>
      <c r="I72" s="633"/>
      <c r="J72" s="633"/>
      <c r="K72" s="633"/>
      <c r="L72" s="634"/>
      <c r="M72" s="212">
        <v>1</v>
      </c>
      <c r="N72" s="212">
        <v>4</v>
      </c>
      <c r="O72" s="175" t="s">
        <v>351</v>
      </c>
      <c r="P72" s="176" t="s">
        <v>25</v>
      </c>
      <c r="Q72" s="635"/>
      <c r="R72" s="636"/>
      <c r="S72" s="403">
        <f>+'11'!U440</f>
        <v>5827.6893200000004</v>
      </c>
      <c r="T72" s="403">
        <f>+'11'!V440</f>
        <v>5631.1474800000005</v>
      </c>
      <c r="U72" s="400">
        <f t="shared" si="0"/>
        <v>96.627448218190196</v>
      </c>
      <c r="V72" s="637"/>
      <c r="W72" s="637"/>
      <c r="X72" s="637"/>
      <c r="Y72" s="637"/>
      <c r="Z72" s="637"/>
      <c r="AA72" s="637"/>
      <c r="AB72" s="637"/>
      <c r="AC72" s="103"/>
    </row>
    <row r="73" spans="1:29" ht="21.75" customHeight="1" thickBot="1" x14ac:dyDescent="0.25">
      <c r="A73" s="97"/>
      <c r="B73" s="633" t="s">
        <v>340</v>
      </c>
      <c r="C73" s="633"/>
      <c r="D73" s="633"/>
      <c r="E73" s="633"/>
      <c r="F73" s="633"/>
      <c r="G73" s="633"/>
      <c r="H73" s="633"/>
      <c r="I73" s="633"/>
      <c r="J73" s="633"/>
      <c r="K73" s="633"/>
      <c r="L73" s="634"/>
      <c r="M73" s="212">
        <v>1</v>
      </c>
      <c r="N73" s="212">
        <v>4</v>
      </c>
      <c r="O73" s="175" t="s">
        <v>351</v>
      </c>
      <c r="P73" s="176" t="s">
        <v>27</v>
      </c>
      <c r="Q73" s="635"/>
      <c r="R73" s="636"/>
      <c r="S73" s="403">
        <f>+'11'!U441</f>
        <v>5827.6893200000004</v>
      </c>
      <c r="T73" s="403">
        <f>+'11'!V441</f>
        <v>5631.1474800000005</v>
      </c>
      <c r="U73" s="400">
        <f t="shared" si="0"/>
        <v>96.627448218190196</v>
      </c>
      <c r="V73" s="637"/>
      <c r="W73" s="637"/>
      <c r="X73" s="637"/>
      <c r="Y73" s="637"/>
      <c r="Z73" s="637"/>
      <c r="AA73" s="637"/>
      <c r="AB73" s="637"/>
      <c r="AC73" s="103"/>
    </row>
    <row r="74" spans="1:29" ht="21.75" customHeight="1" thickBot="1" x14ac:dyDescent="0.25">
      <c r="A74" s="97"/>
      <c r="B74" s="633" t="s">
        <v>341</v>
      </c>
      <c r="C74" s="633"/>
      <c r="D74" s="633"/>
      <c r="E74" s="633"/>
      <c r="F74" s="633"/>
      <c r="G74" s="633"/>
      <c r="H74" s="633"/>
      <c r="I74" s="633"/>
      <c r="J74" s="633"/>
      <c r="K74" s="633"/>
      <c r="L74" s="634"/>
      <c r="M74" s="212">
        <v>1</v>
      </c>
      <c r="N74" s="212">
        <v>4</v>
      </c>
      <c r="O74" s="175" t="s">
        <v>351</v>
      </c>
      <c r="P74" s="176" t="s">
        <v>28</v>
      </c>
      <c r="Q74" s="635"/>
      <c r="R74" s="636"/>
      <c r="S74" s="403">
        <f>+'11'!U442</f>
        <v>842.85</v>
      </c>
      <c r="T74" s="403">
        <f>+'11'!V442</f>
        <v>842.84500000000003</v>
      </c>
      <c r="U74" s="400">
        <f t="shared" si="0"/>
        <v>99.999406774633684</v>
      </c>
      <c r="V74" s="637"/>
      <c r="W74" s="637"/>
      <c r="X74" s="637"/>
      <c r="Y74" s="637"/>
      <c r="Z74" s="637"/>
      <c r="AA74" s="637"/>
      <c r="AB74" s="637"/>
      <c r="AC74" s="103"/>
    </row>
    <row r="75" spans="1:29" ht="12.75" customHeight="1" thickBot="1" x14ac:dyDescent="0.25">
      <c r="A75" s="97"/>
      <c r="B75" s="633" t="s">
        <v>342</v>
      </c>
      <c r="C75" s="633"/>
      <c r="D75" s="633"/>
      <c r="E75" s="633"/>
      <c r="F75" s="633"/>
      <c r="G75" s="633"/>
      <c r="H75" s="633"/>
      <c r="I75" s="633"/>
      <c r="J75" s="633"/>
      <c r="K75" s="633"/>
      <c r="L75" s="634"/>
      <c r="M75" s="212">
        <v>1</v>
      </c>
      <c r="N75" s="212">
        <v>4</v>
      </c>
      <c r="O75" s="175" t="s">
        <v>351</v>
      </c>
      <c r="P75" s="176" t="s">
        <v>29</v>
      </c>
      <c r="Q75" s="635"/>
      <c r="R75" s="636"/>
      <c r="S75" s="403">
        <f>+'11'!U443</f>
        <v>4984.83932</v>
      </c>
      <c r="T75" s="403">
        <f>+'11'!V443</f>
        <v>4788.3024800000003</v>
      </c>
      <c r="U75" s="400">
        <f t="shared" si="0"/>
        <v>96.05730842293228</v>
      </c>
      <c r="V75" s="637"/>
      <c r="W75" s="637"/>
      <c r="X75" s="637"/>
      <c r="Y75" s="637"/>
      <c r="Z75" s="637"/>
      <c r="AA75" s="637"/>
      <c r="AB75" s="637"/>
      <c r="AC75" s="103"/>
    </row>
    <row r="76" spans="1:29" ht="12.75" customHeight="1" thickBot="1" x14ac:dyDescent="0.25">
      <c r="A76" s="97"/>
      <c r="B76" s="633" t="s">
        <v>30</v>
      </c>
      <c r="C76" s="633"/>
      <c r="D76" s="633"/>
      <c r="E76" s="633"/>
      <c r="F76" s="633"/>
      <c r="G76" s="633"/>
      <c r="H76" s="633"/>
      <c r="I76" s="633"/>
      <c r="J76" s="633"/>
      <c r="K76" s="633"/>
      <c r="L76" s="634"/>
      <c r="M76" s="212">
        <v>1</v>
      </c>
      <c r="N76" s="212">
        <v>4</v>
      </c>
      <c r="O76" s="175" t="s">
        <v>351</v>
      </c>
      <c r="P76" s="176" t="s">
        <v>31</v>
      </c>
      <c r="Q76" s="635"/>
      <c r="R76" s="636"/>
      <c r="S76" s="403">
        <f>+'11'!U444</f>
        <v>441.3</v>
      </c>
      <c r="T76" s="403">
        <f>+'11'!V444</f>
        <v>441.28207999999995</v>
      </c>
      <c r="U76" s="400">
        <f t="shared" si="0"/>
        <v>99.99593927033763</v>
      </c>
      <c r="V76" s="637"/>
      <c r="W76" s="637"/>
      <c r="X76" s="637"/>
      <c r="Y76" s="637"/>
      <c r="Z76" s="637"/>
      <c r="AA76" s="637"/>
      <c r="AB76" s="637"/>
      <c r="AC76" s="103"/>
    </row>
    <row r="77" spans="1:29" ht="12.75" customHeight="1" thickBot="1" x14ac:dyDescent="0.25">
      <c r="A77" s="97"/>
      <c r="B77" s="633" t="s">
        <v>343</v>
      </c>
      <c r="C77" s="633"/>
      <c r="D77" s="633"/>
      <c r="E77" s="633"/>
      <c r="F77" s="633"/>
      <c r="G77" s="633"/>
      <c r="H77" s="633"/>
      <c r="I77" s="633"/>
      <c r="J77" s="633"/>
      <c r="K77" s="633"/>
      <c r="L77" s="634"/>
      <c r="M77" s="212">
        <v>1</v>
      </c>
      <c r="N77" s="212">
        <v>4</v>
      </c>
      <c r="O77" s="175" t="s">
        <v>351</v>
      </c>
      <c r="P77" s="176" t="s">
        <v>32</v>
      </c>
      <c r="Q77" s="635"/>
      <c r="R77" s="636"/>
      <c r="S77" s="403">
        <f>+'11'!U445</f>
        <v>441.3</v>
      </c>
      <c r="T77" s="403">
        <f>+'11'!V445</f>
        <v>441.28207999999995</v>
      </c>
      <c r="U77" s="400">
        <f t="shared" si="0"/>
        <v>99.99593927033763</v>
      </c>
      <c r="V77" s="637"/>
      <c r="W77" s="637"/>
      <c r="X77" s="637"/>
      <c r="Y77" s="637"/>
      <c r="Z77" s="637"/>
      <c r="AA77" s="637"/>
      <c r="AB77" s="637"/>
      <c r="AC77" s="103"/>
    </row>
    <row r="78" spans="1:29" ht="21.75" customHeight="1" thickBot="1" x14ac:dyDescent="0.25">
      <c r="A78" s="97"/>
      <c r="B78" s="633" t="s">
        <v>33</v>
      </c>
      <c r="C78" s="633"/>
      <c r="D78" s="633"/>
      <c r="E78" s="633"/>
      <c r="F78" s="633"/>
      <c r="G78" s="633"/>
      <c r="H78" s="633"/>
      <c r="I78" s="633"/>
      <c r="J78" s="633"/>
      <c r="K78" s="633"/>
      <c r="L78" s="634"/>
      <c r="M78" s="212">
        <v>1</v>
      </c>
      <c r="N78" s="212">
        <v>4</v>
      </c>
      <c r="O78" s="175" t="s">
        <v>351</v>
      </c>
      <c r="P78" s="176" t="s">
        <v>34</v>
      </c>
      <c r="Q78" s="635"/>
      <c r="R78" s="636"/>
      <c r="S78" s="403">
        <f>+'11'!U446</f>
        <v>177</v>
      </c>
      <c r="T78" s="403">
        <f>+'11'!V446</f>
        <v>177</v>
      </c>
      <c r="U78" s="400">
        <f t="shared" si="0"/>
        <v>100</v>
      </c>
      <c r="V78" s="637"/>
      <c r="W78" s="637"/>
      <c r="X78" s="637"/>
      <c r="Y78" s="637"/>
      <c r="Z78" s="637"/>
      <c r="AA78" s="637"/>
      <c r="AB78" s="637"/>
      <c r="AC78" s="103"/>
    </row>
    <row r="79" spans="1:29" ht="12.75" customHeight="1" thickBot="1" x14ac:dyDescent="0.25">
      <c r="A79" s="97"/>
      <c r="B79" s="633" t="s">
        <v>344</v>
      </c>
      <c r="C79" s="633"/>
      <c r="D79" s="633"/>
      <c r="E79" s="633"/>
      <c r="F79" s="633"/>
      <c r="G79" s="633"/>
      <c r="H79" s="633"/>
      <c r="I79" s="633"/>
      <c r="J79" s="633"/>
      <c r="K79" s="633"/>
      <c r="L79" s="634"/>
      <c r="M79" s="212">
        <v>1</v>
      </c>
      <c r="N79" s="212">
        <v>4</v>
      </c>
      <c r="O79" s="175" t="s">
        <v>351</v>
      </c>
      <c r="P79" s="176" t="s">
        <v>35</v>
      </c>
      <c r="Q79" s="635"/>
      <c r="R79" s="636"/>
      <c r="S79" s="403">
        <f>+'11'!U447</f>
        <v>39.299999999999997</v>
      </c>
      <c r="T79" s="403">
        <f>+'11'!V447</f>
        <v>39.283999999999999</v>
      </c>
      <c r="U79" s="400">
        <f t="shared" si="0"/>
        <v>99.959287531806623</v>
      </c>
      <c r="V79" s="637"/>
      <c r="W79" s="637"/>
      <c r="X79" s="637"/>
      <c r="Y79" s="637"/>
      <c r="Z79" s="637"/>
      <c r="AA79" s="637"/>
      <c r="AB79" s="637"/>
      <c r="AC79" s="103"/>
    </row>
    <row r="80" spans="1:29" ht="12.75" customHeight="1" thickBot="1" x14ac:dyDescent="0.25">
      <c r="A80" s="97"/>
      <c r="B80" s="633" t="s">
        <v>82</v>
      </c>
      <c r="C80" s="633"/>
      <c r="D80" s="633"/>
      <c r="E80" s="633"/>
      <c r="F80" s="633"/>
      <c r="G80" s="633"/>
      <c r="H80" s="633"/>
      <c r="I80" s="633"/>
      <c r="J80" s="633"/>
      <c r="K80" s="633"/>
      <c r="L80" s="634"/>
      <c r="M80" s="212">
        <v>1</v>
      </c>
      <c r="N80" s="212">
        <v>4</v>
      </c>
      <c r="O80" s="175" t="s">
        <v>351</v>
      </c>
      <c r="P80" s="176" t="s">
        <v>83</v>
      </c>
      <c r="Q80" s="635"/>
      <c r="R80" s="636"/>
      <c r="S80" s="403">
        <f>+'11'!U448</f>
        <v>225</v>
      </c>
      <c r="T80" s="403">
        <f>+'11'!V448</f>
        <v>224.99807999999999</v>
      </c>
      <c r="U80" s="400">
        <f t="shared" si="0"/>
        <v>99.999146666666661</v>
      </c>
      <c r="V80" s="637"/>
      <c r="W80" s="637"/>
      <c r="X80" s="637"/>
      <c r="Y80" s="637"/>
      <c r="Z80" s="637"/>
      <c r="AA80" s="637"/>
      <c r="AB80" s="637"/>
      <c r="AC80" s="103"/>
    </row>
    <row r="81" spans="1:29" ht="32.25" customHeight="1" thickBot="1" x14ac:dyDescent="0.25">
      <c r="A81" s="97"/>
      <c r="B81" s="633" t="s">
        <v>543</v>
      </c>
      <c r="C81" s="633"/>
      <c r="D81" s="633"/>
      <c r="E81" s="633"/>
      <c r="F81" s="633"/>
      <c r="G81" s="633"/>
      <c r="H81" s="633"/>
      <c r="I81" s="633"/>
      <c r="J81" s="633"/>
      <c r="K81" s="633"/>
      <c r="L81" s="634"/>
      <c r="M81" s="212">
        <v>1</v>
      </c>
      <c r="N81" s="212">
        <v>4</v>
      </c>
      <c r="O81" s="175" t="s">
        <v>544</v>
      </c>
      <c r="P81" s="176">
        <v>0</v>
      </c>
      <c r="Q81" s="635"/>
      <c r="R81" s="636"/>
      <c r="S81" s="403">
        <f>+'11'!U449</f>
        <v>48.1</v>
      </c>
      <c r="T81" s="403">
        <f>+'11'!V449</f>
        <v>48.1</v>
      </c>
      <c r="U81" s="400">
        <f t="shared" si="0"/>
        <v>100</v>
      </c>
      <c r="V81" s="637"/>
      <c r="W81" s="637"/>
      <c r="X81" s="637"/>
      <c r="Y81" s="637"/>
      <c r="Z81" s="637"/>
      <c r="AA81" s="637"/>
      <c r="AB81" s="637"/>
      <c r="AC81" s="103"/>
    </row>
    <row r="82" spans="1:29" ht="53.25" customHeight="1" thickBot="1" x14ac:dyDescent="0.25">
      <c r="A82" s="97"/>
      <c r="B82" s="633" t="s">
        <v>17</v>
      </c>
      <c r="C82" s="633"/>
      <c r="D82" s="633"/>
      <c r="E82" s="633"/>
      <c r="F82" s="633"/>
      <c r="G82" s="633"/>
      <c r="H82" s="633"/>
      <c r="I82" s="633"/>
      <c r="J82" s="633"/>
      <c r="K82" s="633"/>
      <c r="L82" s="634"/>
      <c r="M82" s="212">
        <v>1</v>
      </c>
      <c r="N82" s="212">
        <v>4</v>
      </c>
      <c r="O82" s="175" t="s">
        <v>544</v>
      </c>
      <c r="P82" s="176" t="s">
        <v>18</v>
      </c>
      <c r="Q82" s="635"/>
      <c r="R82" s="636"/>
      <c r="S82" s="403">
        <f>+'11'!U450</f>
        <v>48.1</v>
      </c>
      <c r="T82" s="403">
        <f>+'11'!V450</f>
        <v>48.1</v>
      </c>
      <c r="U82" s="400">
        <f t="shared" si="0"/>
        <v>100</v>
      </c>
      <c r="V82" s="637"/>
      <c r="W82" s="637"/>
      <c r="X82" s="637"/>
      <c r="Y82" s="637"/>
      <c r="Z82" s="637"/>
      <c r="AA82" s="637"/>
      <c r="AB82" s="637"/>
      <c r="AC82" s="103"/>
    </row>
    <row r="83" spans="1:29" ht="21.75" customHeight="1" thickBot="1" x14ac:dyDescent="0.25">
      <c r="A83" s="97"/>
      <c r="B83" s="633" t="s">
        <v>38</v>
      </c>
      <c r="C83" s="633"/>
      <c r="D83" s="633"/>
      <c r="E83" s="633"/>
      <c r="F83" s="633"/>
      <c r="G83" s="633"/>
      <c r="H83" s="633"/>
      <c r="I83" s="633"/>
      <c r="J83" s="633"/>
      <c r="K83" s="633"/>
      <c r="L83" s="634"/>
      <c r="M83" s="212">
        <v>1</v>
      </c>
      <c r="N83" s="212">
        <v>4</v>
      </c>
      <c r="O83" s="175" t="s">
        <v>544</v>
      </c>
      <c r="P83" s="176" t="s">
        <v>39</v>
      </c>
      <c r="Q83" s="635"/>
      <c r="R83" s="636"/>
      <c r="S83" s="403">
        <f>+'11'!U451</f>
        <v>48.1</v>
      </c>
      <c r="T83" s="403">
        <f>+'11'!V451</f>
        <v>48.1</v>
      </c>
      <c r="U83" s="400">
        <f t="shared" si="0"/>
        <v>100</v>
      </c>
      <c r="V83" s="637"/>
      <c r="W83" s="637"/>
      <c r="X83" s="637"/>
      <c r="Y83" s="637"/>
      <c r="Z83" s="637"/>
      <c r="AA83" s="637"/>
      <c r="AB83" s="637"/>
      <c r="AC83" s="103"/>
    </row>
    <row r="84" spans="1:29" ht="32.25" customHeight="1" thickBot="1" x14ac:dyDescent="0.25">
      <c r="A84" s="97"/>
      <c r="B84" s="633" t="s">
        <v>347</v>
      </c>
      <c r="C84" s="633"/>
      <c r="D84" s="633"/>
      <c r="E84" s="633"/>
      <c r="F84" s="633"/>
      <c r="G84" s="633"/>
      <c r="H84" s="633"/>
      <c r="I84" s="633"/>
      <c r="J84" s="633"/>
      <c r="K84" s="633"/>
      <c r="L84" s="634"/>
      <c r="M84" s="212">
        <v>1</v>
      </c>
      <c r="N84" s="212">
        <v>4</v>
      </c>
      <c r="O84" s="175" t="s">
        <v>544</v>
      </c>
      <c r="P84" s="176" t="s">
        <v>41</v>
      </c>
      <c r="Q84" s="635"/>
      <c r="R84" s="636"/>
      <c r="S84" s="403">
        <f>+'11'!U452</f>
        <v>48.1</v>
      </c>
      <c r="T84" s="403">
        <f>+'11'!V452</f>
        <v>48.1</v>
      </c>
      <c r="U84" s="400">
        <f t="shared" ref="U84:U147" si="1">+T84/S84*100</f>
        <v>100</v>
      </c>
      <c r="V84" s="637"/>
      <c r="W84" s="637"/>
      <c r="X84" s="637"/>
      <c r="Y84" s="637"/>
      <c r="Z84" s="637"/>
      <c r="AA84" s="637"/>
      <c r="AB84" s="637"/>
      <c r="AC84" s="103"/>
    </row>
    <row r="85" spans="1:29" ht="32.25" customHeight="1" thickBot="1" x14ac:dyDescent="0.25">
      <c r="A85" s="97"/>
      <c r="B85" s="633" t="str">
        <f>+'11'!B453:M453</f>
        <v>Непрограммные расходы по предоставлению межбюджетных трансфертов и резервные фонды</v>
      </c>
      <c r="C85" s="633"/>
      <c r="D85" s="633"/>
      <c r="E85" s="633"/>
      <c r="F85" s="633"/>
      <c r="G85" s="633"/>
      <c r="H85" s="633"/>
      <c r="I85" s="633"/>
      <c r="J85" s="633"/>
      <c r="K85" s="633"/>
      <c r="L85" s="634"/>
      <c r="M85" s="295">
        <f>+'11'!O453</f>
        <v>1</v>
      </c>
      <c r="N85" s="295">
        <f>+'11'!P453</f>
        <v>4</v>
      </c>
      <c r="O85" s="295" t="str">
        <f>+'11'!Q453</f>
        <v>9700000000</v>
      </c>
      <c r="P85" s="295">
        <f>+'11'!R453</f>
        <v>0</v>
      </c>
      <c r="Q85" s="295">
        <f>+'11'!S453</f>
        <v>0</v>
      </c>
      <c r="R85" s="295">
        <f>+'11'!T453</f>
        <v>0</v>
      </c>
      <c r="S85" s="394">
        <f>+'11'!U453</f>
        <v>142</v>
      </c>
      <c r="T85" s="394">
        <f>+'11'!V453</f>
        <v>142</v>
      </c>
      <c r="U85" s="400">
        <f t="shared" si="1"/>
        <v>100</v>
      </c>
      <c r="V85" s="296"/>
      <c r="W85" s="296"/>
      <c r="X85" s="296"/>
      <c r="Y85" s="296"/>
      <c r="Z85" s="296"/>
      <c r="AA85" s="296"/>
      <c r="AB85" s="296"/>
      <c r="AC85" s="103"/>
    </row>
    <row r="86" spans="1:29" ht="32.25" customHeight="1" thickBot="1" x14ac:dyDescent="0.25">
      <c r="A86" s="97"/>
      <c r="B86" s="633" t="str">
        <f>+'11'!B454:M454</f>
        <v>Резервный фонд администрации Овюрского кожууна</v>
      </c>
      <c r="C86" s="633"/>
      <c r="D86" s="633"/>
      <c r="E86" s="633"/>
      <c r="F86" s="633"/>
      <c r="G86" s="633"/>
      <c r="H86" s="633"/>
      <c r="I86" s="633"/>
      <c r="J86" s="633"/>
      <c r="K86" s="633"/>
      <c r="L86" s="634"/>
      <c r="M86" s="295">
        <f>+'11'!O454</f>
        <v>1</v>
      </c>
      <c r="N86" s="295">
        <f>+'11'!P454</f>
        <v>4</v>
      </c>
      <c r="O86" s="295" t="str">
        <f>+'11'!Q454</f>
        <v>9700004000</v>
      </c>
      <c r="P86" s="295">
        <f>+'11'!R454</f>
        <v>0</v>
      </c>
      <c r="Q86" s="295">
        <f>+'11'!S454</f>
        <v>0</v>
      </c>
      <c r="R86" s="295">
        <f>+'11'!T454</f>
        <v>0</v>
      </c>
      <c r="S86" s="394">
        <f>+'11'!U454</f>
        <v>142</v>
      </c>
      <c r="T86" s="394">
        <f>+'11'!V454</f>
        <v>142</v>
      </c>
      <c r="U86" s="400">
        <f t="shared" si="1"/>
        <v>100</v>
      </c>
      <c r="V86" s="296"/>
      <c r="W86" s="296"/>
      <c r="X86" s="296"/>
      <c r="Y86" s="296"/>
      <c r="Z86" s="296"/>
      <c r="AA86" s="296"/>
      <c r="AB86" s="296"/>
      <c r="AC86" s="103"/>
    </row>
    <row r="87" spans="1:29" ht="32.25" customHeight="1" thickBot="1" x14ac:dyDescent="0.25">
      <c r="A87" s="97"/>
      <c r="B87" s="633" t="str">
        <f>+'11'!B455:M455</f>
        <v>Закупка товаров, работ и услуг для обеспечения государственных (муниципальных) нужд</v>
      </c>
      <c r="C87" s="633"/>
      <c r="D87" s="633"/>
      <c r="E87" s="633"/>
      <c r="F87" s="633"/>
      <c r="G87" s="633"/>
      <c r="H87" s="633"/>
      <c r="I87" s="633"/>
      <c r="J87" s="633"/>
      <c r="K87" s="633"/>
      <c r="L87" s="634"/>
      <c r="M87" s="295">
        <f>+'11'!O455</f>
        <v>1</v>
      </c>
      <c r="N87" s="295">
        <f>+'11'!P455</f>
        <v>4</v>
      </c>
      <c r="O87" s="295" t="str">
        <f>+'11'!Q455</f>
        <v>9700004000</v>
      </c>
      <c r="P87" s="295">
        <f>+'11'!R455</f>
        <v>200</v>
      </c>
      <c r="Q87" s="295">
        <f>+'11'!S455</f>
        <v>0</v>
      </c>
      <c r="R87" s="295">
        <f>+'11'!T455</f>
        <v>0</v>
      </c>
      <c r="S87" s="394">
        <f>+'11'!U455</f>
        <v>142</v>
      </c>
      <c r="T87" s="394">
        <f>+'11'!V455</f>
        <v>142</v>
      </c>
      <c r="U87" s="400">
        <f t="shared" si="1"/>
        <v>100</v>
      </c>
      <c r="V87" s="296"/>
      <c r="W87" s="296"/>
      <c r="X87" s="296"/>
      <c r="Y87" s="296"/>
      <c r="Z87" s="296"/>
      <c r="AA87" s="296"/>
      <c r="AB87" s="296"/>
      <c r="AC87" s="103"/>
    </row>
    <row r="88" spans="1:29" ht="32.25" customHeight="1" thickBot="1" x14ac:dyDescent="0.25">
      <c r="A88" s="97"/>
      <c r="B88" s="633" t="str">
        <f>+'11'!B456:M456</f>
        <v>Иные закупки товаров, работ и услуг для обеспечения государственных (муниципальных) нужд</v>
      </c>
      <c r="C88" s="633"/>
      <c r="D88" s="633"/>
      <c r="E88" s="633"/>
      <c r="F88" s="633"/>
      <c r="G88" s="633"/>
      <c r="H88" s="633"/>
      <c r="I88" s="633"/>
      <c r="J88" s="633"/>
      <c r="K88" s="633"/>
      <c r="L88" s="634"/>
      <c r="M88" s="295">
        <f>+'11'!O456</f>
        <v>1</v>
      </c>
      <c r="N88" s="295">
        <f>+'11'!P456</f>
        <v>4</v>
      </c>
      <c r="O88" s="295" t="str">
        <f>+'11'!Q456</f>
        <v>9700004000</v>
      </c>
      <c r="P88" s="295">
        <f>+'11'!R456</f>
        <v>240</v>
      </c>
      <c r="Q88" s="295">
        <f>+'11'!S456</f>
        <v>0</v>
      </c>
      <c r="R88" s="295">
        <f>+'11'!T456</f>
        <v>0</v>
      </c>
      <c r="S88" s="394">
        <f>+'11'!U456</f>
        <v>142</v>
      </c>
      <c r="T88" s="394">
        <f>+'11'!V456</f>
        <v>142</v>
      </c>
      <c r="U88" s="400">
        <f t="shared" si="1"/>
        <v>100</v>
      </c>
      <c r="V88" s="296"/>
      <c r="W88" s="296"/>
      <c r="X88" s="296"/>
      <c r="Y88" s="296"/>
      <c r="Z88" s="296"/>
      <c r="AA88" s="296"/>
      <c r="AB88" s="296"/>
      <c r="AC88" s="103"/>
    </row>
    <row r="89" spans="1:29" ht="32.25" customHeight="1" thickBot="1" x14ac:dyDescent="0.25">
      <c r="A89" s="97"/>
      <c r="B89" s="633" t="str">
        <f>+'11'!M457</f>
        <v>Прочая закупка товаров, работ и услуг</v>
      </c>
      <c r="C89" s="633"/>
      <c r="D89" s="633"/>
      <c r="E89" s="633"/>
      <c r="F89" s="633"/>
      <c r="G89" s="633"/>
      <c r="H89" s="633"/>
      <c r="I89" s="633"/>
      <c r="J89" s="633"/>
      <c r="K89" s="633"/>
      <c r="L89" s="634"/>
      <c r="M89" s="295">
        <f>+'11'!O457</f>
        <v>1</v>
      </c>
      <c r="N89" s="295">
        <f>+'11'!P457</f>
        <v>4</v>
      </c>
      <c r="O89" s="295" t="str">
        <f>+'11'!Q457</f>
        <v>9700004000</v>
      </c>
      <c r="P89" s="295">
        <f>+'11'!R457</f>
        <v>244</v>
      </c>
      <c r="Q89" s="295">
        <f>+'11'!S457</f>
        <v>0</v>
      </c>
      <c r="R89" s="295">
        <f>+'11'!T457</f>
        <v>0</v>
      </c>
      <c r="S89" s="394">
        <f>+'11'!U457</f>
        <v>142</v>
      </c>
      <c r="T89" s="394">
        <f>+'11'!V457</f>
        <v>142</v>
      </c>
      <c r="U89" s="400">
        <f t="shared" si="1"/>
        <v>100</v>
      </c>
      <c r="V89" s="296"/>
      <c r="W89" s="296"/>
      <c r="X89" s="296"/>
      <c r="Y89" s="296"/>
      <c r="Z89" s="296"/>
      <c r="AA89" s="296"/>
      <c r="AB89" s="296"/>
      <c r="AC89" s="103"/>
    </row>
    <row r="90" spans="1:29" ht="12.75" customHeight="1" thickBot="1" x14ac:dyDescent="0.25">
      <c r="A90" s="97"/>
      <c r="B90" s="638" t="s">
        <v>352</v>
      </c>
      <c r="C90" s="638"/>
      <c r="D90" s="638"/>
      <c r="E90" s="638"/>
      <c r="F90" s="638"/>
      <c r="G90" s="638"/>
      <c r="H90" s="638"/>
      <c r="I90" s="638"/>
      <c r="J90" s="638"/>
      <c r="K90" s="638"/>
      <c r="L90" s="639"/>
      <c r="M90" s="255">
        <v>1</v>
      </c>
      <c r="N90" s="255">
        <v>5</v>
      </c>
      <c r="O90" s="256">
        <v>0</v>
      </c>
      <c r="P90" s="257">
        <v>0</v>
      </c>
      <c r="Q90" s="640"/>
      <c r="R90" s="641"/>
      <c r="S90" s="403">
        <f>+'11'!U458</f>
        <v>15.9</v>
      </c>
      <c r="T90" s="403">
        <f>+'11'!V458</f>
        <v>15.9</v>
      </c>
      <c r="U90" s="400">
        <f t="shared" si="1"/>
        <v>100</v>
      </c>
      <c r="V90" s="642"/>
      <c r="W90" s="642"/>
      <c r="X90" s="642"/>
      <c r="Y90" s="642"/>
      <c r="Z90" s="642"/>
      <c r="AA90" s="642"/>
      <c r="AB90" s="642"/>
      <c r="AC90" s="103"/>
    </row>
    <row r="91" spans="1:29" ht="32.25" customHeight="1" thickBot="1" x14ac:dyDescent="0.25">
      <c r="A91" s="97"/>
      <c r="B91" s="633" t="s">
        <v>353</v>
      </c>
      <c r="C91" s="633"/>
      <c r="D91" s="633"/>
      <c r="E91" s="633"/>
      <c r="F91" s="633"/>
      <c r="G91" s="633"/>
      <c r="H91" s="633"/>
      <c r="I91" s="633"/>
      <c r="J91" s="633"/>
      <c r="K91" s="633"/>
      <c r="L91" s="634"/>
      <c r="M91" s="212">
        <v>1</v>
      </c>
      <c r="N91" s="212">
        <v>5</v>
      </c>
      <c r="O91" s="175" t="s">
        <v>354</v>
      </c>
      <c r="P91" s="176">
        <v>0</v>
      </c>
      <c r="Q91" s="635"/>
      <c r="R91" s="636"/>
      <c r="S91" s="403">
        <f>+'11'!U459</f>
        <v>15.9</v>
      </c>
      <c r="T91" s="403">
        <f>+'11'!V459</f>
        <v>15.9</v>
      </c>
      <c r="U91" s="400">
        <f t="shared" si="1"/>
        <v>100</v>
      </c>
      <c r="V91" s="637"/>
      <c r="W91" s="637"/>
      <c r="X91" s="637"/>
      <c r="Y91" s="637"/>
      <c r="Z91" s="637"/>
      <c r="AA91" s="637"/>
      <c r="AB91" s="637"/>
      <c r="AC91" s="103"/>
    </row>
    <row r="92" spans="1:29" ht="42.75" customHeight="1" thickBot="1" x14ac:dyDescent="0.25">
      <c r="A92" s="97"/>
      <c r="B92" s="633" t="s">
        <v>355</v>
      </c>
      <c r="C92" s="633"/>
      <c r="D92" s="633"/>
      <c r="E92" s="633"/>
      <c r="F92" s="633"/>
      <c r="G92" s="633"/>
      <c r="H92" s="633"/>
      <c r="I92" s="633"/>
      <c r="J92" s="633"/>
      <c r="K92" s="633"/>
      <c r="L92" s="634"/>
      <c r="M92" s="212">
        <v>1</v>
      </c>
      <c r="N92" s="212">
        <v>5</v>
      </c>
      <c r="O92" s="175" t="s">
        <v>356</v>
      </c>
      <c r="P92" s="176">
        <v>0</v>
      </c>
      <c r="Q92" s="635"/>
      <c r="R92" s="636"/>
      <c r="S92" s="403">
        <f>+'11'!U460</f>
        <v>15.9</v>
      </c>
      <c r="T92" s="403">
        <f>+'11'!V460</f>
        <v>15.9</v>
      </c>
      <c r="U92" s="400">
        <f t="shared" si="1"/>
        <v>100</v>
      </c>
      <c r="V92" s="637"/>
      <c r="W92" s="637"/>
      <c r="X92" s="637"/>
      <c r="Y92" s="637"/>
      <c r="Z92" s="637"/>
      <c r="AA92" s="637"/>
      <c r="AB92" s="637"/>
      <c r="AC92" s="103"/>
    </row>
    <row r="93" spans="1:29" ht="21.75" customHeight="1" thickBot="1" x14ac:dyDescent="0.25">
      <c r="A93" s="97"/>
      <c r="B93" s="633" t="s">
        <v>339</v>
      </c>
      <c r="C93" s="633"/>
      <c r="D93" s="633"/>
      <c r="E93" s="633"/>
      <c r="F93" s="633"/>
      <c r="G93" s="633"/>
      <c r="H93" s="633"/>
      <c r="I93" s="633"/>
      <c r="J93" s="633"/>
      <c r="K93" s="633"/>
      <c r="L93" s="634"/>
      <c r="M93" s="212">
        <v>1</v>
      </c>
      <c r="N93" s="212">
        <v>5</v>
      </c>
      <c r="O93" s="175" t="s">
        <v>356</v>
      </c>
      <c r="P93" s="176" t="s">
        <v>25</v>
      </c>
      <c r="Q93" s="635"/>
      <c r="R93" s="636"/>
      <c r="S93" s="403">
        <f>+'11'!U461</f>
        <v>15.9</v>
      </c>
      <c r="T93" s="403">
        <f>+'11'!V461</f>
        <v>15.9</v>
      </c>
      <c r="U93" s="400">
        <f t="shared" si="1"/>
        <v>100</v>
      </c>
      <c r="V93" s="637"/>
      <c r="W93" s="637"/>
      <c r="X93" s="637"/>
      <c r="Y93" s="637"/>
      <c r="Z93" s="637"/>
      <c r="AA93" s="637"/>
      <c r="AB93" s="637"/>
      <c r="AC93" s="103"/>
    </row>
    <row r="94" spans="1:29" ht="21.75" customHeight="1" thickBot="1" x14ac:dyDescent="0.25">
      <c r="A94" s="97"/>
      <c r="B94" s="633" t="s">
        <v>340</v>
      </c>
      <c r="C94" s="633"/>
      <c r="D94" s="633"/>
      <c r="E94" s="633"/>
      <c r="F94" s="633"/>
      <c r="G94" s="633"/>
      <c r="H94" s="633"/>
      <c r="I94" s="633"/>
      <c r="J94" s="633"/>
      <c r="K94" s="633"/>
      <c r="L94" s="634"/>
      <c r="M94" s="212">
        <v>1</v>
      </c>
      <c r="N94" s="212">
        <v>5</v>
      </c>
      <c r="O94" s="175" t="s">
        <v>356</v>
      </c>
      <c r="P94" s="176" t="s">
        <v>27</v>
      </c>
      <c r="Q94" s="635"/>
      <c r="R94" s="636"/>
      <c r="S94" s="403">
        <f>+'11'!U462</f>
        <v>15.9</v>
      </c>
      <c r="T94" s="403">
        <f>+'11'!V462</f>
        <v>15.9</v>
      </c>
      <c r="U94" s="400">
        <f t="shared" si="1"/>
        <v>100</v>
      </c>
      <c r="V94" s="637"/>
      <c r="W94" s="637"/>
      <c r="X94" s="637"/>
      <c r="Y94" s="637"/>
      <c r="Z94" s="637"/>
      <c r="AA94" s="637"/>
      <c r="AB94" s="637"/>
      <c r="AC94" s="103"/>
    </row>
    <row r="95" spans="1:29" ht="12.75" customHeight="1" thickBot="1" x14ac:dyDescent="0.25">
      <c r="A95" s="97"/>
      <c r="B95" s="633" t="s">
        <v>342</v>
      </c>
      <c r="C95" s="633"/>
      <c r="D95" s="633"/>
      <c r="E95" s="633"/>
      <c r="F95" s="633"/>
      <c r="G95" s="633"/>
      <c r="H95" s="633"/>
      <c r="I95" s="633"/>
      <c r="J95" s="633"/>
      <c r="K95" s="633"/>
      <c r="L95" s="634"/>
      <c r="M95" s="212">
        <v>1</v>
      </c>
      <c r="N95" s="212">
        <v>5</v>
      </c>
      <c r="O95" s="175" t="s">
        <v>356</v>
      </c>
      <c r="P95" s="176" t="s">
        <v>29</v>
      </c>
      <c r="Q95" s="635"/>
      <c r="R95" s="636"/>
      <c r="S95" s="403">
        <f>+'11'!U463</f>
        <v>15.9</v>
      </c>
      <c r="T95" s="403">
        <f>+'11'!V463</f>
        <v>15.9</v>
      </c>
      <c r="U95" s="400">
        <f t="shared" si="1"/>
        <v>100</v>
      </c>
      <c r="V95" s="637"/>
      <c r="W95" s="637"/>
      <c r="X95" s="637"/>
      <c r="Y95" s="637"/>
      <c r="Z95" s="637"/>
      <c r="AA95" s="637"/>
      <c r="AB95" s="637"/>
      <c r="AC95" s="103"/>
    </row>
    <row r="96" spans="1:29" ht="30" customHeight="1" thickBot="1" x14ac:dyDescent="0.25">
      <c r="A96" s="97"/>
      <c r="B96" s="638" t="s">
        <v>79</v>
      </c>
      <c r="C96" s="638"/>
      <c r="D96" s="638"/>
      <c r="E96" s="638"/>
      <c r="F96" s="638"/>
      <c r="G96" s="638"/>
      <c r="H96" s="638"/>
      <c r="I96" s="638"/>
      <c r="J96" s="638"/>
      <c r="K96" s="638"/>
      <c r="L96" s="639"/>
      <c r="M96" s="255">
        <v>1</v>
      </c>
      <c r="N96" s="255">
        <v>6</v>
      </c>
      <c r="O96" s="256">
        <v>0</v>
      </c>
      <c r="P96" s="257">
        <v>0</v>
      </c>
      <c r="Q96" s="640"/>
      <c r="R96" s="641"/>
      <c r="S96" s="402">
        <f>+S97+S117</f>
        <v>5971.1765100000002</v>
      </c>
      <c r="T96" s="402">
        <f>+T97+T117</f>
        <v>5970.9801499999994</v>
      </c>
      <c r="U96" s="400">
        <f t="shared" si="1"/>
        <v>99.996711535830968</v>
      </c>
      <c r="V96" s="642"/>
      <c r="W96" s="642"/>
      <c r="X96" s="642"/>
      <c r="Y96" s="642"/>
      <c r="Z96" s="642"/>
      <c r="AA96" s="642"/>
      <c r="AB96" s="642"/>
      <c r="AC96" s="103"/>
    </row>
    <row r="97" spans="1:29" ht="21.75" customHeight="1" thickBot="1" x14ac:dyDescent="0.25">
      <c r="A97" s="97"/>
      <c r="B97" s="633" t="s">
        <v>60</v>
      </c>
      <c r="C97" s="633"/>
      <c r="D97" s="633"/>
      <c r="E97" s="633"/>
      <c r="F97" s="633"/>
      <c r="G97" s="633"/>
      <c r="H97" s="633"/>
      <c r="I97" s="633"/>
      <c r="J97" s="633"/>
      <c r="K97" s="633"/>
      <c r="L97" s="634"/>
      <c r="M97" s="212">
        <v>1</v>
      </c>
      <c r="N97" s="212">
        <v>6</v>
      </c>
      <c r="O97" s="175" t="s">
        <v>357</v>
      </c>
      <c r="P97" s="176">
        <v>0</v>
      </c>
      <c r="Q97" s="635"/>
      <c r="R97" s="636"/>
      <c r="S97" s="403">
        <f>+'11'!U685</f>
        <v>4477.3231900000001</v>
      </c>
      <c r="T97" s="403">
        <f>+'11'!V685</f>
        <v>4477.1273099999999</v>
      </c>
      <c r="U97" s="400">
        <f t="shared" si="1"/>
        <v>99.99562506453772</v>
      </c>
      <c r="V97" s="637"/>
      <c r="W97" s="637"/>
      <c r="X97" s="637"/>
      <c r="Y97" s="637"/>
      <c r="Z97" s="637"/>
      <c r="AA97" s="637"/>
      <c r="AB97" s="637"/>
      <c r="AC97" s="103"/>
    </row>
    <row r="98" spans="1:29" ht="42.75" customHeight="1" thickBot="1" x14ac:dyDescent="0.25">
      <c r="A98" s="97"/>
      <c r="B98" s="633" t="s">
        <v>358</v>
      </c>
      <c r="C98" s="633"/>
      <c r="D98" s="633"/>
      <c r="E98" s="633"/>
      <c r="F98" s="633"/>
      <c r="G98" s="633"/>
      <c r="H98" s="633"/>
      <c r="I98" s="633"/>
      <c r="J98" s="633"/>
      <c r="K98" s="633"/>
      <c r="L98" s="634"/>
      <c r="M98" s="212">
        <v>1</v>
      </c>
      <c r="N98" s="212">
        <v>6</v>
      </c>
      <c r="O98" s="175" t="s">
        <v>359</v>
      </c>
      <c r="P98" s="176">
        <v>0</v>
      </c>
      <c r="Q98" s="635"/>
      <c r="R98" s="636"/>
      <c r="S98" s="403">
        <f>+'11'!U686</f>
        <v>3770.9671900000003</v>
      </c>
      <c r="T98" s="403">
        <f>+'11'!V686</f>
        <v>3770.9671899999998</v>
      </c>
      <c r="U98" s="400">
        <f t="shared" si="1"/>
        <v>99.999999999999986</v>
      </c>
      <c r="V98" s="637"/>
      <c r="W98" s="637"/>
      <c r="X98" s="637"/>
      <c r="Y98" s="637"/>
      <c r="Z98" s="637"/>
      <c r="AA98" s="637"/>
      <c r="AB98" s="637"/>
      <c r="AC98" s="103"/>
    </row>
    <row r="99" spans="1:29" ht="53.25" customHeight="1" thickBot="1" x14ac:dyDescent="0.25">
      <c r="A99" s="97"/>
      <c r="B99" s="633" t="s">
        <v>17</v>
      </c>
      <c r="C99" s="633"/>
      <c r="D99" s="633"/>
      <c r="E99" s="633"/>
      <c r="F99" s="633"/>
      <c r="G99" s="633"/>
      <c r="H99" s="633"/>
      <c r="I99" s="633"/>
      <c r="J99" s="633"/>
      <c r="K99" s="633"/>
      <c r="L99" s="634"/>
      <c r="M99" s="212">
        <v>1</v>
      </c>
      <c r="N99" s="212">
        <v>6</v>
      </c>
      <c r="O99" s="175" t="s">
        <v>359</v>
      </c>
      <c r="P99" s="176" t="s">
        <v>18</v>
      </c>
      <c r="Q99" s="635"/>
      <c r="R99" s="636"/>
      <c r="S99" s="403">
        <f>+'11'!U687</f>
        <v>3770.9671900000003</v>
      </c>
      <c r="T99" s="403">
        <f>+'11'!V687</f>
        <v>3770.9671899999998</v>
      </c>
      <c r="U99" s="400">
        <f t="shared" si="1"/>
        <v>99.999999999999986</v>
      </c>
      <c r="V99" s="637"/>
      <c r="W99" s="637"/>
      <c r="X99" s="637"/>
      <c r="Y99" s="637"/>
      <c r="Z99" s="637"/>
      <c r="AA99" s="637"/>
      <c r="AB99" s="637"/>
      <c r="AC99" s="103"/>
    </row>
    <row r="100" spans="1:29" ht="21.75" customHeight="1" thickBot="1" x14ac:dyDescent="0.25">
      <c r="A100" s="97"/>
      <c r="B100" s="633" t="s">
        <v>38</v>
      </c>
      <c r="C100" s="633"/>
      <c r="D100" s="633"/>
      <c r="E100" s="633"/>
      <c r="F100" s="633"/>
      <c r="G100" s="633"/>
      <c r="H100" s="633"/>
      <c r="I100" s="633"/>
      <c r="J100" s="633"/>
      <c r="K100" s="633"/>
      <c r="L100" s="634"/>
      <c r="M100" s="212">
        <v>1</v>
      </c>
      <c r="N100" s="212">
        <v>6</v>
      </c>
      <c r="O100" s="175" t="s">
        <v>359</v>
      </c>
      <c r="P100" s="176" t="s">
        <v>39</v>
      </c>
      <c r="Q100" s="635"/>
      <c r="R100" s="636"/>
      <c r="S100" s="403">
        <f>+'11'!U688</f>
        <v>3770.9671900000003</v>
      </c>
      <c r="T100" s="403">
        <f>+'11'!V688</f>
        <v>3770.9671899999998</v>
      </c>
      <c r="U100" s="400">
        <f t="shared" si="1"/>
        <v>99.999999999999986</v>
      </c>
      <c r="V100" s="637"/>
      <c r="W100" s="637"/>
      <c r="X100" s="637"/>
      <c r="Y100" s="637"/>
      <c r="Z100" s="637"/>
      <c r="AA100" s="637"/>
      <c r="AB100" s="637"/>
      <c r="AC100" s="103"/>
    </row>
    <row r="101" spans="1:29" ht="21.75" customHeight="1" thickBot="1" x14ac:dyDescent="0.25">
      <c r="A101" s="97"/>
      <c r="B101" s="633" t="s">
        <v>327</v>
      </c>
      <c r="C101" s="633"/>
      <c r="D101" s="633"/>
      <c r="E101" s="633"/>
      <c r="F101" s="633"/>
      <c r="G101" s="633"/>
      <c r="H101" s="633"/>
      <c r="I101" s="633"/>
      <c r="J101" s="633"/>
      <c r="K101" s="633"/>
      <c r="L101" s="634"/>
      <c r="M101" s="212">
        <v>1</v>
      </c>
      <c r="N101" s="212">
        <v>6</v>
      </c>
      <c r="O101" s="175" t="s">
        <v>359</v>
      </c>
      <c r="P101" s="176" t="s">
        <v>40</v>
      </c>
      <c r="Q101" s="635"/>
      <c r="R101" s="636"/>
      <c r="S101" s="403">
        <f>+'11'!U689</f>
        <v>2908.2437199999999</v>
      </c>
      <c r="T101" s="403">
        <f>+'11'!V689</f>
        <v>2908.2437199999999</v>
      </c>
      <c r="U101" s="400">
        <f t="shared" si="1"/>
        <v>100</v>
      </c>
      <c r="V101" s="637"/>
      <c r="W101" s="637"/>
      <c r="X101" s="637"/>
      <c r="Y101" s="637"/>
      <c r="Z101" s="637"/>
      <c r="AA101" s="637"/>
      <c r="AB101" s="637"/>
      <c r="AC101" s="103"/>
    </row>
    <row r="102" spans="1:29" ht="32.25" customHeight="1" thickBot="1" x14ac:dyDescent="0.25">
      <c r="A102" s="97"/>
      <c r="B102" s="633" t="s">
        <v>328</v>
      </c>
      <c r="C102" s="633"/>
      <c r="D102" s="633"/>
      <c r="E102" s="633"/>
      <c r="F102" s="633"/>
      <c r="G102" s="633"/>
      <c r="H102" s="633"/>
      <c r="I102" s="633"/>
      <c r="J102" s="633"/>
      <c r="K102" s="633"/>
      <c r="L102" s="634"/>
      <c r="M102" s="212">
        <v>1</v>
      </c>
      <c r="N102" s="212">
        <v>6</v>
      </c>
      <c r="O102" s="175" t="s">
        <v>359</v>
      </c>
      <c r="P102" s="176" t="s">
        <v>42</v>
      </c>
      <c r="Q102" s="635"/>
      <c r="R102" s="636"/>
      <c r="S102" s="403">
        <f>+'11'!U690</f>
        <v>862.72347000000002</v>
      </c>
      <c r="T102" s="403">
        <f>+'11'!V690</f>
        <v>862.72347000000002</v>
      </c>
      <c r="U102" s="400">
        <f t="shared" si="1"/>
        <v>100</v>
      </c>
      <c r="V102" s="637"/>
      <c r="W102" s="637"/>
      <c r="X102" s="637"/>
      <c r="Y102" s="637"/>
      <c r="Z102" s="637"/>
      <c r="AA102" s="637"/>
      <c r="AB102" s="637"/>
      <c r="AC102" s="103"/>
    </row>
    <row r="103" spans="1:29" ht="21.75" customHeight="1" thickBot="1" x14ac:dyDescent="0.25">
      <c r="A103" s="97"/>
      <c r="B103" s="633" t="s">
        <v>60</v>
      </c>
      <c r="C103" s="633"/>
      <c r="D103" s="633"/>
      <c r="E103" s="633"/>
      <c r="F103" s="633"/>
      <c r="G103" s="633"/>
      <c r="H103" s="633"/>
      <c r="I103" s="633"/>
      <c r="J103" s="633"/>
      <c r="K103" s="633"/>
      <c r="L103" s="634"/>
      <c r="M103" s="212">
        <v>1</v>
      </c>
      <c r="N103" s="212">
        <v>6</v>
      </c>
      <c r="O103" s="175" t="s">
        <v>360</v>
      </c>
      <c r="P103" s="176">
        <v>0</v>
      </c>
      <c r="Q103" s="635"/>
      <c r="R103" s="636"/>
      <c r="S103" s="403">
        <f>+'11'!U691</f>
        <v>696</v>
      </c>
      <c r="T103" s="403">
        <f>+'11'!V691</f>
        <v>695.80412000000001</v>
      </c>
      <c r="U103" s="400">
        <f t="shared" si="1"/>
        <v>99.971856321839084</v>
      </c>
      <c r="V103" s="637"/>
      <c r="W103" s="637"/>
      <c r="X103" s="637"/>
      <c r="Y103" s="637"/>
      <c r="Z103" s="637"/>
      <c r="AA103" s="637"/>
      <c r="AB103" s="637"/>
      <c r="AC103" s="103"/>
    </row>
    <row r="104" spans="1:29" ht="21.75" customHeight="1" thickBot="1" x14ac:dyDescent="0.25">
      <c r="A104" s="97"/>
      <c r="B104" s="633" t="s">
        <v>339</v>
      </c>
      <c r="C104" s="633"/>
      <c r="D104" s="633"/>
      <c r="E104" s="633"/>
      <c r="F104" s="633"/>
      <c r="G104" s="633"/>
      <c r="H104" s="633"/>
      <c r="I104" s="633"/>
      <c r="J104" s="633"/>
      <c r="K104" s="633"/>
      <c r="L104" s="634"/>
      <c r="M104" s="212">
        <v>1</v>
      </c>
      <c r="N104" s="212">
        <v>6</v>
      </c>
      <c r="O104" s="175" t="s">
        <v>360</v>
      </c>
      <c r="P104" s="176" t="s">
        <v>25</v>
      </c>
      <c r="Q104" s="635"/>
      <c r="R104" s="636"/>
      <c r="S104" s="403">
        <f>+'11'!U692</f>
        <v>692.9</v>
      </c>
      <c r="T104" s="403">
        <f>+'11'!V692</f>
        <v>692.77211999999997</v>
      </c>
      <c r="U104" s="400">
        <f t="shared" si="1"/>
        <v>99.981544234377253</v>
      </c>
      <c r="V104" s="637"/>
      <c r="W104" s="637"/>
      <c r="X104" s="637"/>
      <c r="Y104" s="637"/>
      <c r="Z104" s="637"/>
      <c r="AA104" s="637"/>
      <c r="AB104" s="637"/>
      <c r="AC104" s="103"/>
    </row>
    <row r="105" spans="1:29" ht="21.75" customHeight="1" thickBot="1" x14ac:dyDescent="0.25">
      <c r="A105" s="97"/>
      <c r="B105" s="633" t="s">
        <v>340</v>
      </c>
      <c r="C105" s="633"/>
      <c r="D105" s="633"/>
      <c r="E105" s="633"/>
      <c r="F105" s="633"/>
      <c r="G105" s="633"/>
      <c r="H105" s="633"/>
      <c r="I105" s="633"/>
      <c r="J105" s="633"/>
      <c r="K105" s="633"/>
      <c r="L105" s="634"/>
      <c r="M105" s="212">
        <v>1</v>
      </c>
      <c r="N105" s="212">
        <v>6</v>
      </c>
      <c r="O105" s="175" t="s">
        <v>360</v>
      </c>
      <c r="P105" s="176" t="s">
        <v>27</v>
      </c>
      <c r="Q105" s="635"/>
      <c r="R105" s="636"/>
      <c r="S105" s="403">
        <f>+'11'!U693</f>
        <v>692.9</v>
      </c>
      <c r="T105" s="403">
        <f>+'11'!V693</f>
        <v>692.77211999999997</v>
      </c>
      <c r="U105" s="400">
        <f t="shared" si="1"/>
        <v>99.981544234377253</v>
      </c>
      <c r="V105" s="637"/>
      <c r="W105" s="637"/>
      <c r="X105" s="637"/>
      <c r="Y105" s="637"/>
      <c r="Z105" s="637"/>
      <c r="AA105" s="637"/>
      <c r="AB105" s="637"/>
      <c r="AC105" s="103"/>
    </row>
    <row r="106" spans="1:29" ht="21.75" customHeight="1" thickBot="1" x14ac:dyDescent="0.25">
      <c r="A106" s="97"/>
      <c r="B106" s="633" t="s">
        <v>341</v>
      </c>
      <c r="C106" s="633"/>
      <c r="D106" s="633"/>
      <c r="E106" s="633"/>
      <c r="F106" s="633"/>
      <c r="G106" s="633"/>
      <c r="H106" s="633"/>
      <c r="I106" s="633"/>
      <c r="J106" s="633"/>
      <c r="K106" s="633"/>
      <c r="L106" s="634"/>
      <c r="M106" s="212">
        <v>1</v>
      </c>
      <c r="N106" s="212">
        <v>6</v>
      </c>
      <c r="O106" s="175" t="s">
        <v>360</v>
      </c>
      <c r="P106" s="176" t="s">
        <v>28</v>
      </c>
      <c r="Q106" s="635"/>
      <c r="R106" s="636"/>
      <c r="S106" s="403">
        <f>+'11'!U694</f>
        <v>477.1</v>
      </c>
      <c r="T106" s="403">
        <f>+'11'!V694</f>
        <v>477.05369999999999</v>
      </c>
      <c r="U106" s="400">
        <f t="shared" si="1"/>
        <v>99.990295535527139</v>
      </c>
      <c r="V106" s="637"/>
      <c r="W106" s="637"/>
      <c r="X106" s="637"/>
      <c r="Y106" s="637"/>
      <c r="Z106" s="637"/>
      <c r="AA106" s="637"/>
      <c r="AB106" s="637"/>
      <c r="AC106" s="103"/>
    </row>
    <row r="107" spans="1:29" ht="12.75" customHeight="1" thickBot="1" x14ac:dyDescent="0.25">
      <c r="A107" s="97"/>
      <c r="B107" s="633" t="s">
        <v>342</v>
      </c>
      <c r="C107" s="633"/>
      <c r="D107" s="633"/>
      <c r="E107" s="633"/>
      <c r="F107" s="633"/>
      <c r="G107" s="633"/>
      <c r="H107" s="633"/>
      <c r="I107" s="633"/>
      <c r="J107" s="633"/>
      <c r="K107" s="633"/>
      <c r="L107" s="634"/>
      <c r="M107" s="212">
        <v>1</v>
      </c>
      <c r="N107" s="212">
        <v>6</v>
      </c>
      <c r="O107" s="175" t="s">
        <v>360</v>
      </c>
      <c r="P107" s="176" t="s">
        <v>29</v>
      </c>
      <c r="Q107" s="635"/>
      <c r="R107" s="636"/>
      <c r="S107" s="403">
        <f>+'11'!U695</f>
        <v>215.8</v>
      </c>
      <c r="T107" s="403">
        <f>+'11'!V695</f>
        <v>215.71842000000001</v>
      </c>
      <c r="U107" s="400">
        <f t="shared" si="1"/>
        <v>99.962196478220577</v>
      </c>
      <c r="V107" s="637"/>
      <c r="W107" s="637"/>
      <c r="X107" s="637"/>
      <c r="Y107" s="637"/>
      <c r="Z107" s="637"/>
      <c r="AA107" s="637"/>
      <c r="AB107" s="637"/>
      <c r="AC107" s="103"/>
    </row>
    <row r="108" spans="1:29" ht="12.75" customHeight="1" thickBot="1" x14ac:dyDescent="0.25">
      <c r="A108" s="97"/>
      <c r="B108" s="633" t="s">
        <v>30</v>
      </c>
      <c r="C108" s="633"/>
      <c r="D108" s="633"/>
      <c r="E108" s="633"/>
      <c r="F108" s="633"/>
      <c r="G108" s="633"/>
      <c r="H108" s="633"/>
      <c r="I108" s="633"/>
      <c r="J108" s="633"/>
      <c r="K108" s="633"/>
      <c r="L108" s="634"/>
      <c r="M108" s="212">
        <v>1</v>
      </c>
      <c r="N108" s="212">
        <v>6</v>
      </c>
      <c r="O108" s="175" t="s">
        <v>360</v>
      </c>
      <c r="P108" s="176" t="s">
        <v>31</v>
      </c>
      <c r="Q108" s="635"/>
      <c r="R108" s="636"/>
      <c r="S108" s="403">
        <f>+'11'!U696</f>
        <v>3.0999999999999996</v>
      </c>
      <c r="T108" s="403">
        <f>+'11'!V696</f>
        <v>3.032</v>
      </c>
      <c r="U108" s="400">
        <f t="shared" si="1"/>
        <v>97.806451612903231</v>
      </c>
      <c r="V108" s="637"/>
      <c r="W108" s="637"/>
      <c r="X108" s="637"/>
      <c r="Y108" s="637"/>
      <c r="Z108" s="637"/>
      <c r="AA108" s="637"/>
      <c r="AB108" s="637"/>
      <c r="AC108" s="103"/>
    </row>
    <row r="109" spans="1:29" ht="12.75" customHeight="1" thickBot="1" x14ac:dyDescent="0.25">
      <c r="A109" s="97"/>
      <c r="B109" s="633" t="s">
        <v>343</v>
      </c>
      <c r="C109" s="633"/>
      <c r="D109" s="633"/>
      <c r="E109" s="633"/>
      <c r="F109" s="633"/>
      <c r="G109" s="633"/>
      <c r="H109" s="633"/>
      <c r="I109" s="633"/>
      <c r="J109" s="633"/>
      <c r="K109" s="633"/>
      <c r="L109" s="634"/>
      <c r="M109" s="212">
        <v>1</v>
      </c>
      <c r="N109" s="212">
        <v>6</v>
      </c>
      <c r="O109" s="175" t="s">
        <v>360</v>
      </c>
      <c r="P109" s="176" t="s">
        <v>32</v>
      </c>
      <c r="Q109" s="635"/>
      <c r="R109" s="636"/>
      <c r="S109" s="403">
        <f>+'11'!U697</f>
        <v>3.0999999999999996</v>
      </c>
      <c r="T109" s="403">
        <f>+'11'!V697</f>
        <v>3.032</v>
      </c>
      <c r="U109" s="400">
        <f t="shared" si="1"/>
        <v>97.806451612903231</v>
      </c>
      <c r="V109" s="637"/>
      <c r="W109" s="637"/>
      <c r="X109" s="637"/>
      <c r="Y109" s="637"/>
      <c r="Z109" s="637"/>
      <c r="AA109" s="637"/>
      <c r="AB109" s="637"/>
      <c r="AC109" s="103"/>
    </row>
    <row r="110" spans="1:29" ht="21.75" customHeight="1" thickBot="1" x14ac:dyDescent="0.25">
      <c r="A110" s="97"/>
      <c r="B110" s="633" t="s">
        <v>33</v>
      </c>
      <c r="C110" s="633"/>
      <c r="D110" s="633"/>
      <c r="E110" s="633"/>
      <c r="F110" s="633"/>
      <c r="G110" s="633"/>
      <c r="H110" s="633"/>
      <c r="I110" s="633"/>
      <c r="J110" s="633"/>
      <c r="K110" s="633"/>
      <c r="L110" s="634"/>
      <c r="M110" s="212">
        <v>1</v>
      </c>
      <c r="N110" s="212">
        <v>6</v>
      </c>
      <c r="O110" s="175" t="s">
        <v>360</v>
      </c>
      <c r="P110" s="176" t="s">
        <v>34</v>
      </c>
      <c r="Q110" s="635"/>
      <c r="R110" s="636"/>
      <c r="S110" s="403">
        <f>+'11'!U698</f>
        <v>1</v>
      </c>
      <c r="T110" s="403">
        <f>+'11'!V698</f>
        <v>0.96599999999999997</v>
      </c>
      <c r="U110" s="400">
        <f t="shared" si="1"/>
        <v>96.6</v>
      </c>
      <c r="V110" s="637"/>
      <c r="W110" s="637"/>
      <c r="X110" s="637"/>
      <c r="Y110" s="637"/>
      <c r="Z110" s="637"/>
      <c r="AA110" s="637"/>
      <c r="AB110" s="637"/>
      <c r="AC110" s="103"/>
    </row>
    <row r="111" spans="1:29" ht="12.75" customHeight="1" thickBot="1" x14ac:dyDescent="0.25">
      <c r="A111" s="97"/>
      <c r="B111" s="633" t="s">
        <v>344</v>
      </c>
      <c r="C111" s="633"/>
      <c r="D111" s="633"/>
      <c r="E111" s="633"/>
      <c r="F111" s="633"/>
      <c r="G111" s="633"/>
      <c r="H111" s="633"/>
      <c r="I111" s="633"/>
      <c r="J111" s="633"/>
      <c r="K111" s="633"/>
      <c r="L111" s="634"/>
      <c r="M111" s="212">
        <v>1</v>
      </c>
      <c r="N111" s="212">
        <v>6</v>
      </c>
      <c r="O111" s="175" t="s">
        <v>360</v>
      </c>
      <c r="P111" s="176" t="s">
        <v>35</v>
      </c>
      <c r="Q111" s="635"/>
      <c r="R111" s="636"/>
      <c r="S111" s="403">
        <f>+'11'!U699</f>
        <v>2.1</v>
      </c>
      <c r="T111" s="403">
        <f>+'11'!V699</f>
        <v>2.0659999999999998</v>
      </c>
      <c r="U111" s="400">
        <f t="shared" si="1"/>
        <v>98.380952380952365</v>
      </c>
      <c r="V111" s="637"/>
      <c r="W111" s="637"/>
      <c r="X111" s="637"/>
      <c r="Y111" s="637"/>
      <c r="Z111" s="637"/>
      <c r="AA111" s="637"/>
      <c r="AB111" s="637"/>
      <c r="AC111" s="103"/>
    </row>
    <row r="112" spans="1:29" ht="12.75" hidden="1" customHeight="1" thickBot="1" x14ac:dyDescent="0.25">
      <c r="A112" s="97"/>
      <c r="B112" s="633" t="s">
        <v>82</v>
      </c>
      <c r="C112" s="633"/>
      <c r="D112" s="633"/>
      <c r="E112" s="633"/>
      <c r="F112" s="633"/>
      <c r="G112" s="633"/>
      <c r="H112" s="633"/>
      <c r="I112" s="633"/>
      <c r="J112" s="633"/>
      <c r="K112" s="633"/>
      <c r="L112" s="634"/>
      <c r="M112" s="212">
        <v>1</v>
      </c>
      <c r="N112" s="212">
        <v>6</v>
      </c>
      <c r="O112" s="175" t="s">
        <v>360</v>
      </c>
      <c r="P112" s="176" t="s">
        <v>83</v>
      </c>
      <c r="Q112" s="635"/>
      <c r="R112" s="636"/>
      <c r="S112" s="403">
        <f>+'11'!U700</f>
        <v>0</v>
      </c>
      <c r="T112" s="403">
        <f>+'11'!V700</f>
        <v>0</v>
      </c>
      <c r="U112" s="400" t="e">
        <f t="shared" si="1"/>
        <v>#DIV/0!</v>
      </c>
      <c r="V112" s="637"/>
      <c r="W112" s="637"/>
      <c r="X112" s="637"/>
      <c r="Y112" s="637"/>
      <c r="Z112" s="637"/>
      <c r="AA112" s="637"/>
      <c r="AB112" s="637"/>
      <c r="AC112" s="103"/>
    </row>
    <row r="113" spans="1:29" ht="42.75" customHeight="1" thickBot="1" x14ac:dyDescent="0.25">
      <c r="A113" s="97"/>
      <c r="B113" s="633" t="s">
        <v>361</v>
      </c>
      <c r="C113" s="633"/>
      <c r="D113" s="633"/>
      <c r="E113" s="633"/>
      <c r="F113" s="633"/>
      <c r="G113" s="633"/>
      <c r="H113" s="633"/>
      <c r="I113" s="633"/>
      <c r="J113" s="633"/>
      <c r="K113" s="633"/>
      <c r="L113" s="634"/>
      <c r="M113" s="212">
        <v>1</v>
      </c>
      <c r="N113" s="212">
        <v>6</v>
      </c>
      <c r="O113" s="175" t="s">
        <v>362</v>
      </c>
      <c r="P113" s="176">
        <v>0</v>
      </c>
      <c r="Q113" s="635"/>
      <c r="R113" s="636"/>
      <c r="S113" s="403">
        <f>+'11'!U701</f>
        <v>10.356000000000009</v>
      </c>
      <c r="T113" s="403">
        <f>+'11'!V701</f>
        <v>10.356</v>
      </c>
      <c r="U113" s="400">
        <f t="shared" si="1"/>
        <v>99.999999999999915</v>
      </c>
      <c r="V113" s="637"/>
      <c r="W113" s="637"/>
      <c r="X113" s="637"/>
      <c r="Y113" s="637"/>
      <c r="Z113" s="637"/>
      <c r="AA113" s="637"/>
      <c r="AB113" s="637"/>
      <c r="AC113" s="103"/>
    </row>
    <row r="114" spans="1:29" ht="53.25" customHeight="1" thickBot="1" x14ac:dyDescent="0.25">
      <c r="A114" s="97"/>
      <c r="B114" s="633" t="s">
        <v>17</v>
      </c>
      <c r="C114" s="633"/>
      <c r="D114" s="633"/>
      <c r="E114" s="633"/>
      <c r="F114" s="633"/>
      <c r="G114" s="633"/>
      <c r="H114" s="633"/>
      <c r="I114" s="633"/>
      <c r="J114" s="633"/>
      <c r="K114" s="633"/>
      <c r="L114" s="634"/>
      <c r="M114" s="212">
        <v>1</v>
      </c>
      <c r="N114" s="212">
        <v>6</v>
      </c>
      <c r="O114" s="175" t="s">
        <v>362</v>
      </c>
      <c r="P114" s="176" t="s">
        <v>18</v>
      </c>
      <c r="Q114" s="635"/>
      <c r="R114" s="636"/>
      <c r="S114" s="403">
        <f>+'11'!U702</f>
        <v>10.356000000000009</v>
      </c>
      <c r="T114" s="403">
        <f>+'11'!V702</f>
        <v>10.356</v>
      </c>
      <c r="U114" s="400">
        <f t="shared" si="1"/>
        <v>99.999999999999915</v>
      </c>
      <c r="V114" s="637"/>
      <c r="W114" s="637"/>
      <c r="X114" s="637"/>
      <c r="Y114" s="637"/>
      <c r="Z114" s="637"/>
      <c r="AA114" s="637"/>
      <c r="AB114" s="637"/>
      <c r="AC114" s="103"/>
    </row>
    <row r="115" spans="1:29" ht="21.75" customHeight="1" thickBot="1" x14ac:dyDescent="0.25">
      <c r="A115" s="97"/>
      <c r="B115" s="633" t="s">
        <v>38</v>
      </c>
      <c r="C115" s="633"/>
      <c r="D115" s="633"/>
      <c r="E115" s="633"/>
      <c r="F115" s="633"/>
      <c r="G115" s="633"/>
      <c r="H115" s="633"/>
      <c r="I115" s="633"/>
      <c r="J115" s="633"/>
      <c r="K115" s="633"/>
      <c r="L115" s="634"/>
      <c r="M115" s="212">
        <v>1</v>
      </c>
      <c r="N115" s="212">
        <v>6</v>
      </c>
      <c r="O115" s="175" t="s">
        <v>362</v>
      </c>
      <c r="P115" s="176" t="s">
        <v>39</v>
      </c>
      <c r="Q115" s="635"/>
      <c r="R115" s="636"/>
      <c r="S115" s="403">
        <f>+'11'!U703</f>
        <v>10.356000000000009</v>
      </c>
      <c r="T115" s="403">
        <f>+'11'!V703</f>
        <v>10.356</v>
      </c>
      <c r="U115" s="400">
        <f t="shared" si="1"/>
        <v>99.999999999999915</v>
      </c>
      <c r="V115" s="637"/>
      <c r="W115" s="637"/>
      <c r="X115" s="637"/>
      <c r="Y115" s="637"/>
      <c r="Z115" s="637"/>
      <c r="AA115" s="637"/>
      <c r="AB115" s="637"/>
      <c r="AC115" s="103"/>
    </row>
    <row r="116" spans="1:29" ht="32.25" customHeight="1" thickBot="1" x14ac:dyDescent="0.25">
      <c r="A116" s="97"/>
      <c r="B116" s="633" t="s">
        <v>347</v>
      </c>
      <c r="C116" s="633"/>
      <c r="D116" s="633"/>
      <c r="E116" s="633"/>
      <c r="F116" s="633"/>
      <c r="G116" s="633"/>
      <c r="H116" s="633"/>
      <c r="I116" s="633"/>
      <c r="J116" s="633"/>
      <c r="K116" s="633"/>
      <c r="L116" s="634"/>
      <c r="M116" s="212">
        <v>1</v>
      </c>
      <c r="N116" s="212">
        <v>6</v>
      </c>
      <c r="O116" s="175" t="s">
        <v>362</v>
      </c>
      <c r="P116" s="176" t="s">
        <v>41</v>
      </c>
      <c r="Q116" s="635"/>
      <c r="R116" s="636"/>
      <c r="S116" s="403">
        <f>+'11'!U704</f>
        <v>10.356000000000009</v>
      </c>
      <c r="T116" s="403">
        <f>+'11'!V704</f>
        <v>10.356</v>
      </c>
      <c r="U116" s="400">
        <f t="shared" si="1"/>
        <v>99.999999999999915</v>
      </c>
      <c r="V116" s="637"/>
      <c r="W116" s="637"/>
      <c r="X116" s="637"/>
      <c r="Y116" s="637"/>
      <c r="Z116" s="637"/>
      <c r="AA116" s="637"/>
      <c r="AB116" s="637"/>
      <c r="AC116" s="103"/>
    </row>
    <row r="117" spans="1:29" ht="32.25" customHeight="1" thickBot="1" x14ac:dyDescent="0.25">
      <c r="A117" s="97"/>
      <c r="B117" s="633" t="s">
        <v>363</v>
      </c>
      <c r="C117" s="633"/>
      <c r="D117" s="633"/>
      <c r="E117" s="633"/>
      <c r="F117" s="633"/>
      <c r="G117" s="633"/>
      <c r="H117" s="633"/>
      <c r="I117" s="633"/>
      <c r="J117" s="633"/>
      <c r="K117" s="633"/>
      <c r="L117" s="634"/>
      <c r="M117" s="212">
        <v>1</v>
      </c>
      <c r="N117" s="212">
        <v>6</v>
      </c>
      <c r="O117" s="175" t="s">
        <v>364</v>
      </c>
      <c r="P117" s="176">
        <v>0</v>
      </c>
      <c r="Q117" s="635"/>
      <c r="R117" s="636"/>
      <c r="S117" s="403">
        <f>+'11'!U393</f>
        <v>1493.8533200000002</v>
      </c>
      <c r="T117" s="403">
        <f>+'11'!V393</f>
        <v>1493.85284</v>
      </c>
      <c r="U117" s="400">
        <f t="shared" si="1"/>
        <v>99.999967868331268</v>
      </c>
      <c r="V117" s="637"/>
      <c r="W117" s="637"/>
      <c r="X117" s="637"/>
      <c r="Y117" s="637"/>
      <c r="Z117" s="637"/>
      <c r="AA117" s="637"/>
      <c r="AB117" s="637"/>
      <c r="AC117" s="103"/>
    </row>
    <row r="118" spans="1:29" ht="32.25" customHeight="1" thickBot="1" x14ac:dyDescent="0.25">
      <c r="A118" s="97"/>
      <c r="B118" s="633" t="s">
        <v>365</v>
      </c>
      <c r="C118" s="633"/>
      <c r="D118" s="633"/>
      <c r="E118" s="633"/>
      <c r="F118" s="633"/>
      <c r="G118" s="633"/>
      <c r="H118" s="633"/>
      <c r="I118" s="633"/>
      <c r="J118" s="633"/>
      <c r="K118" s="633"/>
      <c r="L118" s="634"/>
      <c r="M118" s="212">
        <v>1</v>
      </c>
      <c r="N118" s="212">
        <v>6</v>
      </c>
      <c r="O118" s="175" t="s">
        <v>366</v>
      </c>
      <c r="P118" s="176">
        <v>0</v>
      </c>
      <c r="Q118" s="635"/>
      <c r="R118" s="636"/>
      <c r="S118" s="403">
        <f>+'11'!U394</f>
        <v>834.41590999999994</v>
      </c>
      <c r="T118" s="403">
        <f>+'11'!V394</f>
        <v>834.41590999999994</v>
      </c>
      <c r="U118" s="400">
        <f t="shared" si="1"/>
        <v>100</v>
      </c>
      <c r="V118" s="637"/>
      <c r="W118" s="637"/>
      <c r="X118" s="637"/>
      <c r="Y118" s="637"/>
      <c r="Z118" s="637"/>
      <c r="AA118" s="637"/>
      <c r="AB118" s="637"/>
      <c r="AC118" s="103"/>
    </row>
    <row r="119" spans="1:29" ht="53.25" customHeight="1" thickBot="1" x14ac:dyDescent="0.25">
      <c r="A119" s="97"/>
      <c r="B119" s="633" t="s">
        <v>17</v>
      </c>
      <c r="C119" s="633"/>
      <c r="D119" s="633"/>
      <c r="E119" s="633"/>
      <c r="F119" s="633"/>
      <c r="G119" s="633"/>
      <c r="H119" s="633"/>
      <c r="I119" s="633"/>
      <c r="J119" s="633"/>
      <c r="K119" s="633"/>
      <c r="L119" s="634"/>
      <c r="M119" s="212">
        <v>1</v>
      </c>
      <c r="N119" s="212">
        <v>6</v>
      </c>
      <c r="O119" s="175" t="s">
        <v>366</v>
      </c>
      <c r="P119" s="176" t="s">
        <v>18</v>
      </c>
      <c r="Q119" s="635"/>
      <c r="R119" s="636"/>
      <c r="S119" s="403">
        <f>+'11'!U395</f>
        <v>834.41590999999994</v>
      </c>
      <c r="T119" s="403">
        <f>+'11'!V395</f>
        <v>834.41590999999994</v>
      </c>
      <c r="U119" s="400">
        <f t="shared" si="1"/>
        <v>100</v>
      </c>
      <c r="V119" s="637"/>
      <c r="W119" s="637"/>
      <c r="X119" s="637"/>
      <c r="Y119" s="637"/>
      <c r="Z119" s="637"/>
      <c r="AA119" s="637"/>
      <c r="AB119" s="637"/>
      <c r="AC119" s="103"/>
    </row>
    <row r="120" spans="1:29" ht="21.75" customHeight="1" thickBot="1" x14ac:dyDescent="0.25">
      <c r="A120" s="97"/>
      <c r="B120" s="633" t="s">
        <v>38</v>
      </c>
      <c r="C120" s="633"/>
      <c r="D120" s="633"/>
      <c r="E120" s="633"/>
      <c r="F120" s="633"/>
      <c r="G120" s="633"/>
      <c r="H120" s="633"/>
      <c r="I120" s="633"/>
      <c r="J120" s="633"/>
      <c r="K120" s="633"/>
      <c r="L120" s="634"/>
      <c r="M120" s="212">
        <v>1</v>
      </c>
      <c r="N120" s="212">
        <v>6</v>
      </c>
      <c r="O120" s="175" t="s">
        <v>366</v>
      </c>
      <c r="P120" s="176" t="s">
        <v>39</v>
      </c>
      <c r="Q120" s="635"/>
      <c r="R120" s="636"/>
      <c r="S120" s="403">
        <f>+'11'!U396</f>
        <v>834.41590999999994</v>
      </c>
      <c r="T120" s="403">
        <f>+'11'!V396</f>
        <v>834.41590999999994</v>
      </c>
      <c r="U120" s="400">
        <f t="shared" si="1"/>
        <v>100</v>
      </c>
      <c r="V120" s="637"/>
      <c r="W120" s="637"/>
      <c r="X120" s="637"/>
      <c r="Y120" s="637"/>
      <c r="Z120" s="637"/>
      <c r="AA120" s="637"/>
      <c r="AB120" s="637"/>
      <c r="AC120" s="103"/>
    </row>
    <row r="121" spans="1:29" ht="21.75" customHeight="1" thickBot="1" x14ac:dyDescent="0.25">
      <c r="A121" s="97"/>
      <c r="B121" s="633" t="s">
        <v>327</v>
      </c>
      <c r="C121" s="633"/>
      <c r="D121" s="633"/>
      <c r="E121" s="633"/>
      <c r="F121" s="633"/>
      <c r="G121" s="633"/>
      <c r="H121" s="633"/>
      <c r="I121" s="633"/>
      <c r="J121" s="633"/>
      <c r="K121" s="633"/>
      <c r="L121" s="634"/>
      <c r="M121" s="212">
        <v>1</v>
      </c>
      <c r="N121" s="212">
        <v>6</v>
      </c>
      <c r="O121" s="175" t="s">
        <v>366</v>
      </c>
      <c r="P121" s="176" t="s">
        <v>40</v>
      </c>
      <c r="Q121" s="635"/>
      <c r="R121" s="636"/>
      <c r="S121" s="403">
        <f>+'11'!U397</f>
        <v>641.79408999999998</v>
      </c>
      <c r="T121" s="403">
        <f>+'11'!V397</f>
        <v>641.79408999999998</v>
      </c>
      <c r="U121" s="400">
        <f t="shared" si="1"/>
        <v>100</v>
      </c>
      <c r="V121" s="637"/>
      <c r="W121" s="637"/>
      <c r="X121" s="637"/>
      <c r="Y121" s="637"/>
      <c r="Z121" s="637"/>
      <c r="AA121" s="637"/>
      <c r="AB121" s="637"/>
      <c r="AC121" s="103"/>
    </row>
    <row r="122" spans="1:29" ht="32.25" customHeight="1" thickBot="1" x14ac:dyDescent="0.25">
      <c r="A122" s="97"/>
      <c r="B122" s="633" t="s">
        <v>328</v>
      </c>
      <c r="C122" s="633"/>
      <c r="D122" s="633"/>
      <c r="E122" s="633"/>
      <c r="F122" s="633"/>
      <c r="G122" s="633"/>
      <c r="H122" s="633"/>
      <c r="I122" s="633"/>
      <c r="J122" s="633"/>
      <c r="K122" s="633"/>
      <c r="L122" s="634"/>
      <c r="M122" s="212">
        <v>1</v>
      </c>
      <c r="N122" s="212">
        <v>6</v>
      </c>
      <c r="O122" s="175" t="s">
        <v>366</v>
      </c>
      <c r="P122" s="176" t="s">
        <v>42</v>
      </c>
      <c r="Q122" s="635"/>
      <c r="R122" s="636"/>
      <c r="S122" s="403">
        <f>+'11'!U398</f>
        <v>192.62182000000001</v>
      </c>
      <c r="T122" s="403">
        <f>+'11'!V398</f>
        <v>192.62182000000001</v>
      </c>
      <c r="U122" s="400">
        <f t="shared" si="1"/>
        <v>100</v>
      </c>
      <c r="V122" s="637"/>
      <c r="W122" s="637"/>
      <c r="X122" s="637"/>
      <c r="Y122" s="637"/>
      <c r="Z122" s="637"/>
      <c r="AA122" s="637"/>
      <c r="AB122" s="637"/>
      <c r="AC122" s="103"/>
    </row>
    <row r="123" spans="1:29" ht="32.25" customHeight="1" thickBot="1" x14ac:dyDescent="0.25">
      <c r="A123" s="97"/>
      <c r="B123" s="633" t="s">
        <v>367</v>
      </c>
      <c r="C123" s="633"/>
      <c r="D123" s="633"/>
      <c r="E123" s="633"/>
      <c r="F123" s="633"/>
      <c r="G123" s="633"/>
      <c r="H123" s="633"/>
      <c r="I123" s="633"/>
      <c r="J123" s="633"/>
      <c r="K123" s="633"/>
      <c r="L123" s="634"/>
      <c r="M123" s="212">
        <v>1</v>
      </c>
      <c r="N123" s="212">
        <v>6</v>
      </c>
      <c r="O123" s="175" t="s">
        <v>368</v>
      </c>
      <c r="P123" s="176">
        <v>0</v>
      </c>
      <c r="Q123" s="635"/>
      <c r="R123" s="636"/>
      <c r="S123" s="403">
        <f>+'11'!U399</f>
        <v>599.30693000000008</v>
      </c>
      <c r="T123" s="403">
        <f>+'11'!V399</f>
        <v>599.30692999999997</v>
      </c>
      <c r="U123" s="400">
        <f t="shared" si="1"/>
        <v>99.999999999999972</v>
      </c>
      <c r="V123" s="637"/>
      <c r="W123" s="637"/>
      <c r="X123" s="637"/>
      <c r="Y123" s="637"/>
      <c r="Z123" s="637"/>
      <c r="AA123" s="637"/>
      <c r="AB123" s="637"/>
      <c r="AC123" s="103"/>
    </row>
    <row r="124" spans="1:29" ht="53.25" customHeight="1" thickBot="1" x14ac:dyDescent="0.25">
      <c r="A124" s="97"/>
      <c r="B124" s="633" t="s">
        <v>17</v>
      </c>
      <c r="C124" s="633"/>
      <c r="D124" s="633"/>
      <c r="E124" s="633"/>
      <c r="F124" s="633"/>
      <c r="G124" s="633"/>
      <c r="H124" s="633"/>
      <c r="I124" s="633"/>
      <c r="J124" s="633"/>
      <c r="K124" s="633"/>
      <c r="L124" s="634"/>
      <c r="M124" s="212">
        <v>1</v>
      </c>
      <c r="N124" s="212">
        <v>6</v>
      </c>
      <c r="O124" s="175" t="s">
        <v>368</v>
      </c>
      <c r="P124" s="176" t="s">
        <v>18</v>
      </c>
      <c r="Q124" s="635"/>
      <c r="R124" s="636"/>
      <c r="S124" s="403">
        <f>+'11'!U400</f>
        <v>599.30693000000008</v>
      </c>
      <c r="T124" s="403">
        <f>+'11'!V400</f>
        <v>599.30692999999997</v>
      </c>
      <c r="U124" s="400">
        <f t="shared" si="1"/>
        <v>99.999999999999972</v>
      </c>
      <c r="V124" s="637"/>
      <c r="W124" s="637"/>
      <c r="X124" s="637"/>
      <c r="Y124" s="637"/>
      <c r="Z124" s="637"/>
      <c r="AA124" s="637"/>
      <c r="AB124" s="637"/>
      <c r="AC124" s="103"/>
    </row>
    <row r="125" spans="1:29" ht="21.75" customHeight="1" thickBot="1" x14ac:dyDescent="0.25">
      <c r="A125" s="97"/>
      <c r="B125" s="633" t="s">
        <v>38</v>
      </c>
      <c r="C125" s="633"/>
      <c r="D125" s="633"/>
      <c r="E125" s="633"/>
      <c r="F125" s="633"/>
      <c r="G125" s="633"/>
      <c r="H125" s="633"/>
      <c r="I125" s="633"/>
      <c r="J125" s="633"/>
      <c r="K125" s="633"/>
      <c r="L125" s="634"/>
      <c r="M125" s="212">
        <v>1</v>
      </c>
      <c r="N125" s="212">
        <v>6</v>
      </c>
      <c r="O125" s="175" t="s">
        <v>368</v>
      </c>
      <c r="P125" s="176" t="s">
        <v>39</v>
      </c>
      <c r="Q125" s="635"/>
      <c r="R125" s="636"/>
      <c r="S125" s="403">
        <f>+'11'!U401</f>
        <v>599.30693000000008</v>
      </c>
      <c r="T125" s="403">
        <f>+'11'!V401</f>
        <v>599.30692999999997</v>
      </c>
      <c r="U125" s="400">
        <f t="shared" si="1"/>
        <v>99.999999999999972</v>
      </c>
      <c r="V125" s="637"/>
      <c r="W125" s="637"/>
      <c r="X125" s="637"/>
      <c r="Y125" s="637"/>
      <c r="Z125" s="637"/>
      <c r="AA125" s="637"/>
      <c r="AB125" s="637"/>
      <c r="AC125" s="103"/>
    </row>
    <row r="126" spans="1:29" ht="21.75" customHeight="1" thickBot="1" x14ac:dyDescent="0.25">
      <c r="A126" s="97"/>
      <c r="B126" s="633" t="s">
        <v>327</v>
      </c>
      <c r="C126" s="633"/>
      <c r="D126" s="633"/>
      <c r="E126" s="633"/>
      <c r="F126" s="633"/>
      <c r="G126" s="633"/>
      <c r="H126" s="633"/>
      <c r="I126" s="633"/>
      <c r="J126" s="633"/>
      <c r="K126" s="633"/>
      <c r="L126" s="634"/>
      <c r="M126" s="212">
        <v>1</v>
      </c>
      <c r="N126" s="212">
        <v>6</v>
      </c>
      <c r="O126" s="175" t="s">
        <v>368</v>
      </c>
      <c r="P126" s="176" t="s">
        <v>40</v>
      </c>
      <c r="Q126" s="635"/>
      <c r="R126" s="636"/>
      <c r="S126" s="403">
        <f>+'11'!U402</f>
        <v>461.21884</v>
      </c>
      <c r="T126" s="403">
        <f>+'11'!V402</f>
        <v>461.21884</v>
      </c>
      <c r="U126" s="400">
        <f t="shared" si="1"/>
        <v>100</v>
      </c>
      <c r="V126" s="637"/>
      <c r="W126" s="637"/>
      <c r="X126" s="637"/>
      <c r="Y126" s="637"/>
      <c r="Z126" s="637"/>
      <c r="AA126" s="637"/>
      <c r="AB126" s="637"/>
      <c r="AC126" s="103"/>
    </row>
    <row r="127" spans="1:29" ht="32.25" customHeight="1" thickBot="1" x14ac:dyDescent="0.25">
      <c r="A127" s="97"/>
      <c r="B127" s="633" t="s">
        <v>328</v>
      </c>
      <c r="C127" s="633"/>
      <c r="D127" s="633"/>
      <c r="E127" s="633"/>
      <c r="F127" s="633"/>
      <c r="G127" s="633"/>
      <c r="H127" s="633"/>
      <c r="I127" s="633"/>
      <c r="J127" s="633"/>
      <c r="K127" s="633"/>
      <c r="L127" s="634"/>
      <c r="M127" s="212">
        <v>1</v>
      </c>
      <c r="N127" s="212">
        <v>6</v>
      </c>
      <c r="O127" s="175" t="s">
        <v>368</v>
      </c>
      <c r="P127" s="176" t="s">
        <v>42</v>
      </c>
      <c r="Q127" s="635"/>
      <c r="R127" s="636"/>
      <c r="S127" s="403">
        <f>+'11'!U403</f>
        <v>138.08808999999999</v>
      </c>
      <c r="T127" s="403">
        <f>+'11'!V403</f>
        <v>138.08808999999999</v>
      </c>
      <c r="U127" s="400">
        <f t="shared" si="1"/>
        <v>100</v>
      </c>
      <c r="V127" s="637"/>
      <c r="W127" s="637"/>
      <c r="X127" s="637"/>
      <c r="Y127" s="637"/>
      <c r="Z127" s="637"/>
      <c r="AA127" s="637"/>
      <c r="AB127" s="637"/>
      <c r="AC127" s="103"/>
    </row>
    <row r="128" spans="1:29" ht="32.25" customHeight="1" thickBot="1" x14ac:dyDescent="0.25">
      <c r="A128" s="97"/>
      <c r="B128" s="633" t="s">
        <v>369</v>
      </c>
      <c r="C128" s="633"/>
      <c r="D128" s="633"/>
      <c r="E128" s="633"/>
      <c r="F128" s="633"/>
      <c r="G128" s="633"/>
      <c r="H128" s="633"/>
      <c r="I128" s="633"/>
      <c r="J128" s="633"/>
      <c r="K128" s="633"/>
      <c r="L128" s="634"/>
      <c r="M128" s="212">
        <v>1</v>
      </c>
      <c r="N128" s="212">
        <v>6</v>
      </c>
      <c r="O128" s="175" t="s">
        <v>370</v>
      </c>
      <c r="P128" s="176">
        <v>0</v>
      </c>
      <c r="Q128" s="635"/>
      <c r="R128" s="636"/>
      <c r="S128" s="403">
        <f>+'11'!U404</f>
        <v>60.130480000000006</v>
      </c>
      <c r="T128" s="403">
        <f>+'11'!V404</f>
        <v>60.129999999999995</v>
      </c>
      <c r="U128" s="400">
        <f t="shared" si="1"/>
        <v>99.999201735958181</v>
      </c>
      <c r="V128" s="637"/>
      <c r="W128" s="637"/>
      <c r="X128" s="637"/>
      <c r="Y128" s="637"/>
      <c r="Z128" s="637"/>
      <c r="AA128" s="637"/>
      <c r="AB128" s="637"/>
      <c r="AC128" s="103"/>
    </row>
    <row r="129" spans="1:29" ht="21.75" customHeight="1" thickBot="1" x14ac:dyDescent="0.25">
      <c r="A129" s="97"/>
      <c r="B129" s="633" t="s">
        <v>339</v>
      </c>
      <c r="C129" s="633"/>
      <c r="D129" s="633"/>
      <c r="E129" s="633"/>
      <c r="F129" s="633"/>
      <c r="G129" s="633"/>
      <c r="H129" s="633"/>
      <c r="I129" s="633"/>
      <c r="J129" s="633"/>
      <c r="K129" s="633"/>
      <c r="L129" s="634"/>
      <c r="M129" s="212">
        <v>1</v>
      </c>
      <c r="N129" s="212">
        <v>6</v>
      </c>
      <c r="O129" s="175" t="s">
        <v>370</v>
      </c>
      <c r="P129" s="176" t="s">
        <v>25</v>
      </c>
      <c r="Q129" s="635"/>
      <c r="R129" s="636"/>
      <c r="S129" s="403">
        <f>+'11'!U405</f>
        <v>60.130480000000006</v>
      </c>
      <c r="T129" s="403">
        <f>+'11'!V405</f>
        <v>60.129999999999995</v>
      </c>
      <c r="U129" s="400">
        <f t="shared" si="1"/>
        <v>99.999201735958181</v>
      </c>
      <c r="V129" s="637"/>
      <c r="W129" s="637"/>
      <c r="X129" s="637"/>
      <c r="Y129" s="637"/>
      <c r="Z129" s="637"/>
      <c r="AA129" s="637"/>
      <c r="AB129" s="637"/>
      <c r="AC129" s="103"/>
    </row>
    <row r="130" spans="1:29" ht="21.75" customHeight="1" thickBot="1" x14ac:dyDescent="0.25">
      <c r="A130" s="97"/>
      <c r="B130" s="633" t="s">
        <v>340</v>
      </c>
      <c r="C130" s="633"/>
      <c r="D130" s="633"/>
      <c r="E130" s="633"/>
      <c r="F130" s="633"/>
      <c r="G130" s="633"/>
      <c r="H130" s="633"/>
      <c r="I130" s="633"/>
      <c r="J130" s="633"/>
      <c r="K130" s="633"/>
      <c r="L130" s="634"/>
      <c r="M130" s="212">
        <v>1</v>
      </c>
      <c r="N130" s="212">
        <v>6</v>
      </c>
      <c r="O130" s="175" t="s">
        <v>370</v>
      </c>
      <c r="P130" s="176" t="s">
        <v>27</v>
      </c>
      <c r="Q130" s="635"/>
      <c r="R130" s="636"/>
      <c r="S130" s="403">
        <f>+'11'!U406</f>
        <v>60.130480000000006</v>
      </c>
      <c r="T130" s="403">
        <f>+'11'!V406</f>
        <v>60.129999999999995</v>
      </c>
      <c r="U130" s="400">
        <f t="shared" si="1"/>
        <v>99.999201735958181</v>
      </c>
      <c r="V130" s="637"/>
      <c r="W130" s="637"/>
      <c r="X130" s="637"/>
      <c r="Y130" s="637"/>
      <c r="Z130" s="637"/>
      <c r="AA130" s="637"/>
      <c r="AB130" s="637"/>
      <c r="AC130" s="103"/>
    </row>
    <row r="131" spans="1:29" ht="21.75" customHeight="1" thickBot="1" x14ac:dyDescent="0.25">
      <c r="A131" s="97"/>
      <c r="B131" s="633" t="s">
        <v>341</v>
      </c>
      <c r="C131" s="633"/>
      <c r="D131" s="633"/>
      <c r="E131" s="633"/>
      <c r="F131" s="633"/>
      <c r="G131" s="633"/>
      <c r="H131" s="633"/>
      <c r="I131" s="633"/>
      <c r="J131" s="633"/>
      <c r="K131" s="633"/>
      <c r="L131" s="634"/>
      <c r="M131" s="212">
        <v>1</v>
      </c>
      <c r="N131" s="212">
        <v>6</v>
      </c>
      <c r="O131" s="175" t="s">
        <v>370</v>
      </c>
      <c r="P131" s="176" t="s">
        <v>28</v>
      </c>
      <c r="Q131" s="635"/>
      <c r="R131" s="636"/>
      <c r="S131" s="403">
        <f>+'11'!U407</f>
        <v>34.610480000000003</v>
      </c>
      <c r="T131" s="403">
        <f>+'11'!V407</f>
        <v>34.61</v>
      </c>
      <c r="U131" s="400">
        <f t="shared" si="1"/>
        <v>99.99861313683023</v>
      </c>
      <c r="V131" s="637"/>
      <c r="W131" s="637"/>
      <c r="X131" s="637"/>
      <c r="Y131" s="637"/>
      <c r="Z131" s="637"/>
      <c r="AA131" s="637"/>
      <c r="AB131" s="637"/>
      <c r="AC131" s="103"/>
    </row>
    <row r="132" spans="1:29" ht="12.75" customHeight="1" thickBot="1" x14ac:dyDescent="0.25">
      <c r="A132" s="97"/>
      <c r="B132" s="633" t="s">
        <v>342</v>
      </c>
      <c r="C132" s="633"/>
      <c r="D132" s="633"/>
      <c r="E132" s="633"/>
      <c r="F132" s="633"/>
      <c r="G132" s="633"/>
      <c r="H132" s="633"/>
      <c r="I132" s="633"/>
      <c r="J132" s="633"/>
      <c r="K132" s="633"/>
      <c r="L132" s="634"/>
      <c r="M132" s="212">
        <v>1</v>
      </c>
      <c r="N132" s="212">
        <v>6</v>
      </c>
      <c r="O132" s="175" t="s">
        <v>370</v>
      </c>
      <c r="P132" s="176" t="s">
        <v>29</v>
      </c>
      <c r="Q132" s="635"/>
      <c r="R132" s="636"/>
      <c r="S132" s="403">
        <f>+'11'!U408</f>
        <v>25.52</v>
      </c>
      <c r="T132" s="403">
        <f>+'11'!V408</f>
        <v>25.52</v>
      </c>
      <c r="U132" s="400">
        <f t="shared" si="1"/>
        <v>100</v>
      </c>
      <c r="V132" s="637"/>
      <c r="W132" s="637"/>
      <c r="X132" s="637"/>
      <c r="Y132" s="637"/>
      <c r="Z132" s="637"/>
      <c r="AA132" s="637"/>
      <c r="AB132" s="637"/>
      <c r="AC132" s="103"/>
    </row>
    <row r="133" spans="1:29" ht="32.25" hidden="1" customHeight="1" thickBot="1" x14ac:dyDescent="0.25">
      <c r="A133" s="97"/>
      <c r="B133" s="633" t="s">
        <v>371</v>
      </c>
      <c r="C133" s="633"/>
      <c r="D133" s="633"/>
      <c r="E133" s="633"/>
      <c r="F133" s="633"/>
      <c r="G133" s="633"/>
      <c r="H133" s="633"/>
      <c r="I133" s="633"/>
      <c r="J133" s="633"/>
      <c r="K133" s="633"/>
      <c r="L133" s="634"/>
      <c r="M133" s="212">
        <v>1</v>
      </c>
      <c r="N133" s="212">
        <v>6</v>
      </c>
      <c r="O133" s="175" t="s">
        <v>372</v>
      </c>
      <c r="P133" s="176">
        <v>0</v>
      </c>
      <c r="Q133" s="635"/>
      <c r="R133" s="636"/>
      <c r="S133" s="403">
        <f>+'11'!U409</f>
        <v>0</v>
      </c>
      <c r="T133" s="403">
        <f>+'11'!V409</f>
        <v>0</v>
      </c>
      <c r="U133" s="400" t="e">
        <f t="shared" si="1"/>
        <v>#DIV/0!</v>
      </c>
      <c r="V133" s="637"/>
      <c r="W133" s="637"/>
      <c r="X133" s="637"/>
      <c r="Y133" s="637"/>
      <c r="Z133" s="637"/>
      <c r="AA133" s="637"/>
      <c r="AB133" s="637"/>
      <c r="AC133" s="103"/>
    </row>
    <row r="134" spans="1:29" ht="53.25" hidden="1" customHeight="1" thickBot="1" x14ac:dyDescent="0.25">
      <c r="A134" s="97"/>
      <c r="B134" s="633" t="s">
        <v>17</v>
      </c>
      <c r="C134" s="633"/>
      <c r="D134" s="633"/>
      <c r="E134" s="633"/>
      <c r="F134" s="633"/>
      <c r="G134" s="633"/>
      <c r="H134" s="633"/>
      <c r="I134" s="633"/>
      <c r="J134" s="633"/>
      <c r="K134" s="633"/>
      <c r="L134" s="634"/>
      <c r="M134" s="212">
        <v>1</v>
      </c>
      <c r="N134" s="212">
        <v>6</v>
      </c>
      <c r="O134" s="175" t="s">
        <v>372</v>
      </c>
      <c r="P134" s="176" t="s">
        <v>18</v>
      </c>
      <c r="Q134" s="635"/>
      <c r="R134" s="636"/>
      <c r="S134" s="403">
        <f>+'11'!U410</f>
        <v>0</v>
      </c>
      <c r="T134" s="403">
        <f>+'11'!V410</f>
        <v>0</v>
      </c>
      <c r="U134" s="400" t="e">
        <f t="shared" si="1"/>
        <v>#DIV/0!</v>
      </c>
      <c r="V134" s="637"/>
      <c r="W134" s="637"/>
      <c r="X134" s="637"/>
      <c r="Y134" s="637"/>
      <c r="Z134" s="637"/>
      <c r="AA134" s="637"/>
      <c r="AB134" s="637"/>
      <c r="AC134" s="103"/>
    </row>
    <row r="135" spans="1:29" ht="21.75" hidden="1" customHeight="1" thickBot="1" x14ac:dyDescent="0.25">
      <c r="A135" s="97"/>
      <c r="B135" s="633" t="s">
        <v>38</v>
      </c>
      <c r="C135" s="633"/>
      <c r="D135" s="633"/>
      <c r="E135" s="633"/>
      <c r="F135" s="633"/>
      <c r="G135" s="633"/>
      <c r="H135" s="633"/>
      <c r="I135" s="633"/>
      <c r="J135" s="633"/>
      <c r="K135" s="633"/>
      <c r="L135" s="634"/>
      <c r="M135" s="212">
        <v>1</v>
      </c>
      <c r="N135" s="212">
        <v>6</v>
      </c>
      <c r="O135" s="175" t="s">
        <v>372</v>
      </c>
      <c r="P135" s="176" t="s">
        <v>39</v>
      </c>
      <c r="Q135" s="635"/>
      <c r="R135" s="636"/>
      <c r="S135" s="403">
        <f>+'11'!U411</f>
        <v>0</v>
      </c>
      <c r="T135" s="403">
        <f>+'11'!V411</f>
        <v>0</v>
      </c>
      <c r="U135" s="400" t="e">
        <f t="shared" si="1"/>
        <v>#DIV/0!</v>
      </c>
      <c r="V135" s="637"/>
      <c r="W135" s="637"/>
      <c r="X135" s="637"/>
      <c r="Y135" s="637"/>
      <c r="Z135" s="637"/>
      <c r="AA135" s="637"/>
      <c r="AB135" s="637"/>
      <c r="AC135" s="103"/>
    </row>
    <row r="136" spans="1:29" ht="32.25" hidden="1" customHeight="1" thickBot="1" x14ac:dyDescent="0.25">
      <c r="A136" s="97"/>
      <c r="B136" s="633" t="s">
        <v>347</v>
      </c>
      <c r="C136" s="633"/>
      <c r="D136" s="633"/>
      <c r="E136" s="633"/>
      <c r="F136" s="633"/>
      <c r="G136" s="633"/>
      <c r="H136" s="633"/>
      <c r="I136" s="633"/>
      <c r="J136" s="633"/>
      <c r="K136" s="633"/>
      <c r="L136" s="634"/>
      <c r="M136" s="212">
        <v>1</v>
      </c>
      <c r="N136" s="212">
        <v>6</v>
      </c>
      <c r="O136" s="175" t="s">
        <v>372</v>
      </c>
      <c r="P136" s="176" t="s">
        <v>41</v>
      </c>
      <c r="Q136" s="635"/>
      <c r="R136" s="636"/>
      <c r="S136" s="403">
        <f>+'11'!U412</f>
        <v>0</v>
      </c>
      <c r="T136" s="403">
        <f>+'11'!V412</f>
        <v>0</v>
      </c>
      <c r="U136" s="400" t="e">
        <f t="shared" si="1"/>
        <v>#DIV/0!</v>
      </c>
      <c r="V136" s="637"/>
      <c r="W136" s="637"/>
      <c r="X136" s="637"/>
      <c r="Y136" s="637"/>
      <c r="Z136" s="637"/>
      <c r="AA136" s="637"/>
      <c r="AB136" s="637"/>
      <c r="AC136" s="103"/>
    </row>
    <row r="137" spans="1:29" ht="12.75" customHeight="1" thickBot="1" x14ac:dyDescent="0.25">
      <c r="A137" s="97"/>
      <c r="B137" s="638" t="s">
        <v>297</v>
      </c>
      <c r="C137" s="638"/>
      <c r="D137" s="638"/>
      <c r="E137" s="638"/>
      <c r="F137" s="638"/>
      <c r="G137" s="638"/>
      <c r="H137" s="638"/>
      <c r="I137" s="638"/>
      <c r="J137" s="638"/>
      <c r="K137" s="638"/>
      <c r="L137" s="639"/>
      <c r="M137" s="255">
        <v>1</v>
      </c>
      <c r="N137" s="255">
        <v>7</v>
      </c>
      <c r="O137" s="256">
        <v>0</v>
      </c>
      <c r="P137" s="257">
        <v>0</v>
      </c>
      <c r="Q137" s="640"/>
      <c r="R137" s="641"/>
      <c r="S137" s="402">
        <f>+'11'!U413</f>
        <v>113</v>
      </c>
      <c r="T137" s="402">
        <f>+'11'!V413</f>
        <v>113</v>
      </c>
      <c r="U137" s="400">
        <f t="shared" si="1"/>
        <v>100</v>
      </c>
      <c r="V137" s="642"/>
      <c r="W137" s="642"/>
      <c r="X137" s="642"/>
      <c r="Y137" s="642"/>
      <c r="Z137" s="642"/>
      <c r="AA137" s="642"/>
      <c r="AB137" s="642"/>
      <c r="AC137" s="103"/>
    </row>
    <row r="138" spans="1:29" ht="21.75" customHeight="1" thickBot="1" x14ac:dyDescent="0.25">
      <c r="A138" s="97"/>
      <c r="B138" s="633" t="s">
        <v>373</v>
      </c>
      <c r="C138" s="633"/>
      <c r="D138" s="633"/>
      <c r="E138" s="633"/>
      <c r="F138" s="633"/>
      <c r="G138" s="633"/>
      <c r="H138" s="633"/>
      <c r="I138" s="633"/>
      <c r="J138" s="633"/>
      <c r="K138" s="633"/>
      <c r="L138" s="634"/>
      <c r="M138" s="212">
        <v>1</v>
      </c>
      <c r="N138" s="212">
        <v>7</v>
      </c>
      <c r="O138" s="175" t="s">
        <v>374</v>
      </c>
      <c r="P138" s="176">
        <v>0</v>
      </c>
      <c r="Q138" s="635"/>
      <c r="R138" s="636"/>
      <c r="S138" s="402">
        <f>+'11'!U414</f>
        <v>113</v>
      </c>
      <c r="T138" s="402">
        <f>+'11'!V414</f>
        <v>113</v>
      </c>
      <c r="U138" s="400">
        <f t="shared" si="1"/>
        <v>100</v>
      </c>
      <c r="V138" s="637"/>
      <c r="W138" s="637"/>
      <c r="X138" s="637"/>
      <c r="Y138" s="637"/>
      <c r="Z138" s="637"/>
      <c r="AA138" s="637"/>
      <c r="AB138" s="637"/>
      <c r="AC138" s="103"/>
    </row>
    <row r="139" spans="1:29" ht="21.75" customHeight="1" thickBot="1" x14ac:dyDescent="0.25">
      <c r="A139" s="97"/>
      <c r="B139" s="633" t="s">
        <v>375</v>
      </c>
      <c r="C139" s="633"/>
      <c r="D139" s="633"/>
      <c r="E139" s="633"/>
      <c r="F139" s="633"/>
      <c r="G139" s="633"/>
      <c r="H139" s="633"/>
      <c r="I139" s="633"/>
      <c r="J139" s="633"/>
      <c r="K139" s="633"/>
      <c r="L139" s="634"/>
      <c r="M139" s="212">
        <v>1</v>
      </c>
      <c r="N139" s="212">
        <v>7</v>
      </c>
      <c r="O139" s="175" t="s">
        <v>376</v>
      </c>
      <c r="P139" s="176">
        <v>0</v>
      </c>
      <c r="Q139" s="635"/>
      <c r="R139" s="636"/>
      <c r="S139" s="402">
        <f>+'11'!U415</f>
        <v>113</v>
      </c>
      <c r="T139" s="402">
        <f>+'11'!V415</f>
        <v>113</v>
      </c>
      <c r="U139" s="400">
        <f t="shared" si="1"/>
        <v>100</v>
      </c>
      <c r="V139" s="637"/>
      <c r="W139" s="637"/>
      <c r="X139" s="637"/>
      <c r="Y139" s="637"/>
      <c r="Z139" s="637"/>
      <c r="AA139" s="637"/>
      <c r="AB139" s="637"/>
      <c r="AC139" s="103"/>
    </row>
    <row r="140" spans="1:29" ht="12.75" customHeight="1" thickBot="1" x14ac:dyDescent="0.25">
      <c r="A140" s="97"/>
      <c r="B140" s="633" t="s">
        <v>30</v>
      </c>
      <c r="C140" s="633"/>
      <c r="D140" s="633"/>
      <c r="E140" s="633"/>
      <c r="F140" s="633"/>
      <c r="G140" s="633"/>
      <c r="H140" s="633"/>
      <c r="I140" s="633"/>
      <c r="J140" s="633"/>
      <c r="K140" s="633"/>
      <c r="L140" s="634"/>
      <c r="M140" s="212">
        <v>1</v>
      </c>
      <c r="N140" s="212">
        <v>7</v>
      </c>
      <c r="O140" s="175" t="s">
        <v>376</v>
      </c>
      <c r="P140" s="176" t="s">
        <v>31</v>
      </c>
      <c r="Q140" s="635"/>
      <c r="R140" s="636"/>
      <c r="S140" s="402">
        <f>+'11'!U416</f>
        <v>113</v>
      </c>
      <c r="T140" s="402">
        <f>+'11'!V416</f>
        <v>113</v>
      </c>
      <c r="U140" s="400">
        <f t="shared" si="1"/>
        <v>100</v>
      </c>
      <c r="V140" s="637"/>
      <c r="W140" s="637"/>
      <c r="X140" s="637"/>
      <c r="Y140" s="637"/>
      <c r="Z140" s="637"/>
      <c r="AA140" s="637"/>
      <c r="AB140" s="637"/>
      <c r="AC140" s="103"/>
    </row>
    <row r="141" spans="1:29" ht="12.75" customHeight="1" thickBot="1" x14ac:dyDescent="0.25">
      <c r="A141" s="97"/>
      <c r="B141" s="633" t="s">
        <v>298</v>
      </c>
      <c r="C141" s="633"/>
      <c r="D141" s="633"/>
      <c r="E141" s="633"/>
      <c r="F141" s="633"/>
      <c r="G141" s="633"/>
      <c r="H141" s="633"/>
      <c r="I141" s="633"/>
      <c r="J141" s="633"/>
      <c r="K141" s="633"/>
      <c r="L141" s="634"/>
      <c r="M141" s="212">
        <v>1</v>
      </c>
      <c r="N141" s="212">
        <v>7</v>
      </c>
      <c r="O141" s="175" t="s">
        <v>376</v>
      </c>
      <c r="P141" s="176" t="s">
        <v>299</v>
      </c>
      <c r="Q141" s="635"/>
      <c r="R141" s="636"/>
      <c r="S141" s="402">
        <f>+'11'!U417</f>
        <v>113</v>
      </c>
      <c r="T141" s="402">
        <f>+'11'!V417</f>
        <v>113</v>
      </c>
      <c r="U141" s="400">
        <f t="shared" si="1"/>
        <v>100</v>
      </c>
      <c r="V141" s="637"/>
      <c r="W141" s="637"/>
      <c r="X141" s="637"/>
      <c r="Y141" s="637"/>
      <c r="Z141" s="637"/>
      <c r="AA141" s="637"/>
      <c r="AB141" s="637"/>
      <c r="AC141" s="103"/>
    </row>
    <row r="142" spans="1:29" ht="12.75" hidden="1" customHeight="1" thickBot="1" x14ac:dyDescent="0.25">
      <c r="A142" s="97"/>
      <c r="B142" s="638" t="s">
        <v>85</v>
      </c>
      <c r="C142" s="638"/>
      <c r="D142" s="638"/>
      <c r="E142" s="638"/>
      <c r="F142" s="638"/>
      <c r="G142" s="638"/>
      <c r="H142" s="638"/>
      <c r="I142" s="638"/>
      <c r="J142" s="638"/>
      <c r="K142" s="638"/>
      <c r="L142" s="639"/>
      <c r="M142" s="255">
        <v>1</v>
      </c>
      <c r="N142" s="255">
        <v>11</v>
      </c>
      <c r="O142" s="256">
        <v>0</v>
      </c>
      <c r="P142" s="257">
        <v>0</v>
      </c>
      <c r="Q142" s="640"/>
      <c r="R142" s="641"/>
      <c r="S142" s="402">
        <f>+'11'!U464</f>
        <v>0</v>
      </c>
      <c r="T142" s="402">
        <f>+'11'!V464</f>
        <v>0</v>
      </c>
      <c r="U142" s="400" t="e">
        <f t="shared" si="1"/>
        <v>#DIV/0!</v>
      </c>
      <c r="V142" s="642"/>
      <c r="W142" s="642"/>
      <c r="X142" s="642"/>
      <c r="Y142" s="642"/>
      <c r="Z142" s="642"/>
      <c r="AA142" s="642"/>
      <c r="AB142" s="642"/>
      <c r="AC142" s="103"/>
    </row>
    <row r="143" spans="1:29" ht="21.75" hidden="1" customHeight="1" thickBot="1" x14ac:dyDescent="0.25">
      <c r="A143" s="97"/>
      <c r="B143" s="633" t="s">
        <v>377</v>
      </c>
      <c r="C143" s="633"/>
      <c r="D143" s="633"/>
      <c r="E143" s="633"/>
      <c r="F143" s="633"/>
      <c r="G143" s="633"/>
      <c r="H143" s="633"/>
      <c r="I143" s="633"/>
      <c r="J143" s="633"/>
      <c r="K143" s="633"/>
      <c r="L143" s="634"/>
      <c r="M143" s="212">
        <v>1</v>
      </c>
      <c r="N143" s="212">
        <v>11</v>
      </c>
      <c r="O143" s="175" t="s">
        <v>378</v>
      </c>
      <c r="P143" s="176">
        <v>0</v>
      </c>
      <c r="Q143" s="635"/>
      <c r="R143" s="636"/>
      <c r="S143" s="402">
        <f>+'11'!U465</f>
        <v>0</v>
      </c>
      <c r="T143" s="402">
        <f>+'11'!V465</f>
        <v>0</v>
      </c>
      <c r="U143" s="400" t="e">
        <f t="shared" si="1"/>
        <v>#DIV/0!</v>
      </c>
      <c r="V143" s="637"/>
      <c r="W143" s="637"/>
      <c r="X143" s="637"/>
      <c r="Y143" s="637"/>
      <c r="Z143" s="637"/>
      <c r="AA143" s="637"/>
      <c r="AB143" s="637"/>
      <c r="AC143" s="103"/>
    </row>
    <row r="144" spans="1:29" ht="12.75" hidden="1" customHeight="1" thickBot="1" x14ac:dyDescent="0.25">
      <c r="A144" s="97"/>
      <c r="B144" s="633" t="s">
        <v>379</v>
      </c>
      <c r="C144" s="633"/>
      <c r="D144" s="633"/>
      <c r="E144" s="633"/>
      <c r="F144" s="633"/>
      <c r="G144" s="633"/>
      <c r="H144" s="633"/>
      <c r="I144" s="633"/>
      <c r="J144" s="633"/>
      <c r="K144" s="633"/>
      <c r="L144" s="634"/>
      <c r="M144" s="212">
        <v>1</v>
      </c>
      <c r="N144" s="212">
        <v>11</v>
      </c>
      <c r="O144" s="175" t="s">
        <v>380</v>
      </c>
      <c r="P144" s="176">
        <v>0</v>
      </c>
      <c r="Q144" s="635"/>
      <c r="R144" s="636"/>
      <c r="S144" s="402">
        <f>+'11'!U466</f>
        <v>0</v>
      </c>
      <c r="T144" s="402">
        <f>+'11'!V466</f>
        <v>0</v>
      </c>
      <c r="U144" s="400" t="e">
        <f t="shared" si="1"/>
        <v>#DIV/0!</v>
      </c>
      <c r="V144" s="637"/>
      <c r="W144" s="637"/>
      <c r="X144" s="637"/>
      <c r="Y144" s="637"/>
      <c r="Z144" s="637"/>
      <c r="AA144" s="637"/>
      <c r="AB144" s="637"/>
      <c r="AC144" s="103"/>
    </row>
    <row r="145" spans="1:29" ht="12.75" hidden="1" customHeight="1" thickBot="1" x14ac:dyDescent="0.25">
      <c r="A145" s="97"/>
      <c r="B145" s="633" t="s">
        <v>30</v>
      </c>
      <c r="C145" s="633"/>
      <c r="D145" s="633"/>
      <c r="E145" s="633"/>
      <c r="F145" s="633"/>
      <c r="G145" s="633"/>
      <c r="H145" s="633"/>
      <c r="I145" s="633"/>
      <c r="J145" s="633"/>
      <c r="K145" s="633"/>
      <c r="L145" s="634"/>
      <c r="M145" s="212">
        <v>1</v>
      </c>
      <c r="N145" s="212">
        <v>11</v>
      </c>
      <c r="O145" s="175" t="s">
        <v>380</v>
      </c>
      <c r="P145" s="176" t="s">
        <v>31</v>
      </c>
      <c r="Q145" s="635"/>
      <c r="R145" s="636"/>
      <c r="S145" s="402">
        <f>+'11'!U467</f>
        <v>0</v>
      </c>
      <c r="T145" s="402">
        <f>+'11'!V467</f>
        <v>0</v>
      </c>
      <c r="U145" s="400" t="e">
        <f t="shared" si="1"/>
        <v>#DIV/0!</v>
      </c>
      <c r="V145" s="637"/>
      <c r="W145" s="637"/>
      <c r="X145" s="637"/>
      <c r="Y145" s="637"/>
      <c r="Z145" s="637"/>
      <c r="AA145" s="637"/>
      <c r="AB145" s="637"/>
      <c r="AC145" s="103"/>
    </row>
    <row r="146" spans="1:29" ht="12.75" hidden="1" customHeight="1" thickBot="1" x14ac:dyDescent="0.25">
      <c r="A146" s="97"/>
      <c r="B146" s="633" t="s">
        <v>84</v>
      </c>
      <c r="C146" s="633"/>
      <c r="D146" s="633"/>
      <c r="E146" s="633"/>
      <c r="F146" s="633"/>
      <c r="G146" s="633"/>
      <c r="H146" s="633"/>
      <c r="I146" s="633"/>
      <c r="J146" s="633"/>
      <c r="K146" s="633"/>
      <c r="L146" s="634"/>
      <c r="M146" s="212">
        <v>1</v>
      </c>
      <c r="N146" s="212">
        <v>11</v>
      </c>
      <c r="O146" s="175" t="s">
        <v>380</v>
      </c>
      <c r="P146" s="176" t="s">
        <v>381</v>
      </c>
      <c r="Q146" s="635"/>
      <c r="R146" s="636"/>
      <c r="S146" s="402">
        <f>+'11'!U468</f>
        <v>0</v>
      </c>
      <c r="T146" s="402">
        <f>+'11'!V468</f>
        <v>0</v>
      </c>
      <c r="U146" s="400" t="e">
        <f t="shared" si="1"/>
        <v>#DIV/0!</v>
      </c>
      <c r="V146" s="637"/>
      <c r="W146" s="637"/>
      <c r="X146" s="637"/>
      <c r="Y146" s="637"/>
      <c r="Z146" s="637"/>
      <c r="AA146" s="637"/>
      <c r="AB146" s="637"/>
      <c r="AC146" s="103"/>
    </row>
    <row r="147" spans="1:29" ht="12.75" customHeight="1" thickBot="1" x14ac:dyDescent="0.25">
      <c r="A147" s="97"/>
      <c r="B147" s="638" t="s">
        <v>86</v>
      </c>
      <c r="C147" s="638"/>
      <c r="D147" s="638"/>
      <c r="E147" s="638"/>
      <c r="F147" s="638"/>
      <c r="G147" s="638"/>
      <c r="H147" s="638"/>
      <c r="I147" s="638"/>
      <c r="J147" s="638"/>
      <c r="K147" s="638"/>
      <c r="L147" s="639"/>
      <c r="M147" s="255">
        <v>1</v>
      </c>
      <c r="N147" s="255">
        <v>13</v>
      </c>
      <c r="O147" s="256">
        <v>0</v>
      </c>
      <c r="P147" s="257">
        <v>0</v>
      </c>
      <c r="Q147" s="640"/>
      <c r="R147" s="641"/>
      <c r="S147" s="402">
        <f>+S148+S154+S160+S165+S171+S181</f>
        <v>5484.8643300000003</v>
      </c>
      <c r="T147" s="402">
        <f>+T148+T154+T160+T165+T171+T181</f>
        <v>5429.28532</v>
      </c>
      <c r="U147" s="400">
        <f t="shared" si="1"/>
        <v>98.986683960512835</v>
      </c>
      <c r="V147" s="642"/>
      <c r="W147" s="642"/>
      <c r="X147" s="642"/>
      <c r="Y147" s="642"/>
      <c r="Z147" s="642"/>
      <c r="AA147" s="642"/>
      <c r="AB147" s="642"/>
      <c r="AC147" s="103"/>
    </row>
    <row r="148" spans="1:29" ht="21.75" customHeight="1" thickBot="1" x14ac:dyDescent="0.25">
      <c r="A148" s="97"/>
      <c r="B148" s="633" t="s">
        <v>382</v>
      </c>
      <c r="C148" s="633"/>
      <c r="D148" s="633"/>
      <c r="E148" s="633"/>
      <c r="F148" s="633"/>
      <c r="G148" s="633"/>
      <c r="H148" s="633"/>
      <c r="I148" s="633"/>
      <c r="J148" s="633"/>
      <c r="K148" s="633"/>
      <c r="L148" s="634"/>
      <c r="M148" s="212">
        <v>1</v>
      </c>
      <c r="N148" s="212">
        <v>13</v>
      </c>
      <c r="O148" s="175" t="s">
        <v>383</v>
      </c>
      <c r="P148" s="176">
        <v>0</v>
      </c>
      <c r="Q148" s="635"/>
      <c r="R148" s="636"/>
      <c r="S148" s="403">
        <f>+'11'!U470</f>
        <v>223.8</v>
      </c>
      <c r="T148" s="403">
        <f>+'11'!V470</f>
        <v>223.8</v>
      </c>
      <c r="U148" s="400">
        <f t="shared" ref="U148:U211" si="2">+T148/S148*100</f>
        <v>100</v>
      </c>
      <c r="V148" s="637"/>
      <c r="W148" s="637"/>
      <c r="X148" s="637"/>
      <c r="Y148" s="637"/>
      <c r="Z148" s="637"/>
      <c r="AA148" s="637"/>
      <c r="AB148" s="637"/>
      <c r="AC148" s="103"/>
    </row>
    <row r="149" spans="1:29" ht="12.75" customHeight="1" thickBot="1" x14ac:dyDescent="0.25">
      <c r="A149" s="97"/>
      <c r="B149" s="633" t="s">
        <v>384</v>
      </c>
      <c r="C149" s="633"/>
      <c r="D149" s="633"/>
      <c r="E149" s="633"/>
      <c r="F149" s="633"/>
      <c r="G149" s="633"/>
      <c r="H149" s="633"/>
      <c r="I149" s="633"/>
      <c r="J149" s="633"/>
      <c r="K149" s="633"/>
      <c r="L149" s="634"/>
      <c r="M149" s="212">
        <v>1</v>
      </c>
      <c r="N149" s="212">
        <v>13</v>
      </c>
      <c r="O149" s="175" t="s">
        <v>385</v>
      </c>
      <c r="P149" s="176">
        <v>0</v>
      </c>
      <c r="Q149" s="635"/>
      <c r="R149" s="636"/>
      <c r="S149" s="403">
        <f>+'11'!U471</f>
        <v>223.8</v>
      </c>
      <c r="T149" s="403">
        <f>+'11'!V471</f>
        <v>223.8</v>
      </c>
      <c r="U149" s="400">
        <f t="shared" si="2"/>
        <v>100</v>
      </c>
      <c r="V149" s="637"/>
      <c r="W149" s="637"/>
      <c r="X149" s="637"/>
      <c r="Y149" s="637"/>
      <c r="Z149" s="637"/>
      <c r="AA149" s="637"/>
      <c r="AB149" s="637"/>
      <c r="AC149" s="103"/>
    </row>
    <row r="150" spans="1:29" ht="32.25" customHeight="1" thickBot="1" x14ac:dyDescent="0.25">
      <c r="A150" s="97"/>
      <c r="B150" s="633" t="s">
        <v>386</v>
      </c>
      <c r="C150" s="633"/>
      <c r="D150" s="633"/>
      <c r="E150" s="633"/>
      <c r="F150" s="633"/>
      <c r="G150" s="633"/>
      <c r="H150" s="633"/>
      <c r="I150" s="633"/>
      <c r="J150" s="633"/>
      <c r="K150" s="633"/>
      <c r="L150" s="634"/>
      <c r="M150" s="212">
        <v>1</v>
      </c>
      <c r="N150" s="212">
        <v>13</v>
      </c>
      <c r="O150" s="175" t="s">
        <v>387</v>
      </c>
      <c r="P150" s="176">
        <v>0</v>
      </c>
      <c r="Q150" s="635"/>
      <c r="R150" s="636"/>
      <c r="S150" s="403">
        <f>+'11'!U472</f>
        <v>223.8</v>
      </c>
      <c r="T150" s="403">
        <f>+'11'!V472</f>
        <v>223.8</v>
      </c>
      <c r="U150" s="400">
        <f t="shared" si="2"/>
        <v>100</v>
      </c>
      <c r="V150" s="637"/>
      <c r="W150" s="637"/>
      <c r="X150" s="637"/>
      <c r="Y150" s="637"/>
      <c r="Z150" s="637"/>
      <c r="AA150" s="637"/>
      <c r="AB150" s="637"/>
      <c r="AC150" s="103"/>
    </row>
    <row r="151" spans="1:29" ht="21.75" customHeight="1" thickBot="1" x14ac:dyDescent="0.25">
      <c r="A151" s="97"/>
      <c r="B151" s="633" t="s">
        <v>339</v>
      </c>
      <c r="C151" s="633"/>
      <c r="D151" s="633"/>
      <c r="E151" s="633"/>
      <c r="F151" s="633"/>
      <c r="G151" s="633"/>
      <c r="H151" s="633"/>
      <c r="I151" s="633"/>
      <c r="J151" s="633"/>
      <c r="K151" s="633"/>
      <c r="L151" s="634"/>
      <c r="M151" s="212">
        <v>1</v>
      </c>
      <c r="N151" s="212">
        <v>13</v>
      </c>
      <c r="O151" s="175" t="s">
        <v>387</v>
      </c>
      <c r="P151" s="176" t="s">
        <v>25</v>
      </c>
      <c r="Q151" s="635"/>
      <c r="R151" s="636"/>
      <c r="S151" s="403">
        <f>+'11'!U473</f>
        <v>223.8</v>
      </c>
      <c r="T151" s="403">
        <f>+'11'!V473</f>
        <v>223.8</v>
      </c>
      <c r="U151" s="400">
        <f t="shared" si="2"/>
        <v>100</v>
      </c>
      <c r="V151" s="637"/>
      <c r="W151" s="637"/>
      <c r="X151" s="637"/>
      <c r="Y151" s="637"/>
      <c r="Z151" s="637"/>
      <c r="AA151" s="637"/>
      <c r="AB151" s="637"/>
      <c r="AC151" s="103"/>
    </row>
    <row r="152" spans="1:29" ht="21.75" customHeight="1" thickBot="1" x14ac:dyDescent="0.25">
      <c r="A152" s="97"/>
      <c r="B152" s="633" t="s">
        <v>340</v>
      </c>
      <c r="C152" s="633"/>
      <c r="D152" s="633"/>
      <c r="E152" s="633"/>
      <c r="F152" s="633"/>
      <c r="G152" s="633"/>
      <c r="H152" s="633"/>
      <c r="I152" s="633"/>
      <c r="J152" s="633"/>
      <c r="K152" s="633"/>
      <c r="L152" s="634"/>
      <c r="M152" s="212">
        <v>1</v>
      </c>
      <c r="N152" s="212">
        <v>13</v>
      </c>
      <c r="O152" s="175" t="s">
        <v>387</v>
      </c>
      <c r="P152" s="176" t="s">
        <v>27</v>
      </c>
      <c r="Q152" s="635"/>
      <c r="R152" s="636"/>
      <c r="S152" s="403">
        <f>+'11'!U474</f>
        <v>223.8</v>
      </c>
      <c r="T152" s="403">
        <f>+'11'!V474</f>
        <v>223.8</v>
      </c>
      <c r="U152" s="400">
        <f t="shared" si="2"/>
        <v>100</v>
      </c>
      <c r="V152" s="637"/>
      <c r="W152" s="637"/>
      <c r="X152" s="637"/>
      <c r="Y152" s="637"/>
      <c r="Z152" s="637"/>
      <c r="AA152" s="637"/>
      <c r="AB152" s="637"/>
      <c r="AC152" s="103"/>
    </row>
    <row r="153" spans="1:29" ht="12.75" customHeight="1" thickBot="1" x14ac:dyDescent="0.25">
      <c r="A153" s="97"/>
      <c r="B153" s="633" t="s">
        <v>342</v>
      </c>
      <c r="C153" s="633"/>
      <c r="D153" s="633"/>
      <c r="E153" s="633"/>
      <c r="F153" s="633"/>
      <c r="G153" s="633"/>
      <c r="H153" s="633"/>
      <c r="I153" s="633"/>
      <c r="J153" s="633"/>
      <c r="K153" s="633"/>
      <c r="L153" s="648"/>
      <c r="M153" s="251">
        <v>1</v>
      </c>
      <c r="N153" s="251">
        <v>13</v>
      </c>
      <c r="O153" s="259" t="s">
        <v>387</v>
      </c>
      <c r="P153" s="260" t="s">
        <v>29</v>
      </c>
      <c r="Q153" s="649"/>
      <c r="R153" s="650"/>
      <c r="S153" s="404">
        <f>+'11'!U475</f>
        <v>223.8</v>
      </c>
      <c r="T153" s="404">
        <f>+'11'!V475</f>
        <v>223.8</v>
      </c>
      <c r="U153" s="400">
        <f t="shared" si="2"/>
        <v>100</v>
      </c>
      <c r="V153" s="637"/>
      <c r="W153" s="637"/>
      <c r="X153" s="637"/>
      <c r="Y153" s="637"/>
      <c r="Z153" s="637"/>
      <c r="AA153" s="637"/>
      <c r="AB153" s="637"/>
      <c r="AC153" s="103"/>
    </row>
    <row r="154" spans="1:29" ht="34.5" thickBot="1" x14ac:dyDescent="0.25">
      <c r="A154" s="97"/>
      <c r="B154" s="206"/>
      <c r="C154" s="206"/>
      <c r="D154" s="206"/>
      <c r="E154" s="206"/>
      <c r="F154" s="206"/>
      <c r="G154" s="206"/>
      <c r="H154" s="206"/>
      <c r="I154" s="206"/>
      <c r="J154" s="206"/>
      <c r="K154" s="207"/>
      <c r="L154" s="239" t="s">
        <v>498</v>
      </c>
      <c r="M154" s="246" t="s">
        <v>602</v>
      </c>
      <c r="N154" s="247">
        <f>+'11'!P476</f>
        <v>13</v>
      </c>
      <c r="O154" s="247" t="str">
        <f>+'11'!Q476</f>
        <v>0500000000</v>
      </c>
      <c r="P154" s="247">
        <f>+'11'!R476</f>
        <v>0</v>
      </c>
      <c r="Q154" s="247">
        <f>+'11'!S476</f>
        <v>0</v>
      </c>
      <c r="R154" s="247">
        <f>+'11'!T476</f>
        <v>0</v>
      </c>
      <c r="S154" s="405">
        <f>+'11'!U476</f>
        <v>46.6</v>
      </c>
      <c r="T154" s="405">
        <f>+'11'!V476</f>
        <v>46.521000000000001</v>
      </c>
      <c r="U154" s="400">
        <f t="shared" si="2"/>
        <v>99.830472103004283</v>
      </c>
      <c r="V154" s="235"/>
      <c r="W154" s="236"/>
      <c r="X154" s="208"/>
      <c r="Y154" s="208"/>
      <c r="Z154" s="208"/>
      <c r="AA154" s="208"/>
      <c r="AB154" s="208"/>
      <c r="AC154" s="103"/>
    </row>
    <row r="155" spans="1:29" ht="23.25" thickBot="1" x14ac:dyDescent="0.25">
      <c r="A155" s="97"/>
      <c r="B155" s="206"/>
      <c r="C155" s="206"/>
      <c r="D155" s="206"/>
      <c r="E155" s="206"/>
      <c r="F155" s="206"/>
      <c r="G155" s="206"/>
      <c r="H155" s="206"/>
      <c r="I155" s="206"/>
      <c r="J155" s="206"/>
      <c r="K155" s="207"/>
      <c r="L155" s="239" t="s">
        <v>500</v>
      </c>
      <c r="M155" s="246" t="s">
        <v>602</v>
      </c>
      <c r="N155" s="247">
        <f>+'11'!P477</f>
        <v>13</v>
      </c>
      <c r="O155" s="247" t="str">
        <f>+'11'!Q477</f>
        <v>0520000000</v>
      </c>
      <c r="P155" s="247">
        <f>+'11'!R477</f>
        <v>0</v>
      </c>
      <c r="Q155" s="247">
        <f>+'11'!S477</f>
        <v>0</v>
      </c>
      <c r="R155" s="247">
        <f>+'11'!T477</f>
        <v>0</v>
      </c>
      <c r="S155" s="405">
        <f>+'11'!U477</f>
        <v>46.6</v>
      </c>
      <c r="T155" s="405">
        <f>+'11'!V477</f>
        <v>46.521000000000001</v>
      </c>
      <c r="U155" s="400">
        <f t="shared" si="2"/>
        <v>99.830472103004283</v>
      </c>
      <c r="V155" s="237"/>
      <c r="W155" s="238"/>
      <c r="X155" s="208"/>
      <c r="Y155" s="208"/>
      <c r="Z155" s="208"/>
      <c r="AA155" s="208"/>
      <c r="AB155" s="208"/>
      <c r="AC155" s="103"/>
    </row>
    <row r="156" spans="1:29" ht="13.5" thickBot="1" x14ac:dyDescent="0.25">
      <c r="A156" s="97"/>
      <c r="B156" s="206"/>
      <c r="C156" s="206"/>
      <c r="D156" s="206"/>
      <c r="E156" s="206"/>
      <c r="F156" s="206"/>
      <c r="G156" s="206"/>
      <c r="H156" s="206"/>
      <c r="I156" s="206"/>
      <c r="J156" s="206"/>
      <c r="K156" s="207"/>
      <c r="L156" s="239" t="s">
        <v>100</v>
      </c>
      <c r="M156" s="246" t="s">
        <v>602</v>
      </c>
      <c r="N156" s="247">
        <f>+'11'!P478</f>
        <v>13</v>
      </c>
      <c r="O156" s="247" t="str">
        <f>+'11'!Q478</f>
        <v>0520107250</v>
      </c>
      <c r="P156" s="247">
        <f>+'11'!R478</f>
        <v>0</v>
      </c>
      <c r="Q156" s="247">
        <f>+'11'!S478</f>
        <v>0</v>
      </c>
      <c r="R156" s="247">
        <f>+'11'!T478</f>
        <v>0</v>
      </c>
      <c r="S156" s="405">
        <f>+'11'!U478</f>
        <v>46.6</v>
      </c>
      <c r="T156" s="405">
        <f>+'11'!V478</f>
        <v>46.521000000000001</v>
      </c>
      <c r="U156" s="400">
        <f t="shared" si="2"/>
        <v>99.830472103004283</v>
      </c>
      <c r="V156" s="237"/>
      <c r="W156" s="238"/>
      <c r="X156" s="208"/>
      <c r="Y156" s="208"/>
      <c r="Z156" s="208"/>
      <c r="AA156" s="208"/>
      <c r="AB156" s="208"/>
      <c r="AC156" s="103"/>
    </row>
    <row r="157" spans="1:29" ht="57" thickBot="1" x14ac:dyDescent="0.25">
      <c r="A157" s="97"/>
      <c r="B157" s="206"/>
      <c r="C157" s="206"/>
      <c r="D157" s="206"/>
      <c r="E157" s="206"/>
      <c r="F157" s="206"/>
      <c r="G157" s="206"/>
      <c r="H157" s="206"/>
      <c r="I157" s="206"/>
      <c r="J157" s="206"/>
      <c r="K157" s="207"/>
      <c r="L157" s="239" t="s">
        <v>17</v>
      </c>
      <c r="M157" s="246" t="s">
        <v>602</v>
      </c>
      <c r="N157" s="247">
        <f>+'11'!P479</f>
        <v>13</v>
      </c>
      <c r="O157" s="247" t="str">
        <f>+'11'!Q479</f>
        <v>0520107250</v>
      </c>
      <c r="P157" s="247" t="str">
        <f>+'11'!R479</f>
        <v>100</v>
      </c>
      <c r="Q157" s="247">
        <f>+'11'!S479</f>
        <v>0</v>
      </c>
      <c r="R157" s="247">
        <f>+'11'!T479</f>
        <v>0</v>
      </c>
      <c r="S157" s="405">
        <f>+'11'!U479</f>
        <v>46.6</v>
      </c>
      <c r="T157" s="405">
        <f>+'11'!V479</f>
        <v>46.521000000000001</v>
      </c>
      <c r="U157" s="400">
        <f t="shared" si="2"/>
        <v>99.830472103004283</v>
      </c>
      <c r="V157" s="237"/>
      <c r="W157" s="238"/>
      <c r="X157" s="208"/>
      <c r="Y157" s="208"/>
      <c r="Z157" s="208"/>
      <c r="AA157" s="208"/>
      <c r="AB157" s="208"/>
      <c r="AC157" s="103"/>
    </row>
    <row r="158" spans="1:29" ht="23.25" thickBot="1" x14ac:dyDescent="0.25">
      <c r="A158" s="97"/>
      <c r="B158" s="206"/>
      <c r="C158" s="206"/>
      <c r="D158" s="206"/>
      <c r="E158" s="206"/>
      <c r="F158" s="206"/>
      <c r="G158" s="206"/>
      <c r="H158" s="206"/>
      <c r="I158" s="206"/>
      <c r="J158" s="206"/>
      <c r="K158" s="207"/>
      <c r="L158" s="239" t="s">
        <v>38</v>
      </c>
      <c r="M158" s="246" t="s">
        <v>602</v>
      </c>
      <c r="N158" s="247">
        <f>+'11'!P480</f>
        <v>13</v>
      </c>
      <c r="O158" s="247" t="str">
        <f>+'11'!Q480</f>
        <v>0520107250</v>
      </c>
      <c r="P158" s="247" t="str">
        <f>+'11'!R480</f>
        <v>120</v>
      </c>
      <c r="Q158" s="247">
        <f>+'11'!S480</f>
        <v>0</v>
      </c>
      <c r="R158" s="247">
        <f>+'11'!T480</f>
        <v>0</v>
      </c>
      <c r="S158" s="405">
        <f>+'11'!U480</f>
        <v>46.6</v>
      </c>
      <c r="T158" s="405">
        <f>+'11'!V480</f>
        <v>46.521000000000001</v>
      </c>
      <c r="U158" s="400">
        <f t="shared" si="2"/>
        <v>99.830472103004283</v>
      </c>
      <c r="V158" s="237"/>
      <c r="W158" s="238"/>
      <c r="X158" s="208"/>
      <c r="Y158" s="208"/>
      <c r="Z158" s="208"/>
      <c r="AA158" s="208"/>
      <c r="AB158" s="208"/>
      <c r="AC158" s="103"/>
    </row>
    <row r="159" spans="1:29" ht="45.75" thickBot="1" x14ac:dyDescent="0.25">
      <c r="A159" s="97"/>
      <c r="B159" s="206"/>
      <c r="C159" s="206"/>
      <c r="D159" s="206"/>
      <c r="E159" s="206"/>
      <c r="F159" s="206"/>
      <c r="G159" s="206"/>
      <c r="H159" s="206"/>
      <c r="I159" s="206"/>
      <c r="J159" s="206"/>
      <c r="K159" s="207"/>
      <c r="L159" s="239" t="s">
        <v>515</v>
      </c>
      <c r="M159" s="246" t="s">
        <v>602</v>
      </c>
      <c r="N159" s="247">
        <f>+'11'!P481</f>
        <v>13</v>
      </c>
      <c r="O159" s="247" t="str">
        <f>+'11'!Q481</f>
        <v>0520107250</v>
      </c>
      <c r="P159" s="247" t="str">
        <f>+'11'!R481</f>
        <v>123</v>
      </c>
      <c r="Q159" s="247">
        <f>+'11'!S481</f>
        <v>0</v>
      </c>
      <c r="R159" s="247">
        <f>+'11'!T481</f>
        <v>0</v>
      </c>
      <c r="S159" s="405">
        <f>+'11'!U481</f>
        <v>46.6</v>
      </c>
      <c r="T159" s="405">
        <f>+'11'!V481</f>
        <v>46.521000000000001</v>
      </c>
      <c r="U159" s="400">
        <f t="shared" si="2"/>
        <v>99.830472103004283</v>
      </c>
      <c r="V159" s="237"/>
      <c r="W159" s="238"/>
      <c r="X159" s="208"/>
      <c r="Y159" s="208"/>
      <c r="Z159" s="208"/>
      <c r="AA159" s="208"/>
      <c r="AB159" s="208"/>
      <c r="AC159" s="103"/>
    </row>
    <row r="160" spans="1:29" ht="32.25" hidden="1" customHeight="1" thickBot="1" x14ac:dyDescent="0.25">
      <c r="A160" s="97"/>
      <c r="B160" s="633" t="s">
        <v>388</v>
      </c>
      <c r="C160" s="633"/>
      <c r="D160" s="633"/>
      <c r="E160" s="633"/>
      <c r="F160" s="633"/>
      <c r="G160" s="633"/>
      <c r="H160" s="633"/>
      <c r="I160" s="633"/>
      <c r="J160" s="633"/>
      <c r="K160" s="633"/>
      <c r="L160" s="634"/>
      <c r="M160" s="212">
        <v>1</v>
      </c>
      <c r="N160" s="212">
        <v>13</v>
      </c>
      <c r="O160" s="175" t="s">
        <v>389</v>
      </c>
      <c r="P160" s="176">
        <v>0</v>
      </c>
      <c r="Q160" s="635"/>
      <c r="R160" s="636"/>
      <c r="S160" s="403">
        <f>+'11'!U482</f>
        <v>0</v>
      </c>
      <c r="T160" s="403">
        <f>+'11'!V482</f>
        <v>0</v>
      </c>
      <c r="U160" s="400" t="e">
        <f t="shared" si="2"/>
        <v>#DIV/0!</v>
      </c>
      <c r="V160" s="637"/>
      <c r="W160" s="637"/>
      <c r="X160" s="637"/>
      <c r="Y160" s="637"/>
      <c r="Z160" s="637"/>
      <c r="AA160" s="637"/>
      <c r="AB160" s="637"/>
      <c r="AC160" s="103"/>
    </row>
    <row r="161" spans="1:29" ht="42.75" hidden="1" customHeight="1" thickBot="1" x14ac:dyDescent="0.25">
      <c r="A161" s="97"/>
      <c r="B161" s="633" t="s">
        <v>88</v>
      </c>
      <c r="C161" s="633"/>
      <c r="D161" s="633"/>
      <c r="E161" s="633"/>
      <c r="F161" s="633"/>
      <c r="G161" s="633"/>
      <c r="H161" s="633"/>
      <c r="I161" s="633"/>
      <c r="J161" s="633"/>
      <c r="K161" s="633"/>
      <c r="L161" s="634"/>
      <c r="M161" s="212">
        <v>1</v>
      </c>
      <c r="N161" s="212">
        <v>13</v>
      </c>
      <c r="O161" s="175" t="s">
        <v>390</v>
      </c>
      <c r="P161" s="176">
        <v>0</v>
      </c>
      <c r="Q161" s="635"/>
      <c r="R161" s="636"/>
      <c r="S161" s="403">
        <f>+'11'!U483</f>
        <v>0</v>
      </c>
      <c r="T161" s="403">
        <f>+'11'!V483</f>
        <v>0</v>
      </c>
      <c r="U161" s="400" t="e">
        <f t="shared" si="2"/>
        <v>#DIV/0!</v>
      </c>
      <c r="V161" s="637"/>
      <c r="W161" s="637"/>
      <c r="X161" s="637"/>
      <c r="Y161" s="637"/>
      <c r="Z161" s="637"/>
      <c r="AA161" s="637"/>
      <c r="AB161" s="637"/>
      <c r="AC161" s="103"/>
    </row>
    <row r="162" spans="1:29" ht="21.75" hidden="1" customHeight="1" thickBot="1" x14ac:dyDescent="0.25">
      <c r="A162" s="97"/>
      <c r="B162" s="633" t="s">
        <v>339</v>
      </c>
      <c r="C162" s="633"/>
      <c r="D162" s="633"/>
      <c r="E162" s="633"/>
      <c r="F162" s="633"/>
      <c r="G162" s="633"/>
      <c r="H162" s="633"/>
      <c r="I162" s="633"/>
      <c r="J162" s="633"/>
      <c r="K162" s="633"/>
      <c r="L162" s="634"/>
      <c r="M162" s="212">
        <v>1</v>
      </c>
      <c r="N162" s="212">
        <v>13</v>
      </c>
      <c r="O162" s="175" t="s">
        <v>390</v>
      </c>
      <c r="P162" s="176" t="s">
        <v>25</v>
      </c>
      <c r="Q162" s="635"/>
      <c r="R162" s="636"/>
      <c r="S162" s="403">
        <f>+'11'!U484</f>
        <v>0</v>
      </c>
      <c r="T162" s="403">
        <f>+'11'!V484</f>
        <v>0</v>
      </c>
      <c r="U162" s="400" t="e">
        <f t="shared" si="2"/>
        <v>#DIV/0!</v>
      </c>
      <c r="V162" s="637"/>
      <c r="W162" s="637"/>
      <c r="X162" s="637"/>
      <c r="Y162" s="637"/>
      <c r="Z162" s="637"/>
      <c r="AA162" s="637"/>
      <c r="AB162" s="637"/>
      <c r="AC162" s="103"/>
    </row>
    <row r="163" spans="1:29" ht="21.75" hidden="1" customHeight="1" thickBot="1" x14ac:dyDescent="0.25">
      <c r="A163" s="97"/>
      <c r="B163" s="633" t="s">
        <v>340</v>
      </c>
      <c r="C163" s="633"/>
      <c r="D163" s="633"/>
      <c r="E163" s="633"/>
      <c r="F163" s="633"/>
      <c r="G163" s="633"/>
      <c r="H163" s="633"/>
      <c r="I163" s="633"/>
      <c r="J163" s="633"/>
      <c r="K163" s="633"/>
      <c r="L163" s="634"/>
      <c r="M163" s="212">
        <v>1</v>
      </c>
      <c r="N163" s="212">
        <v>13</v>
      </c>
      <c r="O163" s="175" t="s">
        <v>390</v>
      </c>
      <c r="P163" s="176" t="s">
        <v>27</v>
      </c>
      <c r="Q163" s="635"/>
      <c r="R163" s="636"/>
      <c r="S163" s="403">
        <f>+'11'!U485</f>
        <v>0</v>
      </c>
      <c r="T163" s="403">
        <f>+'11'!V485</f>
        <v>0</v>
      </c>
      <c r="U163" s="400" t="e">
        <f t="shared" si="2"/>
        <v>#DIV/0!</v>
      </c>
      <c r="V163" s="637"/>
      <c r="W163" s="637"/>
      <c r="X163" s="637"/>
      <c r="Y163" s="637"/>
      <c r="Z163" s="637"/>
      <c r="AA163" s="637"/>
      <c r="AB163" s="637"/>
      <c r="AC163" s="103"/>
    </row>
    <row r="164" spans="1:29" ht="12.75" hidden="1" customHeight="1" thickBot="1" x14ac:dyDescent="0.25">
      <c r="A164" s="97"/>
      <c r="B164" s="633" t="s">
        <v>342</v>
      </c>
      <c r="C164" s="633"/>
      <c r="D164" s="633"/>
      <c r="E164" s="633"/>
      <c r="F164" s="633"/>
      <c r="G164" s="633"/>
      <c r="H164" s="633"/>
      <c r="I164" s="633"/>
      <c r="J164" s="633"/>
      <c r="K164" s="633"/>
      <c r="L164" s="634"/>
      <c r="M164" s="212">
        <v>1</v>
      </c>
      <c r="N164" s="212">
        <v>13</v>
      </c>
      <c r="O164" s="175" t="s">
        <v>390</v>
      </c>
      <c r="P164" s="176" t="s">
        <v>29</v>
      </c>
      <c r="Q164" s="635"/>
      <c r="R164" s="636"/>
      <c r="S164" s="403">
        <f>+'11'!U486</f>
        <v>0</v>
      </c>
      <c r="T164" s="403">
        <f>+'11'!V486</f>
        <v>0</v>
      </c>
      <c r="U164" s="400" t="e">
        <f t="shared" si="2"/>
        <v>#DIV/0!</v>
      </c>
      <c r="V164" s="637"/>
      <c r="W164" s="637"/>
      <c r="X164" s="637"/>
      <c r="Y164" s="637"/>
      <c r="Z164" s="637"/>
      <c r="AA164" s="637"/>
      <c r="AB164" s="637"/>
      <c r="AC164" s="103"/>
    </row>
    <row r="165" spans="1:29" ht="32.25" customHeight="1" thickBot="1" x14ac:dyDescent="0.25">
      <c r="A165" s="97"/>
      <c r="B165" s="633" t="s">
        <v>323</v>
      </c>
      <c r="C165" s="633"/>
      <c r="D165" s="633"/>
      <c r="E165" s="633"/>
      <c r="F165" s="633"/>
      <c r="G165" s="633"/>
      <c r="H165" s="633"/>
      <c r="I165" s="633"/>
      <c r="J165" s="633"/>
      <c r="K165" s="633"/>
      <c r="L165" s="634"/>
      <c r="M165" s="212">
        <v>1</v>
      </c>
      <c r="N165" s="212">
        <v>13</v>
      </c>
      <c r="O165" s="175" t="s">
        <v>324</v>
      </c>
      <c r="P165" s="176">
        <v>0</v>
      </c>
      <c r="Q165" s="635"/>
      <c r="R165" s="636"/>
      <c r="S165" s="403">
        <f>+'11'!U487</f>
        <v>4417.4240500000005</v>
      </c>
      <c r="T165" s="403">
        <f>+'11'!V487</f>
        <v>4417.4240499999996</v>
      </c>
      <c r="U165" s="400">
        <f t="shared" si="2"/>
        <v>99.999999999999972</v>
      </c>
      <c r="V165" s="637"/>
      <c r="W165" s="637"/>
      <c r="X165" s="637"/>
      <c r="Y165" s="637"/>
      <c r="Z165" s="637"/>
      <c r="AA165" s="637"/>
      <c r="AB165" s="637"/>
      <c r="AC165" s="103"/>
    </row>
    <row r="166" spans="1:29" ht="21.75" customHeight="1" thickBot="1" x14ac:dyDescent="0.25">
      <c r="A166" s="97"/>
      <c r="B166" s="633" t="s">
        <v>391</v>
      </c>
      <c r="C166" s="633"/>
      <c r="D166" s="633"/>
      <c r="E166" s="633"/>
      <c r="F166" s="633"/>
      <c r="G166" s="633"/>
      <c r="H166" s="633"/>
      <c r="I166" s="633"/>
      <c r="J166" s="633"/>
      <c r="K166" s="633"/>
      <c r="L166" s="634"/>
      <c r="M166" s="212">
        <v>1</v>
      </c>
      <c r="N166" s="212">
        <v>13</v>
      </c>
      <c r="O166" s="175" t="s">
        <v>392</v>
      </c>
      <c r="P166" s="176">
        <v>0</v>
      </c>
      <c r="Q166" s="635"/>
      <c r="R166" s="636"/>
      <c r="S166" s="403">
        <f>+'11'!U488</f>
        <v>4417.4240500000005</v>
      </c>
      <c r="T166" s="403">
        <f>+'11'!V488</f>
        <v>4417.4240499999996</v>
      </c>
      <c r="U166" s="400">
        <f t="shared" si="2"/>
        <v>99.999999999999972</v>
      </c>
      <c r="V166" s="637"/>
      <c r="W166" s="637"/>
      <c r="X166" s="637"/>
      <c r="Y166" s="637"/>
      <c r="Z166" s="637"/>
      <c r="AA166" s="637"/>
      <c r="AB166" s="637"/>
      <c r="AC166" s="103"/>
    </row>
    <row r="167" spans="1:29" ht="53.25" customHeight="1" thickBot="1" x14ac:dyDescent="0.25">
      <c r="A167" s="97"/>
      <c r="B167" s="633" t="s">
        <v>17</v>
      </c>
      <c r="C167" s="633"/>
      <c r="D167" s="633"/>
      <c r="E167" s="633"/>
      <c r="F167" s="633"/>
      <c r="G167" s="633"/>
      <c r="H167" s="633"/>
      <c r="I167" s="633"/>
      <c r="J167" s="633"/>
      <c r="K167" s="633"/>
      <c r="L167" s="634"/>
      <c r="M167" s="212">
        <v>1</v>
      </c>
      <c r="N167" s="212">
        <v>13</v>
      </c>
      <c r="O167" s="175" t="s">
        <v>392</v>
      </c>
      <c r="P167" s="176" t="s">
        <v>18</v>
      </c>
      <c r="Q167" s="635"/>
      <c r="R167" s="636"/>
      <c r="S167" s="403">
        <f>+'11'!U489</f>
        <v>4417.4240500000005</v>
      </c>
      <c r="T167" s="403">
        <f>+'11'!V489</f>
        <v>4417.4240499999996</v>
      </c>
      <c r="U167" s="400">
        <f t="shared" si="2"/>
        <v>99.999999999999972</v>
      </c>
      <c r="V167" s="637"/>
      <c r="W167" s="637"/>
      <c r="X167" s="637"/>
      <c r="Y167" s="637"/>
      <c r="Z167" s="637"/>
      <c r="AA167" s="637"/>
      <c r="AB167" s="637"/>
      <c r="AC167" s="103"/>
    </row>
    <row r="168" spans="1:29" ht="21.75" customHeight="1" thickBot="1" x14ac:dyDescent="0.25">
      <c r="A168" s="97"/>
      <c r="B168" s="633" t="s">
        <v>38</v>
      </c>
      <c r="C168" s="633"/>
      <c r="D168" s="633"/>
      <c r="E168" s="633"/>
      <c r="F168" s="633"/>
      <c r="G168" s="633"/>
      <c r="H168" s="633"/>
      <c r="I168" s="633"/>
      <c r="J168" s="633"/>
      <c r="K168" s="633"/>
      <c r="L168" s="634"/>
      <c r="M168" s="212">
        <v>1</v>
      </c>
      <c r="N168" s="212">
        <v>13</v>
      </c>
      <c r="O168" s="175" t="s">
        <v>392</v>
      </c>
      <c r="P168" s="176" t="s">
        <v>39</v>
      </c>
      <c r="Q168" s="635"/>
      <c r="R168" s="636"/>
      <c r="S168" s="403">
        <f>+'11'!U490</f>
        <v>4417.4240500000005</v>
      </c>
      <c r="T168" s="403">
        <f>+'11'!V490</f>
        <v>4417.4240499999996</v>
      </c>
      <c r="U168" s="400">
        <f t="shared" si="2"/>
        <v>99.999999999999972</v>
      </c>
      <c r="V168" s="637"/>
      <c r="W168" s="637"/>
      <c r="X168" s="637"/>
      <c r="Y168" s="637"/>
      <c r="Z168" s="637"/>
      <c r="AA168" s="637"/>
      <c r="AB168" s="637"/>
      <c r="AC168" s="103"/>
    </row>
    <row r="169" spans="1:29" ht="21.75" customHeight="1" thickBot="1" x14ac:dyDescent="0.25">
      <c r="A169" s="97"/>
      <c r="B169" s="633" t="s">
        <v>327</v>
      </c>
      <c r="C169" s="633"/>
      <c r="D169" s="633"/>
      <c r="E169" s="633"/>
      <c r="F169" s="633"/>
      <c r="G169" s="633"/>
      <c r="H169" s="633"/>
      <c r="I169" s="633"/>
      <c r="J169" s="633"/>
      <c r="K169" s="633"/>
      <c r="L169" s="634"/>
      <c r="M169" s="212">
        <v>1</v>
      </c>
      <c r="N169" s="212">
        <v>13</v>
      </c>
      <c r="O169" s="175" t="s">
        <v>392</v>
      </c>
      <c r="P169" s="176" t="s">
        <v>40</v>
      </c>
      <c r="Q169" s="635"/>
      <c r="R169" s="636"/>
      <c r="S169" s="403">
        <f>+'11'!U491</f>
        <v>3393.10725</v>
      </c>
      <c r="T169" s="403">
        <f>+'11'!V491</f>
        <v>3393.10725</v>
      </c>
      <c r="U169" s="400">
        <f t="shared" si="2"/>
        <v>100</v>
      </c>
      <c r="V169" s="637"/>
      <c r="W169" s="637"/>
      <c r="X169" s="637"/>
      <c r="Y169" s="637"/>
      <c r="Z169" s="637"/>
      <c r="AA169" s="637"/>
      <c r="AB169" s="637"/>
      <c r="AC169" s="103"/>
    </row>
    <row r="170" spans="1:29" ht="32.25" customHeight="1" thickBot="1" x14ac:dyDescent="0.25">
      <c r="A170" s="97"/>
      <c r="B170" s="633" t="s">
        <v>328</v>
      </c>
      <c r="C170" s="633"/>
      <c r="D170" s="633"/>
      <c r="E170" s="633"/>
      <c r="F170" s="633"/>
      <c r="G170" s="633"/>
      <c r="H170" s="633"/>
      <c r="I170" s="633"/>
      <c r="J170" s="633"/>
      <c r="K170" s="633"/>
      <c r="L170" s="634"/>
      <c r="M170" s="212">
        <v>1</v>
      </c>
      <c r="N170" s="212">
        <v>13</v>
      </c>
      <c r="O170" s="175" t="s">
        <v>392</v>
      </c>
      <c r="P170" s="176" t="s">
        <v>42</v>
      </c>
      <c r="Q170" s="635"/>
      <c r="R170" s="636"/>
      <c r="S170" s="403">
        <f>+'11'!U492</f>
        <v>1024.3167999999998</v>
      </c>
      <c r="T170" s="403">
        <f>+'11'!V492</f>
        <v>1024.3168000000001</v>
      </c>
      <c r="U170" s="400">
        <f t="shared" si="2"/>
        <v>100.00000000000003</v>
      </c>
      <c r="V170" s="637"/>
      <c r="W170" s="637"/>
      <c r="X170" s="637"/>
      <c r="Y170" s="637"/>
      <c r="Z170" s="637"/>
      <c r="AA170" s="637"/>
      <c r="AB170" s="637"/>
      <c r="AC170" s="103"/>
    </row>
    <row r="171" spans="1:29" ht="21.75" customHeight="1" thickBot="1" x14ac:dyDescent="0.25">
      <c r="A171" s="97"/>
      <c r="B171" s="633" t="s">
        <v>60</v>
      </c>
      <c r="C171" s="633"/>
      <c r="D171" s="633"/>
      <c r="E171" s="633"/>
      <c r="F171" s="633"/>
      <c r="G171" s="633"/>
      <c r="H171" s="633"/>
      <c r="I171" s="633"/>
      <c r="J171" s="633"/>
      <c r="K171" s="633"/>
      <c r="L171" s="634"/>
      <c r="M171" s="212">
        <v>1</v>
      </c>
      <c r="N171" s="212">
        <v>13</v>
      </c>
      <c r="O171" s="175" t="s">
        <v>357</v>
      </c>
      <c r="P171" s="176">
        <v>0</v>
      </c>
      <c r="Q171" s="635"/>
      <c r="R171" s="636"/>
      <c r="S171" s="403">
        <f>+'11'!U706</f>
        <v>339.24027999999998</v>
      </c>
      <c r="T171" s="403">
        <f>+'11'!V706</f>
        <v>339.24027999999998</v>
      </c>
      <c r="U171" s="400">
        <f t="shared" si="2"/>
        <v>100</v>
      </c>
      <c r="V171" s="637"/>
      <c r="W171" s="637"/>
      <c r="X171" s="637"/>
      <c r="Y171" s="637"/>
      <c r="Z171" s="637"/>
      <c r="AA171" s="637"/>
      <c r="AB171" s="637"/>
      <c r="AC171" s="103"/>
    </row>
    <row r="172" spans="1:29" ht="21.75" customHeight="1" thickBot="1" x14ac:dyDescent="0.25">
      <c r="A172" s="97"/>
      <c r="B172" s="633" t="s">
        <v>393</v>
      </c>
      <c r="C172" s="633"/>
      <c r="D172" s="633"/>
      <c r="E172" s="633"/>
      <c r="F172" s="633"/>
      <c r="G172" s="633"/>
      <c r="H172" s="633"/>
      <c r="I172" s="633"/>
      <c r="J172" s="633"/>
      <c r="K172" s="633"/>
      <c r="L172" s="634"/>
      <c r="M172" s="212">
        <v>1</v>
      </c>
      <c r="N172" s="212">
        <v>13</v>
      </c>
      <c r="O172" s="175" t="s">
        <v>394</v>
      </c>
      <c r="P172" s="176">
        <v>0</v>
      </c>
      <c r="Q172" s="635"/>
      <c r="R172" s="636"/>
      <c r="S172" s="403">
        <f>+'11'!U707</f>
        <v>338.46827999999999</v>
      </c>
      <c r="T172" s="403">
        <f>+'11'!V707</f>
        <v>338.46827999999999</v>
      </c>
      <c r="U172" s="400">
        <f t="shared" si="2"/>
        <v>100</v>
      </c>
      <c r="V172" s="637"/>
      <c r="W172" s="637"/>
      <c r="X172" s="637"/>
      <c r="Y172" s="637"/>
      <c r="Z172" s="637"/>
      <c r="AA172" s="637"/>
      <c r="AB172" s="637"/>
      <c r="AC172" s="103"/>
    </row>
    <row r="173" spans="1:29" ht="53.25" customHeight="1" thickBot="1" x14ac:dyDescent="0.25">
      <c r="A173" s="97"/>
      <c r="B173" s="633" t="s">
        <v>17</v>
      </c>
      <c r="C173" s="633"/>
      <c r="D173" s="633"/>
      <c r="E173" s="633"/>
      <c r="F173" s="633"/>
      <c r="G173" s="633"/>
      <c r="H173" s="633"/>
      <c r="I173" s="633"/>
      <c r="J173" s="633"/>
      <c r="K173" s="633"/>
      <c r="L173" s="634"/>
      <c r="M173" s="212">
        <v>1</v>
      </c>
      <c r="N173" s="212">
        <v>13</v>
      </c>
      <c r="O173" s="175" t="s">
        <v>394</v>
      </c>
      <c r="P173" s="176" t="s">
        <v>18</v>
      </c>
      <c r="Q173" s="635"/>
      <c r="R173" s="636"/>
      <c r="S173" s="403">
        <f>+'11'!U708</f>
        <v>338.46827999999999</v>
      </c>
      <c r="T173" s="403">
        <f>+'11'!V708</f>
        <v>338.46827999999999</v>
      </c>
      <c r="U173" s="400">
        <f t="shared" si="2"/>
        <v>100</v>
      </c>
      <c r="V173" s="637"/>
      <c r="W173" s="637"/>
      <c r="X173" s="637"/>
      <c r="Y173" s="637"/>
      <c r="Z173" s="637"/>
      <c r="AA173" s="637"/>
      <c r="AB173" s="637"/>
      <c r="AC173" s="103"/>
    </row>
    <row r="174" spans="1:29" ht="21.75" customHeight="1" thickBot="1" x14ac:dyDescent="0.25">
      <c r="A174" s="97"/>
      <c r="B174" s="633" t="s">
        <v>38</v>
      </c>
      <c r="C174" s="633"/>
      <c r="D174" s="633"/>
      <c r="E174" s="633"/>
      <c r="F174" s="633"/>
      <c r="G174" s="633"/>
      <c r="H174" s="633"/>
      <c r="I174" s="633"/>
      <c r="J174" s="633"/>
      <c r="K174" s="633"/>
      <c r="L174" s="634"/>
      <c r="M174" s="212">
        <v>1</v>
      </c>
      <c r="N174" s="212">
        <v>13</v>
      </c>
      <c r="O174" s="175" t="s">
        <v>394</v>
      </c>
      <c r="P174" s="176" t="s">
        <v>39</v>
      </c>
      <c r="Q174" s="635"/>
      <c r="R174" s="636"/>
      <c r="S174" s="403">
        <f>+'11'!U709</f>
        <v>338.46827999999999</v>
      </c>
      <c r="T174" s="403">
        <f>+'11'!V709</f>
        <v>338.46827999999999</v>
      </c>
      <c r="U174" s="400">
        <f t="shared" si="2"/>
        <v>100</v>
      </c>
      <c r="V174" s="637"/>
      <c r="W174" s="637"/>
      <c r="X174" s="637"/>
      <c r="Y174" s="637"/>
      <c r="Z174" s="637"/>
      <c r="AA174" s="637"/>
      <c r="AB174" s="637"/>
      <c r="AC174" s="103"/>
    </row>
    <row r="175" spans="1:29" ht="21.75" customHeight="1" thickBot="1" x14ac:dyDescent="0.25">
      <c r="A175" s="97"/>
      <c r="B175" s="633" t="s">
        <v>327</v>
      </c>
      <c r="C175" s="633"/>
      <c r="D175" s="633"/>
      <c r="E175" s="633"/>
      <c r="F175" s="633"/>
      <c r="G175" s="633"/>
      <c r="H175" s="633"/>
      <c r="I175" s="633"/>
      <c r="J175" s="633"/>
      <c r="K175" s="633"/>
      <c r="L175" s="634"/>
      <c r="M175" s="212">
        <v>1</v>
      </c>
      <c r="N175" s="212">
        <v>13</v>
      </c>
      <c r="O175" s="175" t="s">
        <v>394</v>
      </c>
      <c r="P175" s="176" t="s">
        <v>40</v>
      </c>
      <c r="Q175" s="635"/>
      <c r="R175" s="636"/>
      <c r="S175" s="403">
        <f>+'11'!U710</f>
        <v>260.29059999999998</v>
      </c>
      <c r="T175" s="403">
        <f>+'11'!V710</f>
        <v>260.29059999999998</v>
      </c>
      <c r="U175" s="400">
        <f t="shared" si="2"/>
        <v>100</v>
      </c>
      <c r="V175" s="637"/>
      <c r="W175" s="637"/>
      <c r="X175" s="637"/>
      <c r="Y175" s="637"/>
      <c r="Z175" s="637"/>
      <c r="AA175" s="637"/>
      <c r="AB175" s="637"/>
      <c r="AC175" s="103"/>
    </row>
    <row r="176" spans="1:29" ht="32.25" customHeight="1" thickBot="1" x14ac:dyDescent="0.25">
      <c r="A176" s="97"/>
      <c r="B176" s="633" t="s">
        <v>328</v>
      </c>
      <c r="C176" s="633"/>
      <c r="D176" s="633"/>
      <c r="E176" s="633"/>
      <c r="F176" s="633"/>
      <c r="G176" s="633"/>
      <c r="H176" s="633"/>
      <c r="I176" s="633"/>
      <c r="J176" s="633"/>
      <c r="K176" s="633"/>
      <c r="L176" s="634"/>
      <c r="M176" s="212">
        <v>1</v>
      </c>
      <c r="N176" s="212">
        <v>13</v>
      </c>
      <c r="O176" s="175" t="s">
        <v>394</v>
      </c>
      <c r="P176" s="176" t="s">
        <v>42</v>
      </c>
      <c r="Q176" s="635"/>
      <c r="R176" s="636"/>
      <c r="S176" s="403">
        <f>+'11'!U711</f>
        <v>78.177680000000009</v>
      </c>
      <c r="T176" s="403">
        <f>+'11'!V711</f>
        <v>78.177679999999995</v>
      </c>
      <c r="U176" s="400">
        <f t="shared" si="2"/>
        <v>99.999999999999972</v>
      </c>
      <c r="V176" s="637"/>
      <c r="W176" s="637"/>
      <c r="X176" s="637"/>
      <c r="Y176" s="637"/>
      <c r="Z176" s="637"/>
      <c r="AA176" s="637"/>
      <c r="AB176" s="637"/>
      <c r="AC176" s="103"/>
    </row>
    <row r="177" spans="1:29" ht="42.75" customHeight="1" thickBot="1" x14ac:dyDescent="0.25">
      <c r="A177" s="97"/>
      <c r="B177" s="633" t="s">
        <v>361</v>
      </c>
      <c r="C177" s="633"/>
      <c r="D177" s="633"/>
      <c r="E177" s="633"/>
      <c r="F177" s="633"/>
      <c r="G177" s="633"/>
      <c r="H177" s="633"/>
      <c r="I177" s="633"/>
      <c r="J177" s="633"/>
      <c r="K177" s="633"/>
      <c r="L177" s="634"/>
      <c r="M177" s="212">
        <v>1</v>
      </c>
      <c r="N177" s="212">
        <v>13</v>
      </c>
      <c r="O177" s="175" t="s">
        <v>362</v>
      </c>
      <c r="P177" s="176">
        <v>0</v>
      </c>
      <c r="Q177" s="635"/>
      <c r="R177" s="636"/>
      <c r="S177" s="403">
        <f>+'11'!U712</f>
        <v>0.7719999999999998</v>
      </c>
      <c r="T177" s="403">
        <f>+'11'!V712</f>
        <v>0.77200000000000002</v>
      </c>
      <c r="U177" s="400">
        <f t="shared" si="2"/>
        <v>100.00000000000003</v>
      </c>
      <c r="V177" s="637"/>
      <c r="W177" s="637"/>
      <c r="X177" s="637"/>
      <c r="Y177" s="637"/>
      <c r="Z177" s="637"/>
      <c r="AA177" s="637"/>
      <c r="AB177" s="637"/>
      <c r="AC177" s="103"/>
    </row>
    <row r="178" spans="1:29" ht="53.25" customHeight="1" thickBot="1" x14ac:dyDescent="0.25">
      <c r="A178" s="97"/>
      <c r="B178" s="633" t="s">
        <v>17</v>
      </c>
      <c r="C178" s="633"/>
      <c r="D178" s="633"/>
      <c r="E178" s="633"/>
      <c r="F178" s="633"/>
      <c r="G178" s="633"/>
      <c r="H178" s="633"/>
      <c r="I178" s="633"/>
      <c r="J178" s="633"/>
      <c r="K178" s="633"/>
      <c r="L178" s="634"/>
      <c r="M178" s="212">
        <v>1</v>
      </c>
      <c r="N178" s="212">
        <v>13</v>
      </c>
      <c r="O178" s="175" t="s">
        <v>362</v>
      </c>
      <c r="P178" s="176" t="s">
        <v>18</v>
      </c>
      <c r="Q178" s="635"/>
      <c r="R178" s="636"/>
      <c r="S178" s="403">
        <f>+'11'!U713</f>
        <v>0.7719999999999998</v>
      </c>
      <c r="T178" s="403">
        <f>+'11'!V713</f>
        <v>0.77200000000000002</v>
      </c>
      <c r="U178" s="400">
        <f t="shared" si="2"/>
        <v>100.00000000000003</v>
      </c>
      <c r="V178" s="637"/>
      <c r="W178" s="637"/>
      <c r="X178" s="637"/>
      <c r="Y178" s="637"/>
      <c r="Z178" s="637"/>
      <c r="AA178" s="637"/>
      <c r="AB178" s="637"/>
      <c r="AC178" s="103"/>
    </row>
    <row r="179" spans="1:29" ht="21.75" customHeight="1" thickBot="1" x14ac:dyDescent="0.25">
      <c r="A179" s="97"/>
      <c r="B179" s="633" t="s">
        <v>38</v>
      </c>
      <c r="C179" s="633"/>
      <c r="D179" s="633"/>
      <c r="E179" s="633"/>
      <c r="F179" s="633"/>
      <c r="G179" s="633"/>
      <c r="H179" s="633"/>
      <c r="I179" s="633"/>
      <c r="J179" s="633"/>
      <c r="K179" s="633"/>
      <c r="L179" s="634"/>
      <c r="M179" s="212">
        <v>1</v>
      </c>
      <c r="N179" s="212">
        <v>13</v>
      </c>
      <c r="O179" s="175" t="s">
        <v>362</v>
      </c>
      <c r="P179" s="176" t="s">
        <v>39</v>
      </c>
      <c r="Q179" s="635"/>
      <c r="R179" s="636"/>
      <c r="S179" s="403">
        <f>+'11'!U714</f>
        <v>0.7719999999999998</v>
      </c>
      <c r="T179" s="403">
        <f>+'11'!V714</f>
        <v>0.77200000000000002</v>
      </c>
      <c r="U179" s="400">
        <f t="shared" si="2"/>
        <v>100.00000000000003</v>
      </c>
      <c r="V179" s="637"/>
      <c r="W179" s="637"/>
      <c r="X179" s="637"/>
      <c r="Y179" s="637"/>
      <c r="Z179" s="637"/>
      <c r="AA179" s="637"/>
      <c r="AB179" s="637"/>
      <c r="AC179" s="103"/>
    </row>
    <row r="180" spans="1:29" ht="32.25" customHeight="1" thickBot="1" x14ac:dyDescent="0.25">
      <c r="A180" s="97"/>
      <c r="B180" s="633" t="s">
        <v>347</v>
      </c>
      <c r="C180" s="633"/>
      <c r="D180" s="633"/>
      <c r="E180" s="633"/>
      <c r="F180" s="633"/>
      <c r="G180" s="633"/>
      <c r="H180" s="633"/>
      <c r="I180" s="633"/>
      <c r="J180" s="633"/>
      <c r="K180" s="633"/>
      <c r="L180" s="634"/>
      <c r="M180" s="212">
        <v>1</v>
      </c>
      <c r="N180" s="212">
        <v>13</v>
      </c>
      <c r="O180" s="175" t="s">
        <v>362</v>
      </c>
      <c r="P180" s="176" t="s">
        <v>41</v>
      </c>
      <c r="Q180" s="635"/>
      <c r="R180" s="636"/>
      <c r="S180" s="403">
        <f>+'11'!U715</f>
        <v>0.7719999999999998</v>
      </c>
      <c r="T180" s="403">
        <f>+'11'!V715</f>
        <v>0.77200000000000002</v>
      </c>
      <c r="U180" s="400">
        <f t="shared" si="2"/>
        <v>100.00000000000003</v>
      </c>
      <c r="V180" s="637"/>
      <c r="W180" s="637"/>
      <c r="X180" s="637"/>
      <c r="Y180" s="637"/>
      <c r="Z180" s="637"/>
      <c r="AA180" s="637"/>
      <c r="AB180" s="637"/>
      <c r="AC180" s="103"/>
    </row>
    <row r="181" spans="1:29" ht="32.25" customHeight="1" thickBot="1" x14ac:dyDescent="0.25">
      <c r="A181" s="97"/>
      <c r="B181" s="633" t="s">
        <v>353</v>
      </c>
      <c r="C181" s="633"/>
      <c r="D181" s="633"/>
      <c r="E181" s="633"/>
      <c r="F181" s="633"/>
      <c r="G181" s="633"/>
      <c r="H181" s="633"/>
      <c r="I181" s="633"/>
      <c r="J181" s="633"/>
      <c r="K181" s="633"/>
      <c r="L181" s="634"/>
      <c r="M181" s="212">
        <v>1</v>
      </c>
      <c r="N181" s="212">
        <v>13</v>
      </c>
      <c r="O181" s="175" t="s">
        <v>354</v>
      </c>
      <c r="P181" s="176">
        <v>0</v>
      </c>
      <c r="Q181" s="635"/>
      <c r="R181" s="636"/>
      <c r="S181" s="403">
        <f>+S182+S188</f>
        <v>457.8</v>
      </c>
      <c r="T181" s="403">
        <f>+T182+T188</f>
        <v>402.29999000000004</v>
      </c>
      <c r="U181" s="400">
        <f t="shared" si="2"/>
        <v>87.8767999126256</v>
      </c>
      <c r="V181" s="637"/>
      <c r="W181" s="637"/>
      <c r="X181" s="637"/>
      <c r="Y181" s="637"/>
      <c r="Z181" s="637"/>
      <c r="AA181" s="637"/>
      <c r="AB181" s="637"/>
      <c r="AC181" s="103"/>
    </row>
    <row r="182" spans="1:29" ht="32.25" customHeight="1" thickBot="1" x14ac:dyDescent="0.25">
      <c r="A182" s="97"/>
      <c r="B182" s="633" t="s">
        <v>395</v>
      </c>
      <c r="C182" s="633"/>
      <c r="D182" s="633"/>
      <c r="E182" s="633"/>
      <c r="F182" s="633"/>
      <c r="G182" s="633"/>
      <c r="H182" s="633"/>
      <c r="I182" s="633"/>
      <c r="J182" s="633"/>
      <c r="K182" s="633"/>
      <c r="L182" s="634"/>
      <c r="M182" s="212">
        <v>1</v>
      </c>
      <c r="N182" s="212">
        <v>13</v>
      </c>
      <c r="O182" s="175" t="s">
        <v>396</v>
      </c>
      <c r="P182" s="176">
        <v>0</v>
      </c>
      <c r="Q182" s="635"/>
      <c r="R182" s="636"/>
      <c r="S182" s="403">
        <f>+S183+S186</f>
        <v>6</v>
      </c>
      <c r="T182" s="403">
        <f>+T183+T186</f>
        <v>0</v>
      </c>
      <c r="U182" s="400">
        <f t="shared" si="2"/>
        <v>0</v>
      </c>
      <c r="V182" s="637"/>
      <c r="W182" s="637"/>
      <c r="X182" s="637"/>
      <c r="Y182" s="637"/>
      <c r="Z182" s="637"/>
      <c r="AA182" s="637"/>
      <c r="AB182" s="637"/>
      <c r="AC182" s="103"/>
    </row>
    <row r="183" spans="1:29" ht="21.75" customHeight="1" thickBot="1" x14ac:dyDescent="0.25">
      <c r="A183" s="97"/>
      <c r="B183" s="633" t="s">
        <v>339</v>
      </c>
      <c r="C183" s="633"/>
      <c r="D183" s="633"/>
      <c r="E183" s="633"/>
      <c r="F183" s="633"/>
      <c r="G183" s="633"/>
      <c r="H183" s="633"/>
      <c r="I183" s="633"/>
      <c r="J183" s="633"/>
      <c r="K183" s="633"/>
      <c r="L183" s="634"/>
      <c r="M183" s="212">
        <v>1</v>
      </c>
      <c r="N183" s="212">
        <v>13</v>
      </c>
      <c r="O183" s="175" t="s">
        <v>396</v>
      </c>
      <c r="P183" s="176" t="s">
        <v>25</v>
      </c>
      <c r="Q183" s="635"/>
      <c r="R183" s="636"/>
      <c r="S183" s="403">
        <f>+'11'!U494</f>
        <v>1</v>
      </c>
      <c r="T183" s="403">
        <f>+'11'!V494</f>
        <v>0</v>
      </c>
      <c r="U183" s="400">
        <f t="shared" si="2"/>
        <v>0</v>
      </c>
      <c r="V183" s="637"/>
      <c r="W183" s="637"/>
      <c r="X183" s="637"/>
      <c r="Y183" s="637"/>
      <c r="Z183" s="637"/>
      <c r="AA183" s="637"/>
      <c r="AB183" s="637"/>
      <c r="AC183" s="103"/>
    </row>
    <row r="184" spans="1:29" ht="21.75" customHeight="1" thickBot="1" x14ac:dyDescent="0.25">
      <c r="A184" s="97"/>
      <c r="B184" s="633" t="s">
        <v>340</v>
      </c>
      <c r="C184" s="633"/>
      <c r="D184" s="633"/>
      <c r="E184" s="633"/>
      <c r="F184" s="633"/>
      <c r="G184" s="633"/>
      <c r="H184" s="633"/>
      <c r="I184" s="633"/>
      <c r="J184" s="633"/>
      <c r="K184" s="633"/>
      <c r="L184" s="634"/>
      <c r="M184" s="212">
        <v>1</v>
      </c>
      <c r="N184" s="212">
        <v>13</v>
      </c>
      <c r="O184" s="175" t="s">
        <v>396</v>
      </c>
      <c r="P184" s="176" t="s">
        <v>27</v>
      </c>
      <c r="Q184" s="635"/>
      <c r="R184" s="636"/>
      <c r="S184" s="403">
        <f>+'11'!U495</f>
        <v>1</v>
      </c>
      <c r="T184" s="403">
        <f>+'11'!V495</f>
        <v>0</v>
      </c>
      <c r="U184" s="400">
        <f t="shared" si="2"/>
        <v>0</v>
      </c>
      <c r="V184" s="637"/>
      <c r="W184" s="637"/>
      <c r="X184" s="637"/>
      <c r="Y184" s="637"/>
      <c r="Z184" s="637"/>
      <c r="AA184" s="637"/>
      <c r="AB184" s="637"/>
      <c r="AC184" s="103"/>
    </row>
    <row r="185" spans="1:29" ht="12.75" customHeight="1" thickBot="1" x14ac:dyDescent="0.25">
      <c r="A185" s="97"/>
      <c r="B185" s="633" t="s">
        <v>342</v>
      </c>
      <c r="C185" s="633"/>
      <c r="D185" s="633"/>
      <c r="E185" s="633"/>
      <c r="F185" s="633"/>
      <c r="G185" s="633"/>
      <c r="H185" s="633"/>
      <c r="I185" s="633"/>
      <c r="J185" s="633"/>
      <c r="K185" s="633"/>
      <c r="L185" s="634"/>
      <c r="M185" s="212">
        <v>1</v>
      </c>
      <c r="N185" s="212">
        <v>13</v>
      </c>
      <c r="O185" s="175" t="s">
        <v>396</v>
      </c>
      <c r="P185" s="176" t="s">
        <v>29</v>
      </c>
      <c r="Q185" s="635"/>
      <c r="R185" s="636"/>
      <c r="S185" s="403">
        <f>+'11'!U496</f>
        <v>1</v>
      </c>
      <c r="T185" s="403">
        <f>+'11'!V496</f>
        <v>0</v>
      </c>
      <c r="U185" s="400">
        <f t="shared" si="2"/>
        <v>0</v>
      </c>
      <c r="V185" s="637"/>
      <c r="W185" s="637"/>
      <c r="X185" s="637"/>
      <c r="Y185" s="637"/>
      <c r="Z185" s="637"/>
      <c r="AA185" s="637"/>
      <c r="AB185" s="637"/>
      <c r="AC185" s="103"/>
    </row>
    <row r="186" spans="1:29" ht="12.75" customHeight="1" thickBot="1" x14ac:dyDescent="0.25">
      <c r="A186" s="97"/>
      <c r="B186" s="633" t="s">
        <v>62</v>
      </c>
      <c r="C186" s="633"/>
      <c r="D186" s="633"/>
      <c r="E186" s="633"/>
      <c r="F186" s="633"/>
      <c r="G186" s="633"/>
      <c r="H186" s="633"/>
      <c r="I186" s="633"/>
      <c r="J186" s="633"/>
      <c r="K186" s="633"/>
      <c r="L186" s="634"/>
      <c r="M186" s="212">
        <v>1</v>
      </c>
      <c r="N186" s="212">
        <v>13</v>
      </c>
      <c r="O186" s="175" t="s">
        <v>396</v>
      </c>
      <c r="P186" s="176" t="s">
        <v>103</v>
      </c>
      <c r="Q186" s="635"/>
      <c r="R186" s="636"/>
      <c r="S186" s="403">
        <f>+'11'!U718</f>
        <v>5</v>
      </c>
      <c r="T186" s="403">
        <f>+'11'!V718</f>
        <v>0</v>
      </c>
      <c r="U186" s="400">
        <f t="shared" si="2"/>
        <v>0</v>
      </c>
      <c r="V186" s="637"/>
      <c r="W186" s="637"/>
      <c r="X186" s="637"/>
      <c r="Y186" s="637"/>
      <c r="Z186" s="637"/>
      <c r="AA186" s="637"/>
      <c r="AB186" s="637"/>
      <c r="AC186" s="103"/>
    </row>
    <row r="187" spans="1:29" ht="12.75" customHeight="1" thickBot="1" x14ac:dyDescent="0.25">
      <c r="A187" s="97"/>
      <c r="B187" s="633" t="s">
        <v>104</v>
      </c>
      <c r="C187" s="633"/>
      <c r="D187" s="633"/>
      <c r="E187" s="633"/>
      <c r="F187" s="633"/>
      <c r="G187" s="633"/>
      <c r="H187" s="633"/>
      <c r="I187" s="633"/>
      <c r="J187" s="633"/>
      <c r="K187" s="633"/>
      <c r="L187" s="634"/>
      <c r="M187" s="212">
        <v>1</v>
      </c>
      <c r="N187" s="212">
        <v>13</v>
      </c>
      <c r="O187" s="175" t="s">
        <v>396</v>
      </c>
      <c r="P187" s="176" t="s">
        <v>105</v>
      </c>
      <c r="Q187" s="635"/>
      <c r="R187" s="636"/>
      <c r="S187" s="403">
        <f>+'11'!U719</f>
        <v>5</v>
      </c>
      <c r="T187" s="403">
        <f>+'11'!V719</f>
        <v>0</v>
      </c>
      <c r="U187" s="400">
        <f t="shared" si="2"/>
        <v>0</v>
      </c>
      <c r="V187" s="637"/>
      <c r="W187" s="637"/>
      <c r="X187" s="637"/>
      <c r="Y187" s="637"/>
      <c r="Z187" s="637"/>
      <c r="AA187" s="637"/>
      <c r="AB187" s="637"/>
      <c r="AC187" s="103"/>
    </row>
    <row r="188" spans="1:29" ht="32.25" customHeight="1" thickBot="1" x14ac:dyDescent="0.25">
      <c r="A188" s="97"/>
      <c r="B188" s="633" t="s">
        <v>397</v>
      </c>
      <c r="C188" s="633"/>
      <c r="D188" s="633"/>
      <c r="E188" s="633"/>
      <c r="F188" s="633"/>
      <c r="G188" s="633"/>
      <c r="H188" s="633"/>
      <c r="I188" s="633"/>
      <c r="J188" s="633"/>
      <c r="K188" s="633"/>
      <c r="L188" s="634"/>
      <c r="M188" s="212">
        <v>1</v>
      </c>
      <c r="N188" s="212">
        <v>13</v>
      </c>
      <c r="O188" s="175" t="s">
        <v>398</v>
      </c>
      <c r="P188" s="176">
        <v>0</v>
      </c>
      <c r="Q188" s="635"/>
      <c r="R188" s="636"/>
      <c r="S188" s="403">
        <f>+'11'!U498</f>
        <v>451.8</v>
      </c>
      <c r="T188" s="403">
        <f>+'11'!V498</f>
        <v>402.29999000000004</v>
      </c>
      <c r="U188" s="400">
        <f t="shared" si="2"/>
        <v>89.043822487826475</v>
      </c>
      <c r="V188" s="637"/>
      <c r="W188" s="637"/>
      <c r="X188" s="637"/>
      <c r="Y188" s="637"/>
      <c r="Z188" s="637"/>
      <c r="AA188" s="637"/>
      <c r="AB188" s="637"/>
      <c r="AC188" s="103"/>
    </row>
    <row r="189" spans="1:29" ht="53.25" customHeight="1" thickBot="1" x14ac:dyDescent="0.25">
      <c r="A189" s="97"/>
      <c r="B189" s="633" t="s">
        <v>17</v>
      </c>
      <c r="C189" s="633"/>
      <c r="D189" s="633"/>
      <c r="E189" s="633"/>
      <c r="F189" s="633"/>
      <c r="G189" s="633"/>
      <c r="H189" s="633"/>
      <c r="I189" s="633"/>
      <c r="J189" s="633"/>
      <c r="K189" s="633"/>
      <c r="L189" s="634"/>
      <c r="M189" s="212">
        <v>1</v>
      </c>
      <c r="N189" s="212">
        <v>13</v>
      </c>
      <c r="O189" s="175" t="s">
        <v>398</v>
      </c>
      <c r="P189" s="176" t="s">
        <v>18</v>
      </c>
      <c r="Q189" s="635"/>
      <c r="R189" s="636"/>
      <c r="S189" s="403">
        <f>+'11'!U499</f>
        <v>392.19999000000001</v>
      </c>
      <c r="T189" s="403">
        <f>+'11'!V499</f>
        <v>392.19999000000001</v>
      </c>
      <c r="U189" s="400">
        <f t="shared" si="2"/>
        <v>100</v>
      </c>
      <c r="V189" s="637"/>
      <c r="W189" s="637"/>
      <c r="X189" s="637"/>
      <c r="Y189" s="637"/>
      <c r="Z189" s="637"/>
      <c r="AA189" s="637"/>
      <c r="AB189" s="637"/>
      <c r="AC189" s="103"/>
    </row>
    <row r="190" spans="1:29" ht="21.75" customHeight="1" thickBot="1" x14ac:dyDescent="0.25">
      <c r="A190" s="97"/>
      <c r="B190" s="633" t="s">
        <v>38</v>
      </c>
      <c r="C190" s="633"/>
      <c r="D190" s="633"/>
      <c r="E190" s="633"/>
      <c r="F190" s="633"/>
      <c r="G190" s="633"/>
      <c r="H190" s="633"/>
      <c r="I190" s="633"/>
      <c r="J190" s="633"/>
      <c r="K190" s="633"/>
      <c r="L190" s="634"/>
      <c r="M190" s="212">
        <v>1</v>
      </c>
      <c r="N190" s="212">
        <v>13</v>
      </c>
      <c r="O190" s="175" t="s">
        <v>398</v>
      </c>
      <c r="P190" s="176" t="s">
        <v>39</v>
      </c>
      <c r="Q190" s="635"/>
      <c r="R190" s="636"/>
      <c r="S190" s="403">
        <f>+'11'!U500</f>
        <v>392.19999000000001</v>
      </c>
      <c r="T190" s="403">
        <f>+'11'!V500</f>
        <v>392.19999000000001</v>
      </c>
      <c r="U190" s="400">
        <f t="shared" si="2"/>
        <v>100</v>
      </c>
      <c r="V190" s="637"/>
      <c r="W190" s="637"/>
      <c r="X190" s="637"/>
      <c r="Y190" s="637"/>
      <c r="Z190" s="637"/>
      <c r="AA190" s="637"/>
      <c r="AB190" s="637"/>
      <c r="AC190" s="103"/>
    </row>
    <row r="191" spans="1:29" ht="21.75" customHeight="1" thickBot="1" x14ac:dyDescent="0.25">
      <c r="A191" s="97"/>
      <c r="B191" s="633" t="s">
        <v>327</v>
      </c>
      <c r="C191" s="633"/>
      <c r="D191" s="633"/>
      <c r="E191" s="633"/>
      <c r="F191" s="633"/>
      <c r="G191" s="633"/>
      <c r="H191" s="633"/>
      <c r="I191" s="633"/>
      <c r="J191" s="633"/>
      <c r="K191" s="633"/>
      <c r="L191" s="634"/>
      <c r="M191" s="212">
        <v>1</v>
      </c>
      <c r="N191" s="212">
        <v>13</v>
      </c>
      <c r="O191" s="175" t="s">
        <v>398</v>
      </c>
      <c r="P191" s="176" t="s">
        <v>40</v>
      </c>
      <c r="Q191" s="635"/>
      <c r="R191" s="636"/>
      <c r="S191" s="403">
        <f>+'11'!U501</f>
        <v>301.95881000000003</v>
      </c>
      <c r="T191" s="403">
        <f>+'11'!V501</f>
        <v>301.95881000000003</v>
      </c>
      <c r="U191" s="400">
        <f t="shared" si="2"/>
        <v>100</v>
      </c>
      <c r="V191" s="637"/>
      <c r="W191" s="637"/>
      <c r="X191" s="637"/>
      <c r="Y191" s="637"/>
      <c r="Z191" s="637"/>
      <c r="AA191" s="637"/>
      <c r="AB191" s="637"/>
      <c r="AC191" s="103"/>
    </row>
    <row r="192" spans="1:29" ht="32.25" customHeight="1" thickBot="1" x14ac:dyDescent="0.25">
      <c r="A192" s="97"/>
      <c r="B192" s="633" t="s">
        <v>328</v>
      </c>
      <c r="C192" s="633"/>
      <c r="D192" s="633"/>
      <c r="E192" s="633"/>
      <c r="F192" s="633"/>
      <c r="G192" s="633"/>
      <c r="H192" s="633"/>
      <c r="I192" s="633"/>
      <c r="J192" s="633"/>
      <c r="K192" s="633"/>
      <c r="L192" s="634"/>
      <c r="M192" s="212">
        <v>1</v>
      </c>
      <c r="N192" s="212">
        <v>13</v>
      </c>
      <c r="O192" s="175" t="s">
        <v>398</v>
      </c>
      <c r="P192" s="176" t="s">
        <v>42</v>
      </c>
      <c r="Q192" s="635"/>
      <c r="R192" s="636"/>
      <c r="S192" s="403">
        <f>+'11'!U502</f>
        <v>90.24118</v>
      </c>
      <c r="T192" s="403">
        <f>+'11'!V502</f>
        <v>90.24118</v>
      </c>
      <c r="U192" s="400">
        <f t="shared" si="2"/>
        <v>100</v>
      </c>
      <c r="V192" s="637"/>
      <c r="W192" s="637"/>
      <c r="X192" s="637"/>
      <c r="Y192" s="637"/>
      <c r="Z192" s="637"/>
      <c r="AA192" s="637"/>
      <c r="AB192" s="637"/>
      <c r="AC192" s="103"/>
    </row>
    <row r="193" spans="1:29" ht="21.75" customHeight="1" thickBot="1" x14ac:dyDescent="0.25">
      <c r="A193" s="97"/>
      <c r="B193" s="633" t="s">
        <v>339</v>
      </c>
      <c r="C193" s="633"/>
      <c r="D193" s="633"/>
      <c r="E193" s="633"/>
      <c r="F193" s="633"/>
      <c r="G193" s="633"/>
      <c r="H193" s="633"/>
      <c r="I193" s="633"/>
      <c r="J193" s="633"/>
      <c r="K193" s="633"/>
      <c r="L193" s="634"/>
      <c r="M193" s="212">
        <v>1</v>
      </c>
      <c r="N193" s="212">
        <v>13</v>
      </c>
      <c r="O193" s="175" t="s">
        <v>398</v>
      </c>
      <c r="P193" s="176" t="s">
        <v>25</v>
      </c>
      <c r="Q193" s="635"/>
      <c r="R193" s="636"/>
      <c r="S193" s="403">
        <f>+'11'!U503</f>
        <v>49.500010000000003</v>
      </c>
      <c r="T193" s="403">
        <f>+'11'!V503</f>
        <v>0</v>
      </c>
      <c r="U193" s="400">
        <f t="shared" si="2"/>
        <v>0</v>
      </c>
      <c r="V193" s="637"/>
      <c r="W193" s="637"/>
      <c r="X193" s="637"/>
      <c r="Y193" s="637"/>
      <c r="Z193" s="637"/>
      <c r="AA193" s="637"/>
      <c r="AB193" s="637"/>
      <c r="AC193" s="103"/>
    </row>
    <row r="194" spans="1:29" ht="21.75" customHeight="1" thickBot="1" x14ac:dyDescent="0.25">
      <c r="A194" s="97"/>
      <c r="B194" s="633" t="s">
        <v>340</v>
      </c>
      <c r="C194" s="633"/>
      <c r="D194" s="633"/>
      <c r="E194" s="633"/>
      <c r="F194" s="633"/>
      <c r="G194" s="633"/>
      <c r="H194" s="633"/>
      <c r="I194" s="633"/>
      <c r="J194" s="633"/>
      <c r="K194" s="633"/>
      <c r="L194" s="634"/>
      <c r="M194" s="212">
        <v>1</v>
      </c>
      <c r="N194" s="212">
        <v>13</v>
      </c>
      <c r="O194" s="175" t="s">
        <v>398</v>
      </c>
      <c r="P194" s="176" t="s">
        <v>27</v>
      </c>
      <c r="Q194" s="635"/>
      <c r="R194" s="636"/>
      <c r="S194" s="403">
        <f>+'11'!U504</f>
        <v>49.500010000000003</v>
      </c>
      <c r="T194" s="403">
        <f>+'11'!V504</f>
        <v>0</v>
      </c>
      <c r="U194" s="400">
        <f t="shared" si="2"/>
        <v>0</v>
      </c>
      <c r="V194" s="637"/>
      <c r="W194" s="637"/>
      <c r="X194" s="637"/>
      <c r="Y194" s="637"/>
      <c r="Z194" s="637"/>
      <c r="AA194" s="637"/>
      <c r="AB194" s="637"/>
      <c r="AC194" s="103"/>
    </row>
    <row r="195" spans="1:29" ht="12.75" customHeight="1" thickBot="1" x14ac:dyDescent="0.25">
      <c r="A195" s="97"/>
      <c r="B195" s="633" t="s">
        <v>342</v>
      </c>
      <c r="C195" s="633"/>
      <c r="D195" s="633"/>
      <c r="E195" s="633"/>
      <c r="F195" s="633"/>
      <c r="G195" s="633"/>
      <c r="H195" s="633"/>
      <c r="I195" s="633"/>
      <c r="J195" s="633"/>
      <c r="K195" s="633"/>
      <c r="L195" s="634"/>
      <c r="M195" s="212">
        <v>1</v>
      </c>
      <c r="N195" s="212">
        <v>13</v>
      </c>
      <c r="O195" s="175" t="s">
        <v>398</v>
      </c>
      <c r="P195" s="176" t="s">
        <v>29</v>
      </c>
      <c r="Q195" s="635"/>
      <c r="R195" s="636"/>
      <c r="S195" s="403">
        <f>+'11'!U505</f>
        <v>49.500010000000003</v>
      </c>
      <c r="T195" s="403">
        <f>+'11'!V505</f>
        <v>0</v>
      </c>
      <c r="U195" s="400">
        <f t="shared" si="2"/>
        <v>0</v>
      </c>
      <c r="V195" s="637"/>
      <c r="W195" s="637"/>
      <c r="X195" s="637"/>
      <c r="Y195" s="637"/>
      <c r="Z195" s="637"/>
      <c r="AA195" s="637"/>
      <c r="AB195" s="637"/>
      <c r="AC195" s="103"/>
    </row>
    <row r="196" spans="1:29" ht="12.75" customHeight="1" thickBot="1" x14ac:dyDescent="0.25">
      <c r="A196" s="97"/>
      <c r="B196" s="643" t="s">
        <v>399</v>
      </c>
      <c r="C196" s="643"/>
      <c r="D196" s="643"/>
      <c r="E196" s="643"/>
      <c r="F196" s="643"/>
      <c r="G196" s="643"/>
      <c r="H196" s="643"/>
      <c r="I196" s="643"/>
      <c r="J196" s="643"/>
      <c r="K196" s="643"/>
      <c r="L196" s="644"/>
      <c r="M196" s="252">
        <v>2</v>
      </c>
      <c r="N196" s="252">
        <v>0</v>
      </c>
      <c r="O196" s="253">
        <v>0</v>
      </c>
      <c r="P196" s="254">
        <v>0</v>
      </c>
      <c r="Q196" s="645"/>
      <c r="R196" s="646"/>
      <c r="S196" s="401">
        <f t="shared" ref="S196:T198" si="3">+S197</f>
        <v>1081.2</v>
      </c>
      <c r="T196" s="401">
        <f t="shared" si="3"/>
        <v>1081.2</v>
      </c>
      <c r="U196" s="400">
        <f t="shared" si="2"/>
        <v>100</v>
      </c>
      <c r="V196" s="647"/>
      <c r="W196" s="647"/>
      <c r="X196" s="647"/>
      <c r="Y196" s="647"/>
      <c r="Z196" s="647"/>
      <c r="AA196" s="647"/>
      <c r="AB196" s="647"/>
      <c r="AC196" s="103"/>
    </row>
    <row r="197" spans="1:29" ht="12.75" customHeight="1" thickBot="1" x14ac:dyDescent="0.25">
      <c r="A197" s="97"/>
      <c r="B197" s="638" t="s">
        <v>89</v>
      </c>
      <c r="C197" s="638"/>
      <c r="D197" s="638"/>
      <c r="E197" s="638"/>
      <c r="F197" s="638"/>
      <c r="G197" s="638"/>
      <c r="H197" s="638"/>
      <c r="I197" s="638"/>
      <c r="J197" s="638"/>
      <c r="K197" s="638"/>
      <c r="L197" s="639"/>
      <c r="M197" s="255">
        <v>2</v>
      </c>
      <c r="N197" s="255">
        <v>3</v>
      </c>
      <c r="O197" s="256">
        <v>0</v>
      </c>
      <c r="P197" s="257">
        <v>0</v>
      </c>
      <c r="Q197" s="640"/>
      <c r="R197" s="641"/>
      <c r="S197" s="402">
        <f t="shared" si="3"/>
        <v>1081.2</v>
      </c>
      <c r="T197" s="402">
        <f t="shared" si="3"/>
        <v>1081.2</v>
      </c>
      <c r="U197" s="400">
        <f t="shared" si="2"/>
        <v>100</v>
      </c>
      <c r="V197" s="642"/>
      <c r="W197" s="642"/>
      <c r="X197" s="642"/>
      <c r="Y197" s="642"/>
      <c r="Z197" s="642"/>
      <c r="AA197" s="642"/>
      <c r="AB197" s="642"/>
      <c r="AC197" s="103"/>
    </row>
    <row r="198" spans="1:29" ht="32.25" customHeight="1" thickBot="1" x14ac:dyDescent="0.25">
      <c r="A198" s="97"/>
      <c r="B198" s="633" t="s">
        <v>353</v>
      </c>
      <c r="C198" s="633"/>
      <c r="D198" s="633"/>
      <c r="E198" s="633"/>
      <c r="F198" s="633"/>
      <c r="G198" s="633"/>
      <c r="H198" s="633"/>
      <c r="I198" s="633"/>
      <c r="J198" s="633"/>
      <c r="K198" s="633"/>
      <c r="L198" s="634"/>
      <c r="M198" s="212">
        <v>2</v>
      </c>
      <c r="N198" s="212">
        <v>3</v>
      </c>
      <c r="O198" s="175" t="s">
        <v>354</v>
      </c>
      <c r="P198" s="176">
        <v>0</v>
      </c>
      <c r="Q198" s="635"/>
      <c r="R198" s="636"/>
      <c r="S198" s="403">
        <f t="shared" si="3"/>
        <v>1081.2</v>
      </c>
      <c r="T198" s="403">
        <f t="shared" si="3"/>
        <v>1081.2</v>
      </c>
      <c r="U198" s="400">
        <f t="shared" si="2"/>
        <v>100</v>
      </c>
      <c r="V198" s="637"/>
      <c r="W198" s="637"/>
      <c r="X198" s="637"/>
      <c r="Y198" s="637"/>
      <c r="Z198" s="637"/>
      <c r="AA198" s="637"/>
      <c r="AB198" s="637"/>
      <c r="AC198" s="103"/>
    </row>
    <row r="199" spans="1:29" ht="32.25" customHeight="1" thickBot="1" x14ac:dyDescent="0.25">
      <c r="A199" s="97"/>
      <c r="B199" s="633" t="s">
        <v>400</v>
      </c>
      <c r="C199" s="633"/>
      <c r="D199" s="633"/>
      <c r="E199" s="633"/>
      <c r="F199" s="633"/>
      <c r="G199" s="633"/>
      <c r="H199" s="633"/>
      <c r="I199" s="633"/>
      <c r="J199" s="633"/>
      <c r="K199" s="633"/>
      <c r="L199" s="634"/>
      <c r="M199" s="212">
        <v>2</v>
      </c>
      <c r="N199" s="212">
        <v>3</v>
      </c>
      <c r="O199" s="175" t="s">
        <v>401</v>
      </c>
      <c r="P199" s="176">
        <v>0</v>
      </c>
      <c r="Q199" s="635"/>
      <c r="R199" s="636"/>
      <c r="S199" s="403">
        <f>+S200+S205+S208</f>
        <v>1081.2</v>
      </c>
      <c r="T199" s="403">
        <f>+T200+T205+T208</f>
        <v>1081.2</v>
      </c>
      <c r="U199" s="400">
        <f t="shared" si="2"/>
        <v>100</v>
      </c>
      <c r="V199" s="637"/>
      <c r="W199" s="637"/>
      <c r="X199" s="637"/>
      <c r="Y199" s="637"/>
      <c r="Z199" s="637"/>
      <c r="AA199" s="637"/>
      <c r="AB199" s="637"/>
      <c r="AC199" s="103"/>
    </row>
    <row r="200" spans="1:29" ht="53.25" customHeight="1" thickBot="1" x14ac:dyDescent="0.25">
      <c r="A200" s="97"/>
      <c r="B200" s="633" t="s">
        <v>17</v>
      </c>
      <c r="C200" s="633"/>
      <c r="D200" s="633"/>
      <c r="E200" s="633"/>
      <c r="F200" s="633"/>
      <c r="G200" s="633"/>
      <c r="H200" s="633"/>
      <c r="I200" s="633"/>
      <c r="J200" s="633"/>
      <c r="K200" s="633"/>
      <c r="L200" s="634"/>
      <c r="M200" s="212">
        <v>2</v>
      </c>
      <c r="N200" s="212">
        <v>3</v>
      </c>
      <c r="O200" s="175" t="s">
        <v>401</v>
      </c>
      <c r="P200" s="176" t="s">
        <v>18</v>
      </c>
      <c r="Q200" s="635"/>
      <c r="R200" s="636"/>
      <c r="S200" s="403">
        <f>+'11'!U513</f>
        <v>401.63</v>
      </c>
      <c r="T200" s="403">
        <f>+'11'!V513</f>
        <v>401.63</v>
      </c>
      <c r="U200" s="400">
        <f t="shared" si="2"/>
        <v>100</v>
      </c>
      <c r="V200" s="637"/>
      <c r="W200" s="637"/>
      <c r="X200" s="637"/>
      <c r="Y200" s="637"/>
      <c r="Z200" s="637"/>
      <c r="AA200" s="637"/>
      <c r="AB200" s="637"/>
      <c r="AC200" s="103"/>
    </row>
    <row r="201" spans="1:29" ht="12.75" customHeight="1" thickBot="1" x14ac:dyDescent="0.25">
      <c r="A201" s="97"/>
      <c r="B201" s="633" t="s">
        <v>19</v>
      </c>
      <c r="C201" s="633"/>
      <c r="D201" s="633"/>
      <c r="E201" s="633"/>
      <c r="F201" s="633"/>
      <c r="G201" s="633"/>
      <c r="H201" s="633"/>
      <c r="I201" s="633"/>
      <c r="J201" s="633"/>
      <c r="K201" s="633"/>
      <c r="L201" s="634"/>
      <c r="M201" s="212">
        <v>2</v>
      </c>
      <c r="N201" s="212">
        <v>3</v>
      </c>
      <c r="O201" s="175" t="s">
        <v>401</v>
      </c>
      <c r="P201" s="176" t="s">
        <v>20</v>
      </c>
      <c r="Q201" s="635"/>
      <c r="R201" s="636"/>
      <c r="S201" s="403">
        <f>+'11'!U514</f>
        <v>401.63</v>
      </c>
      <c r="T201" s="403">
        <f>+'11'!V514</f>
        <v>401.63</v>
      </c>
      <c r="U201" s="400">
        <f t="shared" si="2"/>
        <v>100</v>
      </c>
      <c r="V201" s="637"/>
      <c r="W201" s="637"/>
      <c r="X201" s="637"/>
      <c r="Y201" s="637"/>
      <c r="Z201" s="637"/>
      <c r="AA201" s="637"/>
      <c r="AB201" s="637"/>
      <c r="AC201" s="103"/>
    </row>
    <row r="202" spans="1:29" ht="12.75" customHeight="1" thickBot="1" x14ac:dyDescent="0.25">
      <c r="A202" s="97"/>
      <c r="B202" s="633" t="s">
        <v>402</v>
      </c>
      <c r="C202" s="633"/>
      <c r="D202" s="633"/>
      <c r="E202" s="633"/>
      <c r="F202" s="633"/>
      <c r="G202" s="633"/>
      <c r="H202" s="633"/>
      <c r="I202" s="633"/>
      <c r="J202" s="633"/>
      <c r="K202" s="633"/>
      <c r="L202" s="634"/>
      <c r="M202" s="212">
        <v>2</v>
      </c>
      <c r="N202" s="212">
        <v>3</v>
      </c>
      <c r="O202" s="175" t="s">
        <v>401</v>
      </c>
      <c r="P202" s="176" t="s">
        <v>21</v>
      </c>
      <c r="Q202" s="635"/>
      <c r="R202" s="636"/>
      <c r="S202" s="403">
        <f>+'11'!U515</f>
        <v>308.47136</v>
      </c>
      <c r="T202" s="403">
        <f>+'11'!V515</f>
        <v>308.47136</v>
      </c>
      <c r="U202" s="400">
        <f t="shared" si="2"/>
        <v>100</v>
      </c>
      <c r="V202" s="637"/>
      <c r="W202" s="637"/>
      <c r="X202" s="637"/>
      <c r="Y202" s="637"/>
      <c r="Z202" s="637"/>
      <c r="AA202" s="637"/>
      <c r="AB202" s="637"/>
      <c r="AC202" s="103"/>
    </row>
    <row r="203" spans="1:29" ht="21.75" hidden="1" customHeight="1" thickBot="1" x14ac:dyDescent="0.25">
      <c r="A203" s="97"/>
      <c r="B203" s="633" t="s">
        <v>403</v>
      </c>
      <c r="C203" s="633"/>
      <c r="D203" s="633"/>
      <c r="E203" s="633"/>
      <c r="F203" s="633"/>
      <c r="G203" s="633"/>
      <c r="H203" s="633"/>
      <c r="I203" s="633"/>
      <c r="J203" s="633"/>
      <c r="K203" s="633"/>
      <c r="L203" s="634"/>
      <c r="M203" s="212">
        <v>2</v>
      </c>
      <c r="N203" s="212">
        <v>3</v>
      </c>
      <c r="O203" s="175" t="s">
        <v>401</v>
      </c>
      <c r="P203" s="176" t="s">
        <v>22</v>
      </c>
      <c r="Q203" s="635"/>
      <c r="R203" s="636"/>
      <c r="S203" s="403">
        <f>+'11'!U516</f>
        <v>0</v>
      </c>
      <c r="T203" s="403">
        <f>+'11'!V516</f>
        <v>0</v>
      </c>
      <c r="U203" s="400" t="e">
        <f t="shared" si="2"/>
        <v>#DIV/0!</v>
      </c>
      <c r="V203" s="637"/>
      <c r="W203" s="637"/>
      <c r="X203" s="637"/>
      <c r="Y203" s="637"/>
      <c r="Z203" s="637"/>
      <c r="AA203" s="637"/>
      <c r="AB203" s="637"/>
      <c r="AC203" s="103"/>
    </row>
    <row r="204" spans="1:29" ht="32.25" customHeight="1" thickBot="1" x14ac:dyDescent="0.25">
      <c r="A204" s="97"/>
      <c r="B204" s="633" t="s">
        <v>404</v>
      </c>
      <c r="C204" s="633"/>
      <c r="D204" s="633"/>
      <c r="E204" s="633"/>
      <c r="F204" s="633"/>
      <c r="G204" s="633"/>
      <c r="H204" s="633"/>
      <c r="I204" s="633"/>
      <c r="J204" s="633"/>
      <c r="K204" s="633"/>
      <c r="L204" s="634"/>
      <c r="M204" s="212">
        <v>2</v>
      </c>
      <c r="N204" s="212">
        <v>3</v>
      </c>
      <c r="O204" s="175" t="s">
        <v>401</v>
      </c>
      <c r="P204" s="176" t="s">
        <v>23</v>
      </c>
      <c r="Q204" s="635"/>
      <c r="R204" s="636"/>
      <c r="S204" s="403">
        <f>+'11'!U517</f>
        <v>93.158640000000005</v>
      </c>
      <c r="T204" s="403">
        <f>+'11'!V517</f>
        <v>93.158640000000005</v>
      </c>
      <c r="U204" s="400">
        <f t="shared" si="2"/>
        <v>100</v>
      </c>
      <c r="V204" s="637"/>
      <c r="W204" s="637"/>
      <c r="X204" s="637"/>
      <c r="Y204" s="637"/>
      <c r="Z204" s="637"/>
      <c r="AA204" s="637"/>
      <c r="AB204" s="637"/>
      <c r="AC204" s="103"/>
    </row>
    <row r="205" spans="1:29" ht="21.75" customHeight="1" thickBot="1" x14ac:dyDescent="0.25">
      <c r="A205" s="97"/>
      <c r="B205" s="633" t="s">
        <v>339</v>
      </c>
      <c r="C205" s="633"/>
      <c r="D205" s="633"/>
      <c r="E205" s="633"/>
      <c r="F205" s="633"/>
      <c r="G205" s="633"/>
      <c r="H205" s="633"/>
      <c r="I205" s="633"/>
      <c r="J205" s="633"/>
      <c r="K205" s="633"/>
      <c r="L205" s="634"/>
      <c r="M205" s="212">
        <v>2</v>
      </c>
      <c r="N205" s="212">
        <v>3</v>
      </c>
      <c r="O205" s="175" t="s">
        <v>401</v>
      </c>
      <c r="P205" s="176" t="s">
        <v>25</v>
      </c>
      <c r="Q205" s="635"/>
      <c r="R205" s="636"/>
      <c r="S205" s="403">
        <f>+'11'!U518</f>
        <v>10.370000000000001</v>
      </c>
      <c r="T205" s="403">
        <f>+'11'!V518</f>
        <v>10.370000000000001</v>
      </c>
      <c r="U205" s="400">
        <f t="shared" si="2"/>
        <v>100</v>
      </c>
      <c r="V205" s="637"/>
      <c r="W205" s="637"/>
      <c r="X205" s="637"/>
      <c r="Y205" s="637"/>
      <c r="Z205" s="637"/>
      <c r="AA205" s="637"/>
      <c r="AB205" s="637"/>
      <c r="AC205" s="103"/>
    </row>
    <row r="206" spans="1:29" ht="21.75" customHeight="1" thickBot="1" x14ac:dyDescent="0.25">
      <c r="A206" s="97"/>
      <c r="B206" s="633" t="s">
        <v>340</v>
      </c>
      <c r="C206" s="633"/>
      <c r="D206" s="633"/>
      <c r="E206" s="633"/>
      <c r="F206" s="633"/>
      <c r="G206" s="633"/>
      <c r="H206" s="633"/>
      <c r="I206" s="633"/>
      <c r="J206" s="633"/>
      <c r="K206" s="633"/>
      <c r="L206" s="634"/>
      <c r="M206" s="212">
        <v>2</v>
      </c>
      <c r="N206" s="212">
        <v>3</v>
      </c>
      <c r="O206" s="175" t="s">
        <v>401</v>
      </c>
      <c r="P206" s="176" t="s">
        <v>27</v>
      </c>
      <c r="Q206" s="635"/>
      <c r="R206" s="636"/>
      <c r="S206" s="403">
        <f>+'11'!U519</f>
        <v>10.370000000000001</v>
      </c>
      <c r="T206" s="403">
        <f>+'11'!V519</f>
        <v>10.370000000000001</v>
      </c>
      <c r="U206" s="400">
        <f t="shared" si="2"/>
        <v>100</v>
      </c>
      <c r="V206" s="637"/>
      <c r="W206" s="637"/>
      <c r="X206" s="637"/>
      <c r="Y206" s="637"/>
      <c r="Z206" s="637"/>
      <c r="AA206" s="637"/>
      <c r="AB206" s="637"/>
      <c r="AC206" s="103"/>
    </row>
    <row r="207" spans="1:29" ht="12.75" customHeight="1" thickBot="1" x14ac:dyDescent="0.25">
      <c r="A207" s="97"/>
      <c r="B207" s="633" t="s">
        <v>342</v>
      </c>
      <c r="C207" s="633"/>
      <c r="D207" s="633"/>
      <c r="E207" s="633"/>
      <c r="F207" s="633"/>
      <c r="G207" s="633"/>
      <c r="H207" s="633"/>
      <c r="I207" s="633"/>
      <c r="J207" s="633"/>
      <c r="K207" s="633"/>
      <c r="L207" s="634"/>
      <c r="M207" s="212">
        <v>2</v>
      </c>
      <c r="N207" s="212">
        <v>3</v>
      </c>
      <c r="O207" s="175" t="s">
        <v>401</v>
      </c>
      <c r="P207" s="176" t="s">
        <v>29</v>
      </c>
      <c r="Q207" s="635"/>
      <c r="R207" s="636"/>
      <c r="S207" s="403">
        <f>+'11'!U521</f>
        <v>1.3840000000000001</v>
      </c>
      <c r="T207" s="403">
        <f>+'11'!V521</f>
        <v>1.3839999999999999</v>
      </c>
      <c r="U207" s="400">
        <f t="shared" si="2"/>
        <v>99.999999999999986</v>
      </c>
      <c r="V207" s="637"/>
      <c r="W207" s="637"/>
      <c r="X207" s="637"/>
      <c r="Y207" s="637"/>
      <c r="Z207" s="637"/>
      <c r="AA207" s="637"/>
      <c r="AB207" s="637"/>
      <c r="AC207" s="103"/>
    </row>
    <row r="208" spans="1:29" ht="12.75" customHeight="1" thickBot="1" x14ac:dyDescent="0.25">
      <c r="A208" s="97"/>
      <c r="B208" s="633" t="s">
        <v>62</v>
      </c>
      <c r="C208" s="633"/>
      <c r="D208" s="633"/>
      <c r="E208" s="633"/>
      <c r="F208" s="633"/>
      <c r="G208" s="633"/>
      <c r="H208" s="633"/>
      <c r="I208" s="633"/>
      <c r="J208" s="633"/>
      <c r="K208" s="633"/>
      <c r="L208" s="634"/>
      <c r="M208" s="212">
        <v>2</v>
      </c>
      <c r="N208" s="212">
        <v>3</v>
      </c>
      <c r="O208" s="175" t="s">
        <v>401</v>
      </c>
      <c r="P208" s="176" t="s">
        <v>103</v>
      </c>
      <c r="Q208" s="635"/>
      <c r="R208" s="636"/>
      <c r="S208" s="403">
        <f>+'11'!U724</f>
        <v>669.2</v>
      </c>
      <c r="T208" s="403">
        <f>+'11'!V724</f>
        <v>669.2</v>
      </c>
      <c r="U208" s="400">
        <f t="shared" si="2"/>
        <v>100</v>
      </c>
      <c r="V208" s="637"/>
      <c r="W208" s="637"/>
      <c r="X208" s="637"/>
      <c r="Y208" s="637"/>
      <c r="Z208" s="637"/>
      <c r="AA208" s="637"/>
      <c r="AB208" s="637"/>
      <c r="AC208" s="103"/>
    </row>
    <row r="209" spans="1:29" ht="12.75" customHeight="1" thickBot="1" x14ac:dyDescent="0.25">
      <c r="A209" s="97"/>
      <c r="B209" s="633" t="s">
        <v>104</v>
      </c>
      <c r="C209" s="633"/>
      <c r="D209" s="633"/>
      <c r="E209" s="633"/>
      <c r="F209" s="633"/>
      <c r="G209" s="633"/>
      <c r="H209" s="633"/>
      <c r="I209" s="633"/>
      <c r="J209" s="633"/>
      <c r="K209" s="633"/>
      <c r="L209" s="634"/>
      <c r="M209" s="212">
        <v>2</v>
      </c>
      <c r="N209" s="212">
        <v>3</v>
      </c>
      <c r="O209" s="175" t="s">
        <v>401</v>
      </c>
      <c r="P209" s="176" t="s">
        <v>105</v>
      </c>
      <c r="Q209" s="635"/>
      <c r="R209" s="636"/>
      <c r="S209" s="403">
        <f>+'11'!U725</f>
        <v>669.2</v>
      </c>
      <c r="T209" s="403">
        <f>+'11'!V725</f>
        <v>669.2</v>
      </c>
      <c r="U209" s="400">
        <f t="shared" si="2"/>
        <v>100</v>
      </c>
      <c r="V209" s="637"/>
      <c r="W209" s="637"/>
      <c r="X209" s="637"/>
      <c r="Y209" s="637"/>
      <c r="Z209" s="637"/>
      <c r="AA209" s="637"/>
      <c r="AB209" s="637"/>
      <c r="AC209" s="103"/>
    </row>
    <row r="210" spans="1:29" ht="23.25" customHeight="1" thickBot="1" x14ac:dyDescent="0.25">
      <c r="A210" s="97"/>
      <c r="B210" s="643" t="s">
        <v>405</v>
      </c>
      <c r="C210" s="643"/>
      <c r="D210" s="643"/>
      <c r="E210" s="643"/>
      <c r="F210" s="643"/>
      <c r="G210" s="643"/>
      <c r="H210" s="643"/>
      <c r="I210" s="643"/>
      <c r="J210" s="643"/>
      <c r="K210" s="643"/>
      <c r="L210" s="644"/>
      <c r="M210" s="252">
        <v>3</v>
      </c>
      <c r="N210" s="252">
        <v>0</v>
      </c>
      <c r="O210" s="253">
        <v>0</v>
      </c>
      <c r="P210" s="254">
        <v>0</v>
      </c>
      <c r="Q210" s="645"/>
      <c r="R210" s="646"/>
      <c r="S210" s="401">
        <f>+'11'!U522</f>
        <v>1646.2934700000001</v>
      </c>
      <c r="T210" s="401">
        <f>+'11'!V522</f>
        <v>1646.2645099999997</v>
      </c>
      <c r="U210" s="400">
        <f t="shared" si="2"/>
        <v>99.998240896867543</v>
      </c>
      <c r="V210" s="647"/>
      <c r="W210" s="647"/>
      <c r="X210" s="647"/>
      <c r="Y210" s="647"/>
      <c r="Z210" s="647"/>
      <c r="AA210" s="647"/>
      <c r="AB210" s="647"/>
      <c r="AC210" s="103"/>
    </row>
    <row r="211" spans="1:29" ht="30" customHeight="1" thickBot="1" x14ac:dyDescent="0.25">
      <c r="A211" s="97"/>
      <c r="B211" s="638" t="s">
        <v>406</v>
      </c>
      <c r="C211" s="638"/>
      <c r="D211" s="638"/>
      <c r="E211" s="638"/>
      <c r="F211" s="638"/>
      <c r="G211" s="638"/>
      <c r="H211" s="638"/>
      <c r="I211" s="638"/>
      <c r="J211" s="638"/>
      <c r="K211" s="638"/>
      <c r="L211" s="639"/>
      <c r="M211" s="255">
        <v>3</v>
      </c>
      <c r="N211" s="255">
        <v>9</v>
      </c>
      <c r="O211" s="256">
        <v>0</v>
      </c>
      <c r="P211" s="257">
        <v>0</v>
      </c>
      <c r="Q211" s="640"/>
      <c r="R211" s="641"/>
      <c r="S211" s="401">
        <f>+'11'!U523</f>
        <v>1646.2934700000001</v>
      </c>
      <c r="T211" s="401">
        <f>+'11'!V523</f>
        <v>1646.2645099999997</v>
      </c>
      <c r="U211" s="400">
        <f t="shared" si="2"/>
        <v>99.998240896867543</v>
      </c>
      <c r="V211" s="642"/>
      <c r="W211" s="642"/>
      <c r="X211" s="642"/>
      <c r="Y211" s="642"/>
      <c r="Z211" s="642"/>
      <c r="AA211" s="642"/>
      <c r="AB211" s="642"/>
      <c r="AC211" s="103"/>
    </row>
    <row r="212" spans="1:29" ht="21.75" customHeight="1" thickBot="1" x14ac:dyDescent="0.25">
      <c r="A212" s="97"/>
      <c r="B212" s="633" t="s">
        <v>407</v>
      </c>
      <c r="C212" s="633"/>
      <c r="D212" s="633"/>
      <c r="E212" s="633"/>
      <c r="F212" s="633"/>
      <c r="G212" s="633"/>
      <c r="H212" s="633"/>
      <c r="I212" s="633"/>
      <c r="J212" s="633"/>
      <c r="K212" s="633"/>
      <c r="L212" s="634"/>
      <c r="M212" s="212">
        <v>3</v>
      </c>
      <c r="N212" s="212">
        <v>9</v>
      </c>
      <c r="O212" s="175" t="s">
        <v>408</v>
      </c>
      <c r="P212" s="176">
        <v>0</v>
      </c>
      <c r="Q212" s="635"/>
      <c r="R212" s="636"/>
      <c r="S212" s="401">
        <f>+'11'!U524</f>
        <v>1646.2934700000001</v>
      </c>
      <c r="T212" s="401">
        <f>+'11'!V524</f>
        <v>1646.2645099999997</v>
      </c>
      <c r="U212" s="400">
        <f t="shared" ref="U212:U275" si="4">+T212/S212*100</f>
        <v>99.998240896867543</v>
      </c>
      <c r="V212" s="637"/>
      <c r="W212" s="637"/>
      <c r="X212" s="637"/>
      <c r="Y212" s="637"/>
      <c r="Z212" s="637"/>
      <c r="AA212" s="637"/>
      <c r="AB212" s="637"/>
      <c r="AC212" s="103"/>
    </row>
    <row r="213" spans="1:29" ht="12.75" customHeight="1" thickBot="1" x14ac:dyDescent="0.25">
      <c r="A213" s="97"/>
      <c r="B213" s="633" t="s">
        <v>409</v>
      </c>
      <c r="C213" s="633"/>
      <c r="D213" s="633"/>
      <c r="E213" s="633"/>
      <c r="F213" s="633"/>
      <c r="G213" s="633"/>
      <c r="H213" s="633"/>
      <c r="I213" s="633"/>
      <c r="J213" s="633"/>
      <c r="K213" s="633"/>
      <c r="L213" s="634"/>
      <c r="M213" s="212">
        <v>3</v>
      </c>
      <c r="N213" s="212">
        <v>9</v>
      </c>
      <c r="O213" s="175" t="s">
        <v>410</v>
      </c>
      <c r="P213" s="176">
        <v>0</v>
      </c>
      <c r="Q213" s="635"/>
      <c r="R213" s="636"/>
      <c r="S213" s="401">
        <f>+'11'!U525</f>
        <v>1580.2934700000001</v>
      </c>
      <c r="T213" s="401">
        <f>+'11'!V525</f>
        <v>1580.2934699999998</v>
      </c>
      <c r="U213" s="400">
        <f t="shared" si="4"/>
        <v>99.999999999999986</v>
      </c>
      <c r="V213" s="637"/>
      <c r="W213" s="637"/>
      <c r="X213" s="637"/>
      <c r="Y213" s="637"/>
      <c r="Z213" s="637"/>
      <c r="AA213" s="637"/>
      <c r="AB213" s="637"/>
      <c r="AC213" s="103"/>
    </row>
    <row r="214" spans="1:29" ht="53.25" customHeight="1" thickBot="1" x14ac:dyDescent="0.25">
      <c r="A214" s="97"/>
      <c r="B214" s="633" t="s">
        <v>17</v>
      </c>
      <c r="C214" s="633"/>
      <c r="D214" s="633"/>
      <c r="E214" s="633"/>
      <c r="F214" s="633"/>
      <c r="G214" s="633"/>
      <c r="H214" s="633"/>
      <c r="I214" s="633"/>
      <c r="J214" s="633"/>
      <c r="K214" s="633"/>
      <c r="L214" s="634"/>
      <c r="M214" s="212">
        <v>3</v>
      </c>
      <c r="N214" s="212">
        <v>9</v>
      </c>
      <c r="O214" s="175" t="s">
        <v>410</v>
      </c>
      <c r="P214" s="176" t="s">
        <v>18</v>
      </c>
      <c r="Q214" s="635"/>
      <c r="R214" s="636"/>
      <c r="S214" s="401">
        <f>+'11'!U526</f>
        <v>1580.2934700000001</v>
      </c>
      <c r="T214" s="401">
        <f>+'11'!V526</f>
        <v>1580.2934699999998</v>
      </c>
      <c r="U214" s="400">
        <f t="shared" si="4"/>
        <v>99.999999999999986</v>
      </c>
      <c r="V214" s="637"/>
      <c r="W214" s="637"/>
      <c r="X214" s="637"/>
      <c r="Y214" s="637"/>
      <c r="Z214" s="637"/>
      <c r="AA214" s="637"/>
      <c r="AB214" s="637"/>
      <c r="AC214" s="103"/>
    </row>
    <row r="215" spans="1:29" ht="12.75" customHeight="1" thickBot="1" x14ac:dyDescent="0.25">
      <c r="A215" s="97"/>
      <c r="B215" s="633" t="s">
        <v>19</v>
      </c>
      <c r="C215" s="633"/>
      <c r="D215" s="633"/>
      <c r="E215" s="633"/>
      <c r="F215" s="633"/>
      <c r="G215" s="633"/>
      <c r="H215" s="633"/>
      <c r="I215" s="633"/>
      <c r="J215" s="633"/>
      <c r="K215" s="633"/>
      <c r="L215" s="634"/>
      <c r="M215" s="212">
        <v>3</v>
      </c>
      <c r="N215" s="212">
        <v>9</v>
      </c>
      <c r="O215" s="175" t="s">
        <v>410</v>
      </c>
      <c r="P215" s="176" t="s">
        <v>20</v>
      </c>
      <c r="Q215" s="635"/>
      <c r="R215" s="636"/>
      <c r="S215" s="401">
        <f>+'11'!U527</f>
        <v>1580.2934700000001</v>
      </c>
      <c r="T215" s="401">
        <f>+'11'!V527</f>
        <v>1580.2934699999998</v>
      </c>
      <c r="U215" s="400">
        <f t="shared" si="4"/>
        <v>99.999999999999986</v>
      </c>
      <c r="V215" s="637"/>
      <c r="W215" s="637"/>
      <c r="X215" s="637"/>
      <c r="Y215" s="637"/>
      <c r="Z215" s="637"/>
      <c r="AA215" s="637"/>
      <c r="AB215" s="637"/>
      <c r="AC215" s="103"/>
    </row>
    <row r="216" spans="1:29" ht="12.75" customHeight="1" thickBot="1" x14ac:dyDescent="0.25">
      <c r="A216" s="97"/>
      <c r="B216" s="633" t="s">
        <v>402</v>
      </c>
      <c r="C216" s="633"/>
      <c r="D216" s="633"/>
      <c r="E216" s="633"/>
      <c r="F216" s="633"/>
      <c r="G216" s="633"/>
      <c r="H216" s="633"/>
      <c r="I216" s="633"/>
      <c r="J216" s="633"/>
      <c r="K216" s="633"/>
      <c r="L216" s="634"/>
      <c r="M216" s="212">
        <v>3</v>
      </c>
      <c r="N216" s="212">
        <v>9</v>
      </c>
      <c r="O216" s="175" t="s">
        <v>410</v>
      </c>
      <c r="P216" s="176" t="s">
        <v>21</v>
      </c>
      <c r="Q216" s="635"/>
      <c r="R216" s="636"/>
      <c r="S216" s="401">
        <f>+'11'!U528</f>
        <v>1214.0011199999999</v>
      </c>
      <c r="T216" s="401">
        <f>+'11'!V528</f>
        <v>1214.0011199999999</v>
      </c>
      <c r="U216" s="400">
        <f t="shared" si="4"/>
        <v>100</v>
      </c>
      <c r="V216" s="637"/>
      <c r="W216" s="637"/>
      <c r="X216" s="637"/>
      <c r="Y216" s="637"/>
      <c r="Z216" s="637"/>
      <c r="AA216" s="637"/>
      <c r="AB216" s="637"/>
      <c r="AC216" s="103"/>
    </row>
    <row r="217" spans="1:29" ht="32.25" customHeight="1" thickBot="1" x14ac:dyDescent="0.25">
      <c r="A217" s="97"/>
      <c r="B217" s="633" t="s">
        <v>404</v>
      </c>
      <c r="C217" s="633"/>
      <c r="D217" s="633"/>
      <c r="E217" s="633"/>
      <c r="F217" s="633"/>
      <c r="G217" s="633"/>
      <c r="H217" s="633"/>
      <c r="I217" s="633"/>
      <c r="J217" s="633"/>
      <c r="K217" s="633"/>
      <c r="L217" s="634"/>
      <c r="M217" s="212">
        <v>3</v>
      </c>
      <c r="N217" s="212">
        <v>9</v>
      </c>
      <c r="O217" s="175" t="s">
        <v>410</v>
      </c>
      <c r="P217" s="176" t="s">
        <v>23</v>
      </c>
      <c r="Q217" s="635"/>
      <c r="R217" s="636"/>
      <c r="S217" s="401">
        <f>+'11'!U529</f>
        <v>366.29235</v>
      </c>
      <c r="T217" s="401">
        <f>+'11'!V529</f>
        <v>366.29235</v>
      </c>
      <c r="U217" s="400">
        <f t="shared" si="4"/>
        <v>100</v>
      </c>
      <c r="V217" s="637"/>
      <c r="W217" s="637"/>
      <c r="X217" s="637"/>
      <c r="Y217" s="637"/>
      <c r="Z217" s="637"/>
      <c r="AA217" s="637"/>
      <c r="AB217" s="637"/>
      <c r="AC217" s="103"/>
    </row>
    <row r="218" spans="1:29" ht="12.75" customHeight="1" thickBot="1" x14ac:dyDescent="0.25">
      <c r="A218" s="97"/>
      <c r="B218" s="633" t="s">
        <v>411</v>
      </c>
      <c r="C218" s="633"/>
      <c r="D218" s="633"/>
      <c r="E218" s="633"/>
      <c r="F218" s="633"/>
      <c r="G218" s="633"/>
      <c r="H218" s="633"/>
      <c r="I218" s="633"/>
      <c r="J218" s="633"/>
      <c r="K218" s="633"/>
      <c r="L218" s="634"/>
      <c r="M218" s="212">
        <v>3</v>
      </c>
      <c r="N218" s="212">
        <v>9</v>
      </c>
      <c r="O218" s="175" t="s">
        <v>412</v>
      </c>
      <c r="P218" s="176">
        <v>0</v>
      </c>
      <c r="Q218" s="635"/>
      <c r="R218" s="636"/>
      <c r="S218" s="401">
        <f>+'11'!U530</f>
        <v>66</v>
      </c>
      <c r="T218" s="401">
        <f>+'11'!V530</f>
        <v>65.971040000000002</v>
      </c>
      <c r="U218" s="400">
        <f t="shared" si="4"/>
        <v>99.956121212121218</v>
      </c>
      <c r="V218" s="637"/>
      <c r="W218" s="637"/>
      <c r="X218" s="637"/>
      <c r="Y218" s="637"/>
      <c r="Z218" s="637"/>
      <c r="AA218" s="637"/>
      <c r="AB218" s="637"/>
      <c r="AC218" s="103"/>
    </row>
    <row r="219" spans="1:29" ht="21.75" customHeight="1" thickBot="1" x14ac:dyDescent="0.25">
      <c r="A219" s="97"/>
      <c r="B219" s="633" t="s">
        <v>339</v>
      </c>
      <c r="C219" s="633"/>
      <c r="D219" s="633"/>
      <c r="E219" s="633"/>
      <c r="F219" s="633"/>
      <c r="G219" s="633"/>
      <c r="H219" s="633"/>
      <c r="I219" s="633"/>
      <c r="J219" s="633"/>
      <c r="K219" s="633"/>
      <c r="L219" s="634"/>
      <c r="M219" s="212">
        <v>3</v>
      </c>
      <c r="N219" s="212">
        <v>9</v>
      </c>
      <c r="O219" s="175" t="s">
        <v>412</v>
      </c>
      <c r="P219" s="176" t="s">
        <v>25</v>
      </c>
      <c r="Q219" s="635"/>
      <c r="R219" s="636"/>
      <c r="S219" s="401">
        <f>+'11'!U531</f>
        <v>66</v>
      </c>
      <c r="T219" s="401">
        <f>+'11'!V531</f>
        <v>65.971040000000002</v>
      </c>
      <c r="U219" s="400">
        <f t="shared" si="4"/>
        <v>99.956121212121218</v>
      </c>
      <c r="V219" s="637"/>
      <c r="W219" s="637"/>
      <c r="X219" s="637"/>
      <c r="Y219" s="637"/>
      <c r="Z219" s="637"/>
      <c r="AA219" s="637"/>
      <c r="AB219" s="637"/>
      <c r="AC219" s="103"/>
    </row>
    <row r="220" spans="1:29" ht="21.75" customHeight="1" thickBot="1" x14ac:dyDescent="0.25">
      <c r="A220" s="97"/>
      <c r="B220" s="633" t="s">
        <v>340</v>
      </c>
      <c r="C220" s="633"/>
      <c r="D220" s="633"/>
      <c r="E220" s="633"/>
      <c r="F220" s="633"/>
      <c r="G220" s="633"/>
      <c r="H220" s="633"/>
      <c r="I220" s="633"/>
      <c r="J220" s="633"/>
      <c r="K220" s="633"/>
      <c r="L220" s="634"/>
      <c r="M220" s="212">
        <v>3</v>
      </c>
      <c r="N220" s="212">
        <v>9</v>
      </c>
      <c r="O220" s="175" t="s">
        <v>412</v>
      </c>
      <c r="P220" s="176" t="s">
        <v>27</v>
      </c>
      <c r="Q220" s="635"/>
      <c r="R220" s="636"/>
      <c r="S220" s="401">
        <f>+'11'!U532</f>
        <v>66</v>
      </c>
      <c r="T220" s="401">
        <f>+'11'!V532</f>
        <v>65.971040000000002</v>
      </c>
      <c r="U220" s="400">
        <f t="shared" si="4"/>
        <v>99.956121212121218</v>
      </c>
      <c r="V220" s="637"/>
      <c r="W220" s="637"/>
      <c r="X220" s="637"/>
      <c r="Y220" s="637"/>
      <c r="Z220" s="637"/>
      <c r="AA220" s="637"/>
      <c r="AB220" s="637"/>
      <c r="AC220" s="103"/>
    </row>
    <row r="221" spans="1:29" ht="21.75" customHeight="1" thickBot="1" x14ac:dyDescent="0.25">
      <c r="A221" s="97"/>
      <c r="B221" s="633" t="s">
        <v>341</v>
      </c>
      <c r="C221" s="633"/>
      <c r="D221" s="633"/>
      <c r="E221" s="633"/>
      <c r="F221" s="633"/>
      <c r="G221" s="633"/>
      <c r="H221" s="633"/>
      <c r="I221" s="633"/>
      <c r="J221" s="633"/>
      <c r="K221" s="633"/>
      <c r="L221" s="634"/>
      <c r="M221" s="212">
        <v>3</v>
      </c>
      <c r="N221" s="212">
        <v>9</v>
      </c>
      <c r="O221" s="175" t="s">
        <v>412</v>
      </c>
      <c r="P221" s="176" t="s">
        <v>28</v>
      </c>
      <c r="Q221" s="635"/>
      <c r="R221" s="636"/>
      <c r="S221" s="401">
        <f>+'11'!U533</f>
        <v>66</v>
      </c>
      <c r="T221" s="401">
        <f>+'11'!V533</f>
        <v>65.971040000000002</v>
      </c>
      <c r="U221" s="400">
        <f t="shared" si="4"/>
        <v>99.956121212121218</v>
      </c>
      <c r="V221" s="637"/>
      <c r="W221" s="637"/>
      <c r="X221" s="637"/>
      <c r="Y221" s="637"/>
      <c r="Z221" s="637"/>
      <c r="AA221" s="637"/>
      <c r="AB221" s="637"/>
      <c r="AC221" s="103"/>
    </row>
    <row r="222" spans="1:29" ht="12.75" hidden="1" customHeight="1" thickBot="1" x14ac:dyDescent="0.25">
      <c r="A222" s="97"/>
      <c r="B222" s="633" t="s">
        <v>342</v>
      </c>
      <c r="C222" s="633"/>
      <c r="D222" s="633"/>
      <c r="E222" s="633"/>
      <c r="F222" s="633"/>
      <c r="G222" s="633"/>
      <c r="H222" s="633"/>
      <c r="I222" s="633"/>
      <c r="J222" s="633"/>
      <c r="K222" s="633"/>
      <c r="L222" s="634"/>
      <c r="M222" s="212">
        <v>3</v>
      </c>
      <c r="N222" s="212">
        <v>9</v>
      </c>
      <c r="O222" s="175" t="s">
        <v>412</v>
      </c>
      <c r="P222" s="176" t="s">
        <v>29</v>
      </c>
      <c r="Q222" s="635"/>
      <c r="R222" s="636"/>
      <c r="S222" s="401">
        <f>+'11'!U534</f>
        <v>0</v>
      </c>
      <c r="T222" s="401">
        <f>+'11'!V534</f>
        <v>0</v>
      </c>
      <c r="U222" s="400" t="e">
        <f t="shared" si="4"/>
        <v>#DIV/0!</v>
      </c>
      <c r="V222" s="637"/>
      <c r="W222" s="637"/>
      <c r="X222" s="637"/>
      <c r="Y222" s="637"/>
      <c r="Z222" s="637"/>
      <c r="AA222" s="637"/>
      <c r="AB222" s="637"/>
      <c r="AC222" s="103"/>
    </row>
    <row r="223" spans="1:29" ht="12.75" customHeight="1" thickBot="1" x14ac:dyDescent="0.25">
      <c r="A223" s="97"/>
      <c r="B223" s="643" t="s">
        <v>413</v>
      </c>
      <c r="C223" s="643"/>
      <c r="D223" s="643"/>
      <c r="E223" s="643"/>
      <c r="F223" s="643"/>
      <c r="G223" s="643"/>
      <c r="H223" s="643"/>
      <c r="I223" s="643"/>
      <c r="J223" s="643"/>
      <c r="K223" s="643"/>
      <c r="L223" s="644"/>
      <c r="M223" s="252">
        <v>4</v>
      </c>
      <c r="N223" s="252">
        <v>0</v>
      </c>
      <c r="O223" s="253">
        <v>0</v>
      </c>
      <c r="P223" s="254">
        <v>0</v>
      </c>
      <c r="Q223" s="645"/>
      <c r="R223" s="646"/>
      <c r="S223" s="401">
        <f>+S224+S255+S262</f>
        <v>5653.9000900000001</v>
      </c>
      <c r="T223" s="401">
        <f>+T224+T255+T262</f>
        <v>5606.2152100000003</v>
      </c>
      <c r="U223" s="400">
        <f t="shared" si="4"/>
        <v>99.156602004971049</v>
      </c>
      <c r="V223" s="647"/>
      <c r="W223" s="647"/>
      <c r="X223" s="647"/>
      <c r="Y223" s="647"/>
      <c r="Z223" s="647"/>
      <c r="AA223" s="647"/>
      <c r="AB223" s="647"/>
      <c r="AC223" s="103"/>
    </row>
    <row r="224" spans="1:29" ht="12.75" customHeight="1" thickBot="1" x14ac:dyDescent="0.25">
      <c r="A224" s="97"/>
      <c r="B224" s="638" t="s">
        <v>63</v>
      </c>
      <c r="C224" s="638"/>
      <c r="D224" s="638"/>
      <c r="E224" s="638"/>
      <c r="F224" s="638"/>
      <c r="G224" s="638"/>
      <c r="H224" s="638"/>
      <c r="I224" s="638"/>
      <c r="J224" s="638"/>
      <c r="K224" s="638"/>
      <c r="L224" s="639"/>
      <c r="M224" s="255">
        <v>4</v>
      </c>
      <c r="N224" s="255">
        <v>5</v>
      </c>
      <c r="O224" s="256">
        <v>0</v>
      </c>
      <c r="P224" s="257">
        <v>0</v>
      </c>
      <c r="Q224" s="640"/>
      <c r="R224" s="641"/>
      <c r="S224" s="402">
        <f>+'11'!U212</f>
        <v>3210.6912199999997</v>
      </c>
      <c r="T224" s="402">
        <f>+'11'!V212</f>
        <v>3210.5284299999998</v>
      </c>
      <c r="U224" s="400">
        <f t="shared" si="4"/>
        <v>99.994929752229496</v>
      </c>
      <c r="V224" s="642"/>
      <c r="W224" s="642"/>
      <c r="X224" s="642"/>
      <c r="Y224" s="642"/>
      <c r="Z224" s="642"/>
      <c r="AA224" s="642"/>
      <c r="AB224" s="642"/>
      <c r="AC224" s="103"/>
    </row>
    <row r="225" spans="1:29" ht="21.75" customHeight="1" thickBot="1" x14ac:dyDescent="0.25">
      <c r="A225" s="97"/>
      <c r="B225" s="633" t="s">
        <v>65</v>
      </c>
      <c r="C225" s="633"/>
      <c r="D225" s="633"/>
      <c r="E225" s="633"/>
      <c r="F225" s="633"/>
      <c r="G225" s="633"/>
      <c r="H225" s="633"/>
      <c r="I225" s="633"/>
      <c r="J225" s="633"/>
      <c r="K225" s="633"/>
      <c r="L225" s="634"/>
      <c r="M225" s="212">
        <v>4</v>
      </c>
      <c r="N225" s="212">
        <v>5</v>
      </c>
      <c r="O225" s="175" t="s">
        <v>414</v>
      </c>
      <c r="P225" s="176">
        <v>0</v>
      </c>
      <c r="Q225" s="635"/>
      <c r="R225" s="636"/>
      <c r="S225" s="402">
        <f>+'11'!U213</f>
        <v>389.928</v>
      </c>
      <c r="T225" s="402">
        <f>+'11'!V213</f>
        <v>389.86768000000001</v>
      </c>
      <c r="U225" s="400">
        <f t="shared" si="4"/>
        <v>99.984530477421472</v>
      </c>
      <c r="V225" s="637"/>
      <c r="W225" s="637"/>
      <c r="X225" s="637"/>
      <c r="Y225" s="637"/>
      <c r="Z225" s="637"/>
      <c r="AA225" s="637"/>
      <c r="AB225" s="637"/>
      <c r="AC225" s="103"/>
    </row>
    <row r="226" spans="1:29" ht="32.25" customHeight="1" thickBot="1" x14ac:dyDescent="0.25">
      <c r="A226" s="97"/>
      <c r="B226" s="633" t="s">
        <v>68</v>
      </c>
      <c r="C226" s="633"/>
      <c r="D226" s="633"/>
      <c r="E226" s="633"/>
      <c r="F226" s="633"/>
      <c r="G226" s="633"/>
      <c r="H226" s="633"/>
      <c r="I226" s="633"/>
      <c r="J226" s="633"/>
      <c r="K226" s="633"/>
      <c r="L226" s="634"/>
      <c r="M226" s="212">
        <v>4</v>
      </c>
      <c r="N226" s="212">
        <v>5</v>
      </c>
      <c r="O226" s="175" t="s">
        <v>415</v>
      </c>
      <c r="P226" s="176">
        <v>0</v>
      </c>
      <c r="Q226" s="635"/>
      <c r="R226" s="636"/>
      <c r="S226" s="402">
        <f>+'11'!U214</f>
        <v>389.928</v>
      </c>
      <c r="T226" s="402">
        <f>+'11'!V214</f>
        <v>389.86768000000001</v>
      </c>
      <c r="U226" s="400">
        <f t="shared" si="4"/>
        <v>99.984530477421472</v>
      </c>
      <c r="V226" s="637"/>
      <c r="W226" s="637"/>
      <c r="X226" s="637"/>
      <c r="Y226" s="637"/>
      <c r="Z226" s="637"/>
      <c r="AA226" s="637"/>
      <c r="AB226" s="637"/>
      <c r="AC226" s="103"/>
    </row>
    <row r="227" spans="1:29" ht="12.75" customHeight="1" thickBot="1" x14ac:dyDescent="0.25">
      <c r="A227" s="97"/>
      <c r="B227" s="633" t="s">
        <v>416</v>
      </c>
      <c r="C227" s="633"/>
      <c r="D227" s="633"/>
      <c r="E227" s="633"/>
      <c r="F227" s="633"/>
      <c r="G227" s="633"/>
      <c r="H227" s="633"/>
      <c r="I227" s="633"/>
      <c r="J227" s="633"/>
      <c r="K227" s="633"/>
      <c r="L227" s="634"/>
      <c r="M227" s="212">
        <v>4</v>
      </c>
      <c r="N227" s="212">
        <v>5</v>
      </c>
      <c r="O227" s="175" t="s">
        <v>417</v>
      </c>
      <c r="P227" s="176">
        <v>0</v>
      </c>
      <c r="Q227" s="635"/>
      <c r="R227" s="636"/>
      <c r="S227" s="402">
        <f>+'11'!U215</f>
        <v>389.928</v>
      </c>
      <c r="T227" s="402">
        <f>+'11'!V215</f>
        <v>389.86768000000001</v>
      </c>
      <c r="U227" s="400">
        <f t="shared" si="4"/>
        <v>99.984530477421472</v>
      </c>
      <c r="V227" s="637"/>
      <c r="W227" s="637"/>
      <c r="X227" s="637"/>
      <c r="Y227" s="637"/>
      <c r="Z227" s="637"/>
      <c r="AA227" s="637"/>
      <c r="AB227" s="637"/>
      <c r="AC227" s="103"/>
    </row>
    <row r="228" spans="1:29" ht="21.75" customHeight="1" thickBot="1" x14ac:dyDescent="0.25">
      <c r="A228" s="97"/>
      <c r="B228" s="633" t="s">
        <v>339</v>
      </c>
      <c r="C228" s="633"/>
      <c r="D228" s="633"/>
      <c r="E228" s="633"/>
      <c r="F228" s="633"/>
      <c r="G228" s="633"/>
      <c r="H228" s="633"/>
      <c r="I228" s="633"/>
      <c r="J228" s="633"/>
      <c r="K228" s="633"/>
      <c r="L228" s="634"/>
      <c r="M228" s="212">
        <v>4</v>
      </c>
      <c r="N228" s="212">
        <v>5</v>
      </c>
      <c r="O228" s="175" t="s">
        <v>417</v>
      </c>
      <c r="P228" s="176" t="s">
        <v>25</v>
      </c>
      <c r="Q228" s="635"/>
      <c r="R228" s="636"/>
      <c r="S228" s="402">
        <f>+'11'!U216</f>
        <v>189.928</v>
      </c>
      <c r="T228" s="402">
        <f>+'11'!V216</f>
        <v>189.928</v>
      </c>
      <c r="U228" s="400">
        <f t="shared" si="4"/>
        <v>100</v>
      </c>
      <c r="V228" s="637"/>
      <c r="W228" s="637"/>
      <c r="X228" s="637"/>
      <c r="Y228" s="637"/>
      <c r="Z228" s="637"/>
      <c r="AA228" s="637"/>
      <c r="AB228" s="637"/>
      <c r="AC228" s="103"/>
    </row>
    <row r="229" spans="1:29" ht="21.75" customHeight="1" thickBot="1" x14ac:dyDescent="0.25">
      <c r="A229" s="97"/>
      <c r="B229" s="633" t="s">
        <v>340</v>
      </c>
      <c r="C229" s="633"/>
      <c r="D229" s="633"/>
      <c r="E229" s="633"/>
      <c r="F229" s="633"/>
      <c r="G229" s="633"/>
      <c r="H229" s="633"/>
      <c r="I229" s="633"/>
      <c r="J229" s="633"/>
      <c r="K229" s="633"/>
      <c r="L229" s="634"/>
      <c r="M229" s="212">
        <v>4</v>
      </c>
      <c r="N229" s="212">
        <v>5</v>
      </c>
      <c r="O229" s="175" t="s">
        <v>417</v>
      </c>
      <c r="P229" s="176" t="s">
        <v>27</v>
      </c>
      <c r="Q229" s="635"/>
      <c r="R229" s="636"/>
      <c r="S229" s="402">
        <f>+'11'!U217</f>
        <v>189.928</v>
      </c>
      <c r="T229" s="402">
        <f>+'11'!V217</f>
        <v>189.928</v>
      </c>
      <c r="U229" s="400">
        <f t="shared" si="4"/>
        <v>100</v>
      </c>
      <c r="V229" s="637"/>
      <c r="W229" s="637"/>
      <c r="X229" s="637"/>
      <c r="Y229" s="637"/>
      <c r="Z229" s="637"/>
      <c r="AA229" s="637"/>
      <c r="AB229" s="637"/>
      <c r="AC229" s="103"/>
    </row>
    <row r="230" spans="1:29" ht="12.75" customHeight="1" thickBot="1" x14ac:dyDescent="0.25">
      <c r="A230" s="97"/>
      <c r="B230" s="633" t="s">
        <v>342</v>
      </c>
      <c r="C230" s="633"/>
      <c r="D230" s="633"/>
      <c r="E230" s="633"/>
      <c r="F230" s="633"/>
      <c r="G230" s="633"/>
      <c r="H230" s="633"/>
      <c r="I230" s="633"/>
      <c r="J230" s="633"/>
      <c r="K230" s="633"/>
      <c r="L230" s="634"/>
      <c r="M230" s="212">
        <v>4</v>
      </c>
      <c r="N230" s="212">
        <v>5</v>
      </c>
      <c r="O230" s="175" t="s">
        <v>417</v>
      </c>
      <c r="P230" s="176" t="s">
        <v>29</v>
      </c>
      <c r="Q230" s="635"/>
      <c r="R230" s="636"/>
      <c r="S230" s="402">
        <f>+'11'!U218</f>
        <v>189.928</v>
      </c>
      <c r="T230" s="402">
        <f>+'11'!V218</f>
        <v>189.928</v>
      </c>
      <c r="U230" s="400">
        <f t="shared" si="4"/>
        <v>100</v>
      </c>
      <c r="V230" s="637"/>
      <c r="W230" s="637"/>
      <c r="X230" s="637"/>
      <c r="Y230" s="637"/>
      <c r="Z230" s="637"/>
      <c r="AA230" s="637"/>
      <c r="AB230" s="637"/>
      <c r="AC230" s="103"/>
    </row>
    <row r="231" spans="1:29" ht="12.75" customHeight="1" thickBot="1" x14ac:dyDescent="0.25">
      <c r="A231" s="97"/>
      <c r="B231" s="633" t="s">
        <v>30</v>
      </c>
      <c r="C231" s="633"/>
      <c r="D231" s="633"/>
      <c r="E231" s="633"/>
      <c r="F231" s="633"/>
      <c r="G231" s="633"/>
      <c r="H231" s="633"/>
      <c r="I231" s="633"/>
      <c r="J231" s="633"/>
      <c r="K231" s="633"/>
      <c r="L231" s="634"/>
      <c r="M231" s="212">
        <v>4</v>
      </c>
      <c r="N231" s="212">
        <v>5</v>
      </c>
      <c r="O231" s="175" t="s">
        <v>417</v>
      </c>
      <c r="P231" s="176" t="s">
        <v>31</v>
      </c>
      <c r="Q231" s="635"/>
      <c r="R231" s="636"/>
      <c r="S231" s="402">
        <f>+'11'!U219</f>
        <v>200</v>
      </c>
      <c r="T231" s="402">
        <f>+'11'!V219</f>
        <v>199.93968000000001</v>
      </c>
      <c r="U231" s="400">
        <f t="shared" si="4"/>
        <v>99.969840000000005</v>
      </c>
      <c r="V231" s="637"/>
      <c r="W231" s="637"/>
      <c r="X231" s="637"/>
      <c r="Y231" s="637"/>
      <c r="Z231" s="637"/>
      <c r="AA231" s="637"/>
      <c r="AB231" s="637"/>
      <c r="AC231" s="103"/>
    </row>
    <row r="232" spans="1:29" ht="42.75" customHeight="1" thickBot="1" x14ac:dyDescent="0.25">
      <c r="A232" s="97"/>
      <c r="B232" s="633" t="s">
        <v>418</v>
      </c>
      <c r="C232" s="633"/>
      <c r="D232" s="633"/>
      <c r="E232" s="633"/>
      <c r="F232" s="633"/>
      <c r="G232" s="633"/>
      <c r="H232" s="633"/>
      <c r="I232" s="633"/>
      <c r="J232" s="633"/>
      <c r="K232" s="633"/>
      <c r="L232" s="634"/>
      <c r="M232" s="212">
        <v>4</v>
      </c>
      <c r="N232" s="212">
        <v>5</v>
      </c>
      <c r="O232" s="175" t="s">
        <v>417</v>
      </c>
      <c r="P232" s="176" t="s">
        <v>67</v>
      </c>
      <c r="Q232" s="635"/>
      <c r="R232" s="636"/>
      <c r="S232" s="402">
        <f>+'11'!U220</f>
        <v>200</v>
      </c>
      <c r="T232" s="402">
        <f>+'11'!V220</f>
        <v>199.93968000000001</v>
      </c>
      <c r="U232" s="400">
        <f t="shared" si="4"/>
        <v>99.969840000000005</v>
      </c>
      <c r="V232" s="637"/>
      <c r="W232" s="637"/>
      <c r="X232" s="637"/>
      <c r="Y232" s="637"/>
      <c r="Z232" s="637"/>
      <c r="AA232" s="637"/>
      <c r="AB232" s="637"/>
      <c r="AC232" s="103"/>
    </row>
    <row r="233" spans="1:29" ht="74.25" hidden="1" customHeight="1" thickBot="1" x14ac:dyDescent="0.25">
      <c r="A233" s="97"/>
      <c r="B233" s="633" t="s">
        <v>419</v>
      </c>
      <c r="C233" s="633"/>
      <c r="D233" s="633"/>
      <c r="E233" s="633"/>
      <c r="F233" s="633"/>
      <c r="G233" s="633"/>
      <c r="H233" s="633"/>
      <c r="I233" s="633"/>
      <c r="J233" s="633"/>
      <c r="K233" s="633"/>
      <c r="L233" s="634"/>
      <c r="M233" s="212">
        <v>4</v>
      </c>
      <c r="N233" s="212">
        <v>5</v>
      </c>
      <c r="O233" s="175" t="s">
        <v>417</v>
      </c>
      <c r="P233" s="176" t="s">
        <v>113</v>
      </c>
      <c r="Q233" s="635"/>
      <c r="R233" s="636"/>
      <c r="S233" s="402">
        <f>+'11'!U221</f>
        <v>0</v>
      </c>
      <c r="T233" s="402">
        <f>+'11'!V221</f>
        <v>0</v>
      </c>
      <c r="U233" s="400" t="e">
        <f t="shared" si="4"/>
        <v>#DIV/0!</v>
      </c>
      <c r="V233" s="637"/>
      <c r="W233" s="637"/>
      <c r="X233" s="637"/>
      <c r="Y233" s="637"/>
      <c r="Z233" s="637"/>
      <c r="AA233" s="637"/>
      <c r="AB233" s="637"/>
      <c r="AC233" s="103"/>
    </row>
    <row r="234" spans="1:29" ht="74.25" customHeight="1" thickBot="1" x14ac:dyDescent="0.25">
      <c r="A234" s="9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8" t="str">
        <f>+'11'!M222</f>
        <v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v>
      </c>
      <c r="M234" s="212">
        <f>+'11'!O222</f>
        <v>4</v>
      </c>
      <c r="N234" s="212">
        <f>+'11'!P222</f>
        <v>5</v>
      </c>
      <c r="O234" s="212" t="str">
        <f>+'11'!Q222</f>
        <v>0420170060</v>
      </c>
      <c r="P234" s="212">
        <f>+'11'!R222</f>
        <v>813</v>
      </c>
      <c r="Q234" s="212">
        <f>+'11'!S222</f>
        <v>0</v>
      </c>
      <c r="R234" s="212">
        <f>+'11'!T222</f>
        <v>0</v>
      </c>
      <c r="S234" s="394">
        <f>+'11'!U222</f>
        <v>200</v>
      </c>
      <c r="T234" s="394">
        <f>+'11'!V222</f>
        <v>199.93968000000001</v>
      </c>
      <c r="U234" s="400">
        <f t="shared" si="4"/>
        <v>99.969840000000005</v>
      </c>
      <c r="V234" s="119"/>
      <c r="W234" s="119"/>
      <c r="X234" s="119"/>
      <c r="Y234" s="119"/>
      <c r="Z234" s="119"/>
      <c r="AA234" s="119"/>
      <c r="AB234" s="119"/>
      <c r="AC234" s="103"/>
    </row>
    <row r="235" spans="1:29" ht="21.75" customHeight="1" thickBot="1" x14ac:dyDescent="0.25">
      <c r="A235" s="97"/>
      <c r="B235" s="633" t="s">
        <v>60</v>
      </c>
      <c r="C235" s="633"/>
      <c r="D235" s="633"/>
      <c r="E235" s="633"/>
      <c r="F235" s="633"/>
      <c r="G235" s="633"/>
      <c r="H235" s="633"/>
      <c r="I235" s="633"/>
      <c r="J235" s="633"/>
      <c r="K235" s="633"/>
      <c r="L235" s="634"/>
      <c r="M235" s="212">
        <v>4</v>
      </c>
      <c r="N235" s="212">
        <v>5</v>
      </c>
      <c r="O235" s="175" t="s">
        <v>357</v>
      </c>
      <c r="P235" s="176">
        <v>0</v>
      </c>
      <c r="Q235" s="635"/>
      <c r="R235" s="636"/>
      <c r="S235" s="402">
        <f>+'11'!U223</f>
        <v>2820.7632199999998</v>
      </c>
      <c r="T235" s="402">
        <f>+'11'!V223</f>
        <v>2820.66075</v>
      </c>
      <c r="U235" s="400">
        <f t="shared" si="4"/>
        <v>99.996367295231551</v>
      </c>
      <c r="V235" s="637"/>
      <c r="W235" s="637"/>
      <c r="X235" s="637"/>
      <c r="Y235" s="637"/>
      <c r="Z235" s="637"/>
      <c r="AA235" s="637"/>
      <c r="AB235" s="637"/>
      <c r="AC235" s="103"/>
    </row>
    <row r="236" spans="1:29" ht="42.75" customHeight="1" thickBot="1" x14ac:dyDescent="0.25">
      <c r="A236" s="97"/>
      <c r="B236" s="633" t="s">
        <v>358</v>
      </c>
      <c r="C236" s="633"/>
      <c r="D236" s="633"/>
      <c r="E236" s="633"/>
      <c r="F236" s="633"/>
      <c r="G236" s="633"/>
      <c r="H236" s="633"/>
      <c r="I236" s="633"/>
      <c r="J236" s="633"/>
      <c r="K236" s="633"/>
      <c r="L236" s="634"/>
      <c r="M236" s="212">
        <v>4</v>
      </c>
      <c r="N236" s="212">
        <v>5</v>
      </c>
      <c r="O236" s="175" t="s">
        <v>359</v>
      </c>
      <c r="P236" s="176">
        <v>0</v>
      </c>
      <c r="Q236" s="635"/>
      <c r="R236" s="636"/>
      <c r="S236" s="402">
        <f>+'11'!U224</f>
        <v>2235.2432199999998</v>
      </c>
      <c r="T236" s="402">
        <f>+'11'!V224</f>
        <v>2235.2432199999998</v>
      </c>
      <c r="U236" s="400">
        <f t="shared" si="4"/>
        <v>100</v>
      </c>
      <c r="V236" s="637"/>
      <c r="W236" s="637"/>
      <c r="X236" s="637"/>
      <c r="Y236" s="637"/>
      <c r="Z236" s="637"/>
      <c r="AA236" s="637"/>
      <c r="AB236" s="637"/>
      <c r="AC236" s="103"/>
    </row>
    <row r="237" spans="1:29" ht="53.25" customHeight="1" thickBot="1" x14ac:dyDescent="0.25">
      <c r="A237" s="97"/>
      <c r="B237" s="633" t="s">
        <v>17</v>
      </c>
      <c r="C237" s="633"/>
      <c r="D237" s="633"/>
      <c r="E237" s="633"/>
      <c r="F237" s="633"/>
      <c r="G237" s="633"/>
      <c r="H237" s="633"/>
      <c r="I237" s="633"/>
      <c r="J237" s="633"/>
      <c r="K237" s="633"/>
      <c r="L237" s="634"/>
      <c r="M237" s="212">
        <v>4</v>
      </c>
      <c r="N237" s="212">
        <v>5</v>
      </c>
      <c r="O237" s="175" t="s">
        <v>359</v>
      </c>
      <c r="P237" s="176" t="s">
        <v>18</v>
      </c>
      <c r="Q237" s="635"/>
      <c r="R237" s="636"/>
      <c r="S237" s="402">
        <f>+'11'!U225</f>
        <v>2235.2432199999998</v>
      </c>
      <c r="T237" s="402">
        <f>+'11'!V225</f>
        <v>2235.2432199999998</v>
      </c>
      <c r="U237" s="400">
        <f t="shared" si="4"/>
        <v>100</v>
      </c>
      <c r="V237" s="637"/>
      <c r="W237" s="637"/>
      <c r="X237" s="637"/>
      <c r="Y237" s="637"/>
      <c r="Z237" s="637"/>
      <c r="AA237" s="637"/>
      <c r="AB237" s="637"/>
      <c r="AC237" s="103"/>
    </row>
    <row r="238" spans="1:29" ht="21.75" customHeight="1" thickBot="1" x14ac:dyDescent="0.25">
      <c r="A238" s="97"/>
      <c r="B238" s="633" t="s">
        <v>38</v>
      </c>
      <c r="C238" s="633"/>
      <c r="D238" s="633"/>
      <c r="E238" s="633"/>
      <c r="F238" s="633"/>
      <c r="G238" s="633"/>
      <c r="H238" s="633"/>
      <c r="I238" s="633"/>
      <c r="J238" s="633"/>
      <c r="K238" s="633"/>
      <c r="L238" s="634"/>
      <c r="M238" s="212">
        <v>4</v>
      </c>
      <c r="N238" s="212">
        <v>5</v>
      </c>
      <c r="O238" s="175" t="s">
        <v>359</v>
      </c>
      <c r="P238" s="176" t="s">
        <v>39</v>
      </c>
      <c r="Q238" s="635"/>
      <c r="R238" s="636"/>
      <c r="S238" s="402">
        <f>+'11'!U226</f>
        <v>2235.2432199999998</v>
      </c>
      <c r="T238" s="402">
        <f>+'11'!V226</f>
        <v>2235.2432199999998</v>
      </c>
      <c r="U238" s="400">
        <f t="shared" si="4"/>
        <v>100</v>
      </c>
      <c r="V238" s="637"/>
      <c r="W238" s="637"/>
      <c r="X238" s="637"/>
      <c r="Y238" s="637"/>
      <c r="Z238" s="637"/>
      <c r="AA238" s="637"/>
      <c r="AB238" s="637"/>
      <c r="AC238" s="103"/>
    </row>
    <row r="239" spans="1:29" ht="21.75" customHeight="1" thickBot="1" x14ac:dyDescent="0.25">
      <c r="A239" s="97"/>
      <c r="B239" s="633" t="s">
        <v>327</v>
      </c>
      <c r="C239" s="633"/>
      <c r="D239" s="633"/>
      <c r="E239" s="633"/>
      <c r="F239" s="633"/>
      <c r="G239" s="633"/>
      <c r="H239" s="633"/>
      <c r="I239" s="633"/>
      <c r="J239" s="633"/>
      <c r="K239" s="633"/>
      <c r="L239" s="634"/>
      <c r="M239" s="212">
        <v>4</v>
      </c>
      <c r="N239" s="212">
        <v>5</v>
      </c>
      <c r="O239" s="175" t="s">
        <v>359</v>
      </c>
      <c r="P239" s="176" t="s">
        <v>40</v>
      </c>
      <c r="Q239" s="635"/>
      <c r="R239" s="636"/>
      <c r="S239" s="402">
        <f>+'11'!U227</f>
        <v>1719.5416399999999</v>
      </c>
      <c r="T239" s="402">
        <f>+'11'!V227</f>
        <v>1719.5416399999999</v>
      </c>
      <c r="U239" s="400">
        <f t="shared" si="4"/>
        <v>100</v>
      </c>
      <c r="V239" s="637"/>
      <c r="W239" s="637"/>
      <c r="X239" s="637"/>
      <c r="Y239" s="637"/>
      <c r="Z239" s="637"/>
      <c r="AA239" s="637"/>
      <c r="AB239" s="637"/>
      <c r="AC239" s="103"/>
    </row>
    <row r="240" spans="1:29" ht="32.25" customHeight="1" thickBot="1" x14ac:dyDescent="0.25">
      <c r="A240" s="97"/>
      <c r="B240" s="633" t="s">
        <v>328</v>
      </c>
      <c r="C240" s="633"/>
      <c r="D240" s="633"/>
      <c r="E240" s="633"/>
      <c r="F240" s="633"/>
      <c r="G240" s="633"/>
      <c r="H240" s="633"/>
      <c r="I240" s="633"/>
      <c r="J240" s="633"/>
      <c r="K240" s="633"/>
      <c r="L240" s="634"/>
      <c r="M240" s="212">
        <v>4</v>
      </c>
      <c r="N240" s="212">
        <v>5</v>
      </c>
      <c r="O240" s="175" t="s">
        <v>359</v>
      </c>
      <c r="P240" s="176" t="s">
        <v>42</v>
      </c>
      <c r="Q240" s="635"/>
      <c r="R240" s="636"/>
      <c r="S240" s="402">
        <f>+'11'!U228</f>
        <v>515.70158000000004</v>
      </c>
      <c r="T240" s="402">
        <f>+'11'!V228</f>
        <v>515.70158000000004</v>
      </c>
      <c r="U240" s="400">
        <f t="shared" si="4"/>
        <v>100</v>
      </c>
      <c r="V240" s="637"/>
      <c r="W240" s="637"/>
      <c r="X240" s="637"/>
      <c r="Y240" s="637"/>
      <c r="Z240" s="637"/>
      <c r="AA240" s="637"/>
      <c r="AB240" s="637"/>
      <c r="AC240" s="103"/>
    </row>
    <row r="241" spans="1:29" ht="21.75" customHeight="1" thickBot="1" x14ac:dyDescent="0.25">
      <c r="A241" s="97"/>
      <c r="B241" s="633" t="s">
        <v>60</v>
      </c>
      <c r="C241" s="633"/>
      <c r="D241" s="633"/>
      <c r="E241" s="633"/>
      <c r="F241" s="633"/>
      <c r="G241" s="633"/>
      <c r="H241" s="633"/>
      <c r="I241" s="633"/>
      <c r="J241" s="633"/>
      <c r="K241" s="633"/>
      <c r="L241" s="634"/>
      <c r="M241" s="212">
        <v>4</v>
      </c>
      <c r="N241" s="212">
        <v>5</v>
      </c>
      <c r="O241" s="175" t="s">
        <v>360</v>
      </c>
      <c r="P241" s="176">
        <v>0</v>
      </c>
      <c r="Q241" s="635"/>
      <c r="R241" s="636"/>
      <c r="S241" s="402">
        <f>+'11'!U229</f>
        <v>585.52</v>
      </c>
      <c r="T241" s="402">
        <f>+'11'!V229</f>
        <v>585.41753000000006</v>
      </c>
      <c r="U241" s="400">
        <f t="shared" si="4"/>
        <v>99.982499316846571</v>
      </c>
      <c r="V241" s="637"/>
      <c r="W241" s="637"/>
      <c r="X241" s="637"/>
      <c r="Y241" s="637"/>
      <c r="Z241" s="637"/>
      <c r="AA241" s="637"/>
      <c r="AB241" s="637"/>
      <c r="AC241" s="103"/>
    </row>
    <row r="242" spans="1:29" ht="21.75" customHeight="1" thickBot="1" x14ac:dyDescent="0.25">
      <c r="A242" s="97"/>
      <c r="B242" s="633" t="s">
        <v>339</v>
      </c>
      <c r="C242" s="633"/>
      <c r="D242" s="633"/>
      <c r="E242" s="633"/>
      <c r="F242" s="633"/>
      <c r="G242" s="633"/>
      <c r="H242" s="633"/>
      <c r="I242" s="633"/>
      <c r="J242" s="633"/>
      <c r="K242" s="633"/>
      <c r="L242" s="634"/>
      <c r="M242" s="212">
        <v>4</v>
      </c>
      <c r="N242" s="212">
        <v>5</v>
      </c>
      <c r="O242" s="175" t="s">
        <v>360</v>
      </c>
      <c r="P242" s="176" t="s">
        <v>25</v>
      </c>
      <c r="Q242" s="635"/>
      <c r="R242" s="636"/>
      <c r="S242" s="402">
        <f>+'11'!U230</f>
        <v>573.82999999999993</v>
      </c>
      <c r="T242" s="402">
        <f>+'11'!V230</f>
        <v>573.74553000000003</v>
      </c>
      <c r="U242" s="400">
        <f t="shared" si="4"/>
        <v>99.985279612428783</v>
      </c>
      <c r="V242" s="637"/>
      <c r="W242" s="637"/>
      <c r="X242" s="637"/>
      <c r="Y242" s="637"/>
      <c r="Z242" s="637"/>
      <c r="AA242" s="637"/>
      <c r="AB242" s="637"/>
      <c r="AC242" s="103"/>
    </row>
    <row r="243" spans="1:29" ht="21.75" customHeight="1" thickBot="1" x14ac:dyDescent="0.25">
      <c r="A243" s="97"/>
      <c r="B243" s="633" t="s">
        <v>340</v>
      </c>
      <c r="C243" s="633"/>
      <c r="D243" s="633"/>
      <c r="E243" s="633"/>
      <c r="F243" s="633"/>
      <c r="G243" s="633"/>
      <c r="H243" s="633"/>
      <c r="I243" s="633"/>
      <c r="J243" s="633"/>
      <c r="K243" s="633"/>
      <c r="L243" s="634"/>
      <c r="M243" s="212">
        <v>4</v>
      </c>
      <c r="N243" s="212">
        <v>5</v>
      </c>
      <c r="O243" s="175" t="s">
        <v>360</v>
      </c>
      <c r="P243" s="176" t="s">
        <v>27</v>
      </c>
      <c r="Q243" s="635"/>
      <c r="R243" s="636"/>
      <c r="S243" s="402">
        <f>+'11'!U231</f>
        <v>573.82999999999993</v>
      </c>
      <c r="T243" s="402">
        <f>+'11'!V231</f>
        <v>573.74553000000003</v>
      </c>
      <c r="U243" s="400">
        <f t="shared" si="4"/>
        <v>99.985279612428783</v>
      </c>
      <c r="V243" s="637"/>
      <c r="W243" s="637"/>
      <c r="X243" s="637"/>
      <c r="Y243" s="637"/>
      <c r="Z243" s="637"/>
      <c r="AA243" s="637"/>
      <c r="AB243" s="637"/>
      <c r="AC243" s="103"/>
    </row>
    <row r="244" spans="1:29" ht="21.75" customHeight="1" thickBot="1" x14ac:dyDescent="0.25">
      <c r="A244" s="97"/>
      <c r="B244" s="633" t="s">
        <v>341</v>
      </c>
      <c r="C244" s="633"/>
      <c r="D244" s="633"/>
      <c r="E244" s="633"/>
      <c r="F244" s="633"/>
      <c r="G244" s="633"/>
      <c r="H244" s="633"/>
      <c r="I244" s="633"/>
      <c r="J244" s="633"/>
      <c r="K244" s="633"/>
      <c r="L244" s="634"/>
      <c r="M244" s="212">
        <v>4</v>
      </c>
      <c r="N244" s="212">
        <v>5</v>
      </c>
      <c r="O244" s="175" t="s">
        <v>360</v>
      </c>
      <c r="P244" s="176" t="s">
        <v>28</v>
      </c>
      <c r="Q244" s="635"/>
      <c r="R244" s="636"/>
      <c r="S244" s="402">
        <f>+'11'!U232</f>
        <v>105</v>
      </c>
      <c r="T244" s="402">
        <f>+'11'!V232</f>
        <v>104.92153</v>
      </c>
      <c r="U244" s="400">
        <f t="shared" si="4"/>
        <v>99.925266666666673</v>
      </c>
      <c r="V244" s="637"/>
      <c r="W244" s="637"/>
      <c r="X244" s="637"/>
      <c r="Y244" s="637"/>
      <c r="Z244" s="637"/>
      <c r="AA244" s="637"/>
      <c r="AB244" s="637"/>
      <c r="AC244" s="103"/>
    </row>
    <row r="245" spans="1:29" ht="12.75" customHeight="1" thickBot="1" x14ac:dyDescent="0.25">
      <c r="A245" s="97"/>
      <c r="B245" s="633" t="s">
        <v>342</v>
      </c>
      <c r="C245" s="633"/>
      <c r="D245" s="633"/>
      <c r="E245" s="633"/>
      <c r="F245" s="633"/>
      <c r="G245" s="633"/>
      <c r="H245" s="633"/>
      <c r="I245" s="633"/>
      <c r="J245" s="633"/>
      <c r="K245" s="633"/>
      <c r="L245" s="634"/>
      <c r="M245" s="212">
        <v>4</v>
      </c>
      <c r="N245" s="212">
        <v>5</v>
      </c>
      <c r="O245" s="175" t="s">
        <v>360</v>
      </c>
      <c r="P245" s="176" t="s">
        <v>29</v>
      </c>
      <c r="Q245" s="635"/>
      <c r="R245" s="636"/>
      <c r="S245" s="402">
        <f>+'11'!U233</f>
        <v>468.83</v>
      </c>
      <c r="T245" s="402">
        <f>+'11'!V233</f>
        <v>468.82400000000001</v>
      </c>
      <c r="U245" s="400">
        <f t="shared" si="4"/>
        <v>99.998720218416054</v>
      </c>
      <c r="V245" s="637"/>
      <c r="W245" s="637"/>
      <c r="X245" s="637"/>
      <c r="Y245" s="637"/>
      <c r="Z245" s="637"/>
      <c r="AA245" s="637"/>
      <c r="AB245" s="637"/>
      <c r="AC245" s="103"/>
    </row>
    <row r="246" spans="1:29" ht="12.75" customHeight="1" thickBot="1" x14ac:dyDescent="0.25">
      <c r="A246" s="97"/>
      <c r="B246" s="633" t="s">
        <v>30</v>
      </c>
      <c r="C246" s="633"/>
      <c r="D246" s="633"/>
      <c r="E246" s="633"/>
      <c r="F246" s="633"/>
      <c r="G246" s="633"/>
      <c r="H246" s="633"/>
      <c r="I246" s="633"/>
      <c r="J246" s="633"/>
      <c r="K246" s="633"/>
      <c r="L246" s="634"/>
      <c r="M246" s="212">
        <v>4</v>
      </c>
      <c r="N246" s="212">
        <v>5</v>
      </c>
      <c r="O246" s="175" t="s">
        <v>360</v>
      </c>
      <c r="P246" s="176" t="s">
        <v>31</v>
      </c>
      <c r="Q246" s="635"/>
      <c r="R246" s="636"/>
      <c r="S246" s="402">
        <f>+'11'!U234</f>
        <v>11.690000000000001</v>
      </c>
      <c r="T246" s="402">
        <f>+'11'!V234</f>
        <v>11.672000000000001</v>
      </c>
      <c r="U246" s="400">
        <f t="shared" si="4"/>
        <v>99.846022241231807</v>
      </c>
      <c r="V246" s="637"/>
      <c r="W246" s="637"/>
      <c r="X246" s="637"/>
      <c r="Y246" s="637"/>
      <c r="Z246" s="637"/>
      <c r="AA246" s="637"/>
      <c r="AB246" s="637"/>
      <c r="AC246" s="103"/>
    </row>
    <row r="247" spans="1:29" ht="12.75" customHeight="1" thickBot="1" x14ac:dyDescent="0.25">
      <c r="A247" s="97"/>
      <c r="B247" s="633" t="s">
        <v>343</v>
      </c>
      <c r="C247" s="633"/>
      <c r="D247" s="633"/>
      <c r="E247" s="633"/>
      <c r="F247" s="633"/>
      <c r="G247" s="633"/>
      <c r="H247" s="633"/>
      <c r="I247" s="633"/>
      <c r="J247" s="633"/>
      <c r="K247" s="633"/>
      <c r="L247" s="634"/>
      <c r="M247" s="212">
        <v>4</v>
      </c>
      <c r="N247" s="212">
        <v>5</v>
      </c>
      <c r="O247" s="175" t="s">
        <v>360</v>
      </c>
      <c r="P247" s="176" t="s">
        <v>32</v>
      </c>
      <c r="Q247" s="635"/>
      <c r="R247" s="636"/>
      <c r="S247" s="402">
        <f>+'11'!U235</f>
        <v>11.690000000000001</v>
      </c>
      <c r="T247" s="402">
        <f>+'11'!V235</f>
        <v>11.672000000000001</v>
      </c>
      <c r="U247" s="400">
        <f t="shared" si="4"/>
        <v>99.846022241231807</v>
      </c>
      <c r="V247" s="637"/>
      <c r="W247" s="637"/>
      <c r="X247" s="637"/>
      <c r="Y247" s="637"/>
      <c r="Z247" s="637"/>
      <c r="AA247" s="637"/>
      <c r="AB247" s="637"/>
      <c r="AC247" s="103"/>
    </row>
    <row r="248" spans="1:29" ht="21.75" customHeight="1" thickBot="1" x14ac:dyDescent="0.25">
      <c r="A248" s="97"/>
      <c r="B248" s="633" t="s">
        <v>33</v>
      </c>
      <c r="C248" s="633"/>
      <c r="D248" s="633"/>
      <c r="E248" s="633"/>
      <c r="F248" s="633"/>
      <c r="G248" s="633"/>
      <c r="H248" s="633"/>
      <c r="I248" s="633"/>
      <c r="J248" s="633"/>
      <c r="K248" s="633"/>
      <c r="L248" s="634"/>
      <c r="M248" s="212">
        <v>4</v>
      </c>
      <c r="N248" s="212">
        <v>5</v>
      </c>
      <c r="O248" s="175" t="s">
        <v>360</v>
      </c>
      <c r="P248" s="176" t="s">
        <v>34</v>
      </c>
      <c r="Q248" s="635"/>
      <c r="R248" s="636"/>
      <c r="S248" s="402">
        <f>+'11'!U236</f>
        <v>10.050000000000001</v>
      </c>
      <c r="T248" s="402">
        <f>+'11'!V236</f>
        <v>10.032</v>
      </c>
      <c r="U248" s="400">
        <f t="shared" si="4"/>
        <v>99.820895522388057</v>
      </c>
      <c r="V248" s="637"/>
      <c r="W248" s="637"/>
      <c r="X248" s="637"/>
      <c r="Y248" s="637"/>
      <c r="Z248" s="637"/>
      <c r="AA248" s="637"/>
      <c r="AB248" s="637"/>
      <c r="AC248" s="103"/>
    </row>
    <row r="249" spans="1:29" ht="12.75" customHeight="1" thickBot="1" x14ac:dyDescent="0.25">
      <c r="A249" s="97"/>
      <c r="B249" s="633" t="s">
        <v>344</v>
      </c>
      <c r="C249" s="633"/>
      <c r="D249" s="633"/>
      <c r="E249" s="633"/>
      <c r="F249" s="633"/>
      <c r="G249" s="633"/>
      <c r="H249" s="633"/>
      <c r="I249" s="633"/>
      <c r="J249" s="633"/>
      <c r="K249" s="633"/>
      <c r="L249" s="634"/>
      <c r="M249" s="212">
        <v>4</v>
      </c>
      <c r="N249" s="212">
        <v>5</v>
      </c>
      <c r="O249" s="175" t="s">
        <v>360</v>
      </c>
      <c r="P249" s="176" t="s">
        <v>35</v>
      </c>
      <c r="Q249" s="635"/>
      <c r="R249" s="636"/>
      <c r="S249" s="402">
        <f>+'11'!U237</f>
        <v>1.24</v>
      </c>
      <c r="T249" s="402">
        <f>+'11'!V237</f>
        <v>1.24</v>
      </c>
      <c r="U249" s="400">
        <f t="shared" si="4"/>
        <v>100</v>
      </c>
      <c r="V249" s="637"/>
      <c r="W249" s="637"/>
      <c r="X249" s="637"/>
      <c r="Y249" s="637"/>
      <c r="Z249" s="637"/>
      <c r="AA249" s="637"/>
      <c r="AB249" s="637"/>
      <c r="AC249" s="103"/>
    </row>
    <row r="250" spans="1:29" ht="12.75" customHeight="1" thickBot="1" x14ac:dyDescent="0.25">
      <c r="A250" s="97"/>
      <c r="B250" s="633" t="s">
        <v>82</v>
      </c>
      <c r="C250" s="633"/>
      <c r="D250" s="633"/>
      <c r="E250" s="633"/>
      <c r="F250" s="633"/>
      <c r="G250" s="633"/>
      <c r="H250" s="633"/>
      <c r="I250" s="633"/>
      <c r="J250" s="633"/>
      <c r="K250" s="633"/>
      <c r="L250" s="634"/>
      <c r="M250" s="212">
        <v>4</v>
      </c>
      <c r="N250" s="212">
        <v>5</v>
      </c>
      <c r="O250" s="175" t="s">
        <v>360</v>
      </c>
      <c r="P250" s="176" t="s">
        <v>83</v>
      </c>
      <c r="Q250" s="635"/>
      <c r="R250" s="636"/>
      <c r="S250" s="402">
        <f>+'11'!U238</f>
        <v>0.4</v>
      </c>
      <c r="T250" s="402">
        <f>+'11'!V238</f>
        <v>0.4</v>
      </c>
      <c r="U250" s="400">
        <f t="shared" si="4"/>
        <v>100</v>
      </c>
      <c r="V250" s="637"/>
      <c r="W250" s="637"/>
      <c r="X250" s="637"/>
      <c r="Y250" s="637"/>
      <c r="Z250" s="637"/>
      <c r="AA250" s="637"/>
      <c r="AB250" s="637"/>
      <c r="AC250" s="103"/>
    </row>
    <row r="251" spans="1:29" ht="42.75" hidden="1" customHeight="1" thickBot="1" x14ac:dyDescent="0.25">
      <c r="A251" s="97"/>
      <c r="B251" s="633" t="s">
        <v>361</v>
      </c>
      <c r="C251" s="633"/>
      <c r="D251" s="633"/>
      <c r="E251" s="633"/>
      <c r="F251" s="633"/>
      <c r="G251" s="633"/>
      <c r="H251" s="633"/>
      <c r="I251" s="633"/>
      <c r="J251" s="633"/>
      <c r="K251" s="633"/>
      <c r="L251" s="634"/>
      <c r="M251" s="212">
        <v>4</v>
      </c>
      <c r="N251" s="212">
        <v>5</v>
      </c>
      <c r="O251" s="175" t="s">
        <v>362</v>
      </c>
      <c r="P251" s="176">
        <v>0</v>
      </c>
      <c r="Q251" s="635"/>
      <c r="R251" s="636"/>
      <c r="S251" s="402">
        <f>+'11'!U239</f>
        <v>0</v>
      </c>
      <c r="T251" s="402">
        <f>+'11'!V239</f>
        <v>0</v>
      </c>
      <c r="U251" s="400" t="e">
        <f t="shared" si="4"/>
        <v>#DIV/0!</v>
      </c>
      <c r="V251" s="637"/>
      <c r="W251" s="637"/>
      <c r="X251" s="637"/>
      <c r="Y251" s="637"/>
      <c r="Z251" s="637"/>
      <c r="AA251" s="637"/>
      <c r="AB251" s="637"/>
      <c r="AC251" s="103"/>
    </row>
    <row r="252" spans="1:29" ht="53.25" hidden="1" customHeight="1" thickBot="1" x14ac:dyDescent="0.25">
      <c r="A252" s="97"/>
      <c r="B252" s="633" t="s">
        <v>17</v>
      </c>
      <c r="C252" s="633"/>
      <c r="D252" s="633"/>
      <c r="E252" s="633"/>
      <c r="F252" s="633"/>
      <c r="G252" s="633"/>
      <c r="H252" s="633"/>
      <c r="I252" s="633"/>
      <c r="J252" s="633"/>
      <c r="K252" s="633"/>
      <c r="L252" s="634"/>
      <c r="M252" s="212">
        <v>4</v>
      </c>
      <c r="N252" s="212">
        <v>5</v>
      </c>
      <c r="O252" s="175" t="s">
        <v>362</v>
      </c>
      <c r="P252" s="176" t="s">
        <v>18</v>
      </c>
      <c r="Q252" s="635"/>
      <c r="R252" s="636"/>
      <c r="S252" s="402">
        <f>+'11'!U240</f>
        <v>0</v>
      </c>
      <c r="T252" s="402">
        <f>+'11'!V240</f>
        <v>0</v>
      </c>
      <c r="U252" s="400" t="e">
        <f t="shared" si="4"/>
        <v>#DIV/0!</v>
      </c>
      <c r="V252" s="637"/>
      <c r="W252" s="637"/>
      <c r="X252" s="637"/>
      <c r="Y252" s="637"/>
      <c r="Z252" s="637"/>
      <c r="AA252" s="637"/>
      <c r="AB252" s="637"/>
      <c r="AC252" s="103"/>
    </row>
    <row r="253" spans="1:29" ht="21.75" hidden="1" customHeight="1" thickBot="1" x14ac:dyDescent="0.25">
      <c r="A253" s="97"/>
      <c r="B253" s="633" t="s">
        <v>38</v>
      </c>
      <c r="C253" s="633"/>
      <c r="D253" s="633"/>
      <c r="E253" s="633"/>
      <c r="F253" s="633"/>
      <c r="G253" s="633"/>
      <c r="H253" s="633"/>
      <c r="I253" s="633"/>
      <c r="J253" s="633"/>
      <c r="K253" s="633"/>
      <c r="L253" s="634"/>
      <c r="M253" s="212">
        <v>4</v>
      </c>
      <c r="N253" s="212">
        <v>5</v>
      </c>
      <c r="O253" s="175" t="s">
        <v>362</v>
      </c>
      <c r="P253" s="176" t="s">
        <v>39</v>
      </c>
      <c r="Q253" s="635"/>
      <c r="R253" s="636"/>
      <c r="S253" s="402">
        <f>+'11'!U241</f>
        <v>0</v>
      </c>
      <c r="T253" s="402">
        <f>+'11'!V241</f>
        <v>0</v>
      </c>
      <c r="U253" s="400" t="e">
        <f t="shared" si="4"/>
        <v>#DIV/0!</v>
      </c>
      <c r="V253" s="637"/>
      <c r="W253" s="637"/>
      <c r="X253" s="637"/>
      <c r="Y253" s="637"/>
      <c r="Z253" s="637"/>
      <c r="AA253" s="637"/>
      <c r="AB253" s="637"/>
      <c r="AC253" s="103"/>
    </row>
    <row r="254" spans="1:29" ht="32.25" hidden="1" customHeight="1" thickBot="1" x14ac:dyDescent="0.25">
      <c r="A254" s="97"/>
      <c r="B254" s="633" t="s">
        <v>347</v>
      </c>
      <c r="C254" s="633"/>
      <c r="D254" s="633"/>
      <c r="E254" s="633"/>
      <c r="F254" s="633"/>
      <c r="G254" s="633"/>
      <c r="H254" s="633"/>
      <c r="I254" s="633"/>
      <c r="J254" s="633"/>
      <c r="K254" s="633"/>
      <c r="L254" s="634"/>
      <c r="M254" s="212">
        <v>4</v>
      </c>
      <c r="N254" s="212">
        <v>5</v>
      </c>
      <c r="O254" s="175" t="s">
        <v>362</v>
      </c>
      <c r="P254" s="176" t="s">
        <v>41</v>
      </c>
      <c r="Q254" s="635"/>
      <c r="R254" s="636"/>
      <c r="S254" s="402">
        <f>+'11'!U242</f>
        <v>0</v>
      </c>
      <c r="T254" s="402">
        <f>+'11'!V242</f>
        <v>0</v>
      </c>
      <c r="U254" s="400" t="e">
        <f t="shared" si="4"/>
        <v>#DIV/0!</v>
      </c>
      <c r="V254" s="637"/>
      <c r="W254" s="637"/>
      <c r="X254" s="637"/>
      <c r="Y254" s="637"/>
      <c r="Z254" s="637"/>
      <c r="AA254" s="637"/>
      <c r="AB254" s="637"/>
      <c r="AC254" s="103"/>
    </row>
    <row r="255" spans="1:29" ht="12.75" customHeight="1" thickBot="1" x14ac:dyDescent="0.25">
      <c r="A255" s="97"/>
      <c r="B255" s="638" t="s">
        <v>90</v>
      </c>
      <c r="C255" s="638"/>
      <c r="D255" s="638"/>
      <c r="E255" s="638"/>
      <c r="F255" s="638"/>
      <c r="G255" s="638"/>
      <c r="H255" s="638"/>
      <c r="I255" s="638"/>
      <c r="J255" s="638"/>
      <c r="K255" s="638"/>
      <c r="L255" s="639"/>
      <c r="M255" s="255">
        <v>4</v>
      </c>
      <c r="N255" s="255">
        <v>9</v>
      </c>
      <c r="O255" s="256">
        <v>0</v>
      </c>
      <c r="P255" s="257">
        <v>0</v>
      </c>
      <c r="Q255" s="640"/>
      <c r="R255" s="641"/>
      <c r="S255" s="402">
        <f>+'11'!U536</f>
        <v>1057.3706</v>
      </c>
      <c r="T255" s="402">
        <f>+'11'!V536</f>
        <v>1009.8941</v>
      </c>
      <c r="U255" s="400">
        <f t="shared" si="4"/>
        <v>95.509947032762213</v>
      </c>
      <c r="V255" s="642"/>
      <c r="W255" s="642"/>
      <c r="X255" s="642"/>
      <c r="Y255" s="642"/>
      <c r="Z255" s="642"/>
      <c r="AA255" s="642"/>
      <c r="AB255" s="642"/>
      <c r="AC255" s="103"/>
    </row>
    <row r="256" spans="1:29" ht="21.75" customHeight="1" thickBot="1" x14ac:dyDescent="0.25">
      <c r="A256" s="97"/>
      <c r="B256" s="633" t="s">
        <v>91</v>
      </c>
      <c r="C256" s="633"/>
      <c r="D256" s="633"/>
      <c r="E256" s="633"/>
      <c r="F256" s="633"/>
      <c r="G256" s="633"/>
      <c r="H256" s="633"/>
      <c r="I256" s="633"/>
      <c r="J256" s="633"/>
      <c r="K256" s="633"/>
      <c r="L256" s="634"/>
      <c r="M256" s="212">
        <v>4</v>
      </c>
      <c r="N256" s="212">
        <v>9</v>
      </c>
      <c r="O256" s="175" t="s">
        <v>420</v>
      </c>
      <c r="P256" s="176">
        <v>0</v>
      </c>
      <c r="Q256" s="635"/>
      <c r="R256" s="636"/>
      <c r="S256" s="402">
        <f>+'11'!U537</f>
        <v>1057.3706</v>
      </c>
      <c r="T256" s="402">
        <f>+'11'!V537</f>
        <v>1009.8941</v>
      </c>
      <c r="U256" s="400">
        <f t="shared" si="4"/>
        <v>95.509947032762213</v>
      </c>
      <c r="V256" s="637"/>
      <c r="W256" s="637"/>
      <c r="X256" s="637"/>
      <c r="Y256" s="637"/>
      <c r="Z256" s="637"/>
      <c r="AA256" s="637"/>
      <c r="AB256" s="637"/>
      <c r="AC256" s="103"/>
    </row>
    <row r="257" spans="1:29" ht="21.75" customHeight="1" thickBot="1" x14ac:dyDescent="0.25">
      <c r="A257" s="97"/>
      <c r="B257" s="633" t="s">
        <v>296</v>
      </c>
      <c r="C257" s="633"/>
      <c r="D257" s="633"/>
      <c r="E257" s="633"/>
      <c r="F257" s="633"/>
      <c r="G257" s="633"/>
      <c r="H257" s="633"/>
      <c r="I257" s="633"/>
      <c r="J257" s="633"/>
      <c r="K257" s="633"/>
      <c r="L257" s="634"/>
      <c r="M257" s="212">
        <v>4</v>
      </c>
      <c r="N257" s="212">
        <v>9</v>
      </c>
      <c r="O257" s="175" t="s">
        <v>421</v>
      </c>
      <c r="P257" s="176">
        <v>0</v>
      </c>
      <c r="Q257" s="635"/>
      <c r="R257" s="636"/>
      <c r="S257" s="402">
        <f>+'11'!U538</f>
        <v>1057.3706</v>
      </c>
      <c r="T257" s="402">
        <f>+'11'!V538</f>
        <v>1009.8941</v>
      </c>
      <c r="U257" s="400">
        <f t="shared" si="4"/>
        <v>95.509947032762213</v>
      </c>
      <c r="V257" s="637"/>
      <c r="W257" s="637"/>
      <c r="X257" s="637"/>
      <c r="Y257" s="637"/>
      <c r="Z257" s="637"/>
      <c r="AA257" s="637"/>
      <c r="AB257" s="637"/>
      <c r="AC257" s="103"/>
    </row>
    <row r="258" spans="1:29" ht="42.75" customHeight="1" thickBot="1" x14ac:dyDescent="0.25">
      <c r="A258" s="97"/>
      <c r="B258" s="633" t="s">
        <v>92</v>
      </c>
      <c r="C258" s="633"/>
      <c r="D258" s="633"/>
      <c r="E258" s="633"/>
      <c r="F258" s="633"/>
      <c r="G258" s="633"/>
      <c r="H258" s="633"/>
      <c r="I258" s="633"/>
      <c r="J258" s="633"/>
      <c r="K258" s="633"/>
      <c r="L258" s="634"/>
      <c r="M258" s="212">
        <v>4</v>
      </c>
      <c r="N258" s="212">
        <v>9</v>
      </c>
      <c r="O258" s="175" t="s">
        <v>422</v>
      </c>
      <c r="P258" s="176">
        <v>0</v>
      </c>
      <c r="Q258" s="635"/>
      <c r="R258" s="636"/>
      <c r="S258" s="402">
        <f>+'11'!U539</f>
        <v>1057.3706</v>
      </c>
      <c r="T258" s="402">
        <f>+'11'!V539</f>
        <v>1009.8941</v>
      </c>
      <c r="U258" s="400">
        <f t="shared" si="4"/>
        <v>95.509947032762213</v>
      </c>
      <c r="V258" s="637"/>
      <c r="W258" s="637"/>
      <c r="X258" s="637"/>
      <c r="Y258" s="637"/>
      <c r="Z258" s="637"/>
      <c r="AA258" s="637"/>
      <c r="AB258" s="637"/>
      <c r="AC258" s="103"/>
    </row>
    <row r="259" spans="1:29" ht="21.75" customHeight="1" thickBot="1" x14ac:dyDescent="0.25">
      <c r="A259" s="97"/>
      <c r="B259" s="633" t="s">
        <v>339</v>
      </c>
      <c r="C259" s="633"/>
      <c r="D259" s="633"/>
      <c r="E259" s="633"/>
      <c r="F259" s="633"/>
      <c r="G259" s="633"/>
      <c r="H259" s="633"/>
      <c r="I259" s="633"/>
      <c r="J259" s="633"/>
      <c r="K259" s="633"/>
      <c r="L259" s="634"/>
      <c r="M259" s="212">
        <v>4</v>
      </c>
      <c r="N259" s="212">
        <v>9</v>
      </c>
      <c r="O259" s="175" t="s">
        <v>422</v>
      </c>
      <c r="P259" s="176" t="s">
        <v>25</v>
      </c>
      <c r="Q259" s="635"/>
      <c r="R259" s="636"/>
      <c r="S259" s="402">
        <f>+'11'!U540</f>
        <v>1057.3706</v>
      </c>
      <c r="T259" s="402">
        <f>+'11'!V540</f>
        <v>1009.8941</v>
      </c>
      <c r="U259" s="400">
        <f t="shared" si="4"/>
        <v>95.509947032762213</v>
      </c>
      <c r="V259" s="637"/>
      <c r="W259" s="637"/>
      <c r="X259" s="637"/>
      <c r="Y259" s="637"/>
      <c r="Z259" s="637"/>
      <c r="AA259" s="637"/>
      <c r="AB259" s="637"/>
      <c r="AC259" s="103"/>
    </row>
    <row r="260" spans="1:29" ht="21.75" customHeight="1" thickBot="1" x14ac:dyDescent="0.25">
      <c r="A260" s="97"/>
      <c r="B260" s="633" t="s">
        <v>340</v>
      </c>
      <c r="C260" s="633"/>
      <c r="D260" s="633"/>
      <c r="E260" s="633"/>
      <c r="F260" s="633"/>
      <c r="G260" s="633"/>
      <c r="H260" s="633"/>
      <c r="I260" s="633"/>
      <c r="J260" s="633"/>
      <c r="K260" s="633"/>
      <c r="L260" s="634"/>
      <c r="M260" s="212">
        <v>4</v>
      </c>
      <c r="N260" s="212">
        <v>9</v>
      </c>
      <c r="O260" s="175" t="s">
        <v>422</v>
      </c>
      <c r="P260" s="176" t="s">
        <v>27</v>
      </c>
      <c r="Q260" s="635"/>
      <c r="R260" s="636"/>
      <c r="S260" s="402">
        <f>+'11'!U541</f>
        <v>1057.3706</v>
      </c>
      <c r="T260" s="402">
        <f>+'11'!V541</f>
        <v>1009.8941</v>
      </c>
      <c r="U260" s="400">
        <f t="shared" si="4"/>
        <v>95.509947032762213</v>
      </c>
      <c r="V260" s="637"/>
      <c r="W260" s="637"/>
      <c r="X260" s="637"/>
      <c r="Y260" s="637"/>
      <c r="Z260" s="637"/>
      <c r="AA260" s="637"/>
      <c r="AB260" s="637"/>
      <c r="AC260" s="103"/>
    </row>
    <row r="261" spans="1:29" ht="12.75" customHeight="1" thickBot="1" x14ac:dyDescent="0.25">
      <c r="A261" s="97"/>
      <c r="B261" s="633" t="s">
        <v>342</v>
      </c>
      <c r="C261" s="633"/>
      <c r="D261" s="633"/>
      <c r="E261" s="633"/>
      <c r="F261" s="633"/>
      <c r="G261" s="633"/>
      <c r="H261" s="633"/>
      <c r="I261" s="633"/>
      <c r="J261" s="633"/>
      <c r="K261" s="633"/>
      <c r="L261" s="634"/>
      <c r="M261" s="212">
        <v>4</v>
      </c>
      <c r="N261" s="212">
        <v>9</v>
      </c>
      <c r="O261" s="175" t="s">
        <v>422</v>
      </c>
      <c r="P261" s="176" t="s">
        <v>29</v>
      </c>
      <c r="Q261" s="635"/>
      <c r="R261" s="636"/>
      <c r="S261" s="402">
        <f>+'11'!U542</f>
        <v>1057.3706</v>
      </c>
      <c r="T261" s="402">
        <f>+'11'!V542</f>
        <v>1009.8941</v>
      </c>
      <c r="U261" s="400">
        <f t="shared" si="4"/>
        <v>95.509947032762213</v>
      </c>
      <c r="V261" s="637"/>
      <c r="W261" s="637"/>
      <c r="X261" s="637"/>
      <c r="Y261" s="637"/>
      <c r="Z261" s="637"/>
      <c r="AA261" s="637"/>
      <c r="AB261" s="637"/>
      <c r="AC261" s="103"/>
    </row>
    <row r="262" spans="1:29" ht="20.25" customHeight="1" thickBot="1" x14ac:dyDescent="0.25">
      <c r="A262" s="97"/>
      <c r="B262" s="638" t="s">
        <v>423</v>
      </c>
      <c r="C262" s="638"/>
      <c r="D262" s="638"/>
      <c r="E262" s="638"/>
      <c r="F262" s="638"/>
      <c r="G262" s="638"/>
      <c r="H262" s="638"/>
      <c r="I262" s="638"/>
      <c r="J262" s="638"/>
      <c r="K262" s="638"/>
      <c r="L262" s="639"/>
      <c r="M262" s="255">
        <v>4</v>
      </c>
      <c r="N262" s="255">
        <v>12</v>
      </c>
      <c r="O262" s="256">
        <v>0</v>
      </c>
      <c r="P262" s="257">
        <v>0</v>
      </c>
      <c r="Q262" s="640"/>
      <c r="R262" s="641"/>
      <c r="S262" s="402">
        <f>+S263+S273</f>
        <v>1385.8382700000002</v>
      </c>
      <c r="T262" s="402">
        <f>+T263+T273</f>
        <v>1385.79268</v>
      </c>
      <c r="U262" s="400">
        <f t="shared" si="4"/>
        <v>99.99671029434046</v>
      </c>
      <c r="V262" s="642"/>
      <c r="W262" s="642"/>
      <c r="X262" s="642"/>
      <c r="Y262" s="642"/>
      <c r="Z262" s="642"/>
      <c r="AA262" s="642"/>
      <c r="AB262" s="642"/>
      <c r="AC262" s="103"/>
    </row>
    <row r="263" spans="1:29" ht="32.25" customHeight="1" thickBot="1" x14ac:dyDescent="0.25">
      <c r="A263" s="97"/>
      <c r="B263" s="633" t="s">
        <v>93</v>
      </c>
      <c r="C263" s="633"/>
      <c r="D263" s="633"/>
      <c r="E263" s="633"/>
      <c r="F263" s="633"/>
      <c r="G263" s="633"/>
      <c r="H263" s="633"/>
      <c r="I263" s="633"/>
      <c r="J263" s="633"/>
      <c r="K263" s="633"/>
      <c r="L263" s="634"/>
      <c r="M263" s="212">
        <v>4</v>
      </c>
      <c r="N263" s="212">
        <v>12</v>
      </c>
      <c r="O263" s="175" t="s">
        <v>424</v>
      </c>
      <c r="P263" s="176">
        <v>0</v>
      </c>
      <c r="Q263" s="635"/>
      <c r="R263" s="636"/>
      <c r="S263" s="403">
        <f>+'11'!U544</f>
        <v>1037.1000000000001</v>
      </c>
      <c r="T263" s="403">
        <f>+'11'!V544</f>
        <v>1037.05441</v>
      </c>
      <c r="U263" s="400">
        <f t="shared" si="4"/>
        <v>99.995604088323191</v>
      </c>
      <c r="V263" s="637"/>
      <c r="W263" s="637"/>
      <c r="X263" s="637"/>
      <c r="Y263" s="637"/>
      <c r="Z263" s="637"/>
      <c r="AA263" s="637"/>
      <c r="AB263" s="637"/>
      <c r="AC263" s="103"/>
    </row>
    <row r="264" spans="1:29" ht="21.75" customHeight="1" thickBot="1" x14ac:dyDescent="0.25">
      <c r="A264" s="97"/>
      <c r="B264" s="633" t="s">
        <v>94</v>
      </c>
      <c r="C264" s="633"/>
      <c r="D264" s="633"/>
      <c r="E264" s="633"/>
      <c r="F264" s="633"/>
      <c r="G264" s="633"/>
      <c r="H264" s="633"/>
      <c r="I264" s="633"/>
      <c r="J264" s="633"/>
      <c r="K264" s="633"/>
      <c r="L264" s="634"/>
      <c r="M264" s="212">
        <v>4</v>
      </c>
      <c r="N264" s="212">
        <v>12</v>
      </c>
      <c r="O264" s="175" t="s">
        <v>425</v>
      </c>
      <c r="P264" s="176">
        <v>0</v>
      </c>
      <c r="Q264" s="635"/>
      <c r="R264" s="636"/>
      <c r="S264" s="403">
        <f>+'11'!U545</f>
        <v>1037.1000000000001</v>
      </c>
      <c r="T264" s="403">
        <f>+'11'!V545</f>
        <v>1037.05441</v>
      </c>
      <c r="U264" s="400">
        <f t="shared" si="4"/>
        <v>99.995604088323191</v>
      </c>
      <c r="V264" s="637"/>
      <c r="W264" s="637"/>
      <c r="X264" s="637"/>
      <c r="Y264" s="637"/>
      <c r="Z264" s="637"/>
      <c r="AA264" s="637"/>
      <c r="AB264" s="637"/>
      <c r="AC264" s="103"/>
    </row>
    <row r="265" spans="1:29" ht="21.75" customHeight="1" thickBot="1" x14ac:dyDescent="0.25">
      <c r="A265" s="97"/>
      <c r="B265" s="633" t="str">
        <f>+'11'!M546</f>
        <v>Проведение комплексных кадастровых работ</v>
      </c>
      <c r="C265" s="633"/>
      <c r="D265" s="633"/>
      <c r="E265" s="633"/>
      <c r="F265" s="633"/>
      <c r="G265" s="633"/>
      <c r="H265" s="633"/>
      <c r="I265" s="633"/>
      <c r="J265" s="633"/>
      <c r="K265" s="633"/>
      <c r="L265" s="634"/>
      <c r="M265" s="295">
        <f>+'11'!O546</f>
        <v>4</v>
      </c>
      <c r="N265" s="295">
        <f>+'11'!P546</f>
        <v>12</v>
      </c>
      <c r="O265" s="295" t="str">
        <f>+'11'!Q546</f>
        <v>10101L5110</v>
      </c>
      <c r="P265" s="295">
        <f>+'11'!R546</f>
        <v>0</v>
      </c>
      <c r="Q265" s="295">
        <f>+'11'!S546</f>
        <v>0</v>
      </c>
      <c r="R265" s="295">
        <f>+'11'!T546</f>
        <v>0</v>
      </c>
      <c r="S265" s="394">
        <f>+'11'!U546</f>
        <v>826.7</v>
      </c>
      <c r="T265" s="394">
        <f>+'11'!V546</f>
        <v>826.7</v>
      </c>
      <c r="U265" s="400">
        <f t="shared" si="4"/>
        <v>100</v>
      </c>
      <c r="V265" s="296"/>
      <c r="W265" s="296"/>
      <c r="X265" s="296"/>
      <c r="Y265" s="296"/>
      <c r="Z265" s="296"/>
      <c r="AA265" s="296"/>
      <c r="AB265" s="296"/>
      <c r="AC265" s="103"/>
    </row>
    <row r="266" spans="1:29" ht="21.75" customHeight="1" thickBot="1" x14ac:dyDescent="0.25">
      <c r="A266" s="97"/>
      <c r="B266" s="633" t="str">
        <f>+'11'!M547</f>
        <v>Закупка товаров, работ и услуг для обеспечения государственных (муниципальных) нужд</v>
      </c>
      <c r="C266" s="633"/>
      <c r="D266" s="633"/>
      <c r="E266" s="633"/>
      <c r="F266" s="633"/>
      <c r="G266" s="633"/>
      <c r="H266" s="633"/>
      <c r="I266" s="633"/>
      <c r="J266" s="633"/>
      <c r="K266" s="633"/>
      <c r="L266" s="634"/>
      <c r="M266" s="295">
        <f>+'11'!O547</f>
        <v>4</v>
      </c>
      <c r="N266" s="295">
        <f>+'11'!P547</f>
        <v>12</v>
      </c>
      <c r="O266" s="295" t="str">
        <f>+'11'!Q547</f>
        <v>10101L5110</v>
      </c>
      <c r="P266" s="295">
        <f>+'11'!R547</f>
        <v>200</v>
      </c>
      <c r="Q266" s="295">
        <f>+'11'!S547</f>
        <v>0</v>
      </c>
      <c r="R266" s="295">
        <f>+'11'!T547</f>
        <v>0</v>
      </c>
      <c r="S266" s="394">
        <f>+'11'!U547</f>
        <v>826.7</v>
      </c>
      <c r="T266" s="394">
        <f>+'11'!V547</f>
        <v>826.7</v>
      </c>
      <c r="U266" s="400">
        <f t="shared" si="4"/>
        <v>100</v>
      </c>
      <c r="V266" s="296"/>
      <c r="W266" s="296"/>
      <c r="X266" s="296"/>
      <c r="Y266" s="296"/>
      <c r="Z266" s="296"/>
      <c r="AA266" s="296"/>
      <c r="AB266" s="296"/>
      <c r="AC266" s="103"/>
    </row>
    <row r="267" spans="1:29" ht="21.75" customHeight="1" thickBot="1" x14ac:dyDescent="0.25">
      <c r="A267" s="97"/>
      <c r="B267" s="633" t="str">
        <f>+'11'!M548</f>
        <v>Иные закупки товаров, работ и услуг для обеспечения государственных (муниципальных) нужд</v>
      </c>
      <c r="C267" s="633"/>
      <c r="D267" s="633"/>
      <c r="E267" s="633"/>
      <c r="F267" s="633"/>
      <c r="G267" s="633"/>
      <c r="H267" s="633"/>
      <c r="I267" s="633"/>
      <c r="J267" s="633"/>
      <c r="K267" s="633"/>
      <c r="L267" s="634"/>
      <c r="M267" s="295">
        <f>+'11'!O548</f>
        <v>4</v>
      </c>
      <c r="N267" s="295">
        <f>+'11'!P548</f>
        <v>12</v>
      </c>
      <c r="O267" s="295" t="str">
        <f>+'11'!Q548</f>
        <v>10101L5110</v>
      </c>
      <c r="P267" s="295">
        <f>+'11'!R548</f>
        <v>240</v>
      </c>
      <c r="Q267" s="295">
        <f>+'11'!S548</f>
        <v>0</v>
      </c>
      <c r="R267" s="295">
        <f>+'11'!T548</f>
        <v>0</v>
      </c>
      <c r="S267" s="394">
        <f>+'11'!U548</f>
        <v>826.7</v>
      </c>
      <c r="T267" s="394">
        <f>+'11'!V548</f>
        <v>826.7</v>
      </c>
      <c r="U267" s="400">
        <f t="shared" si="4"/>
        <v>100</v>
      </c>
      <c r="V267" s="296"/>
      <c r="W267" s="296"/>
      <c r="X267" s="296"/>
      <c r="Y267" s="296"/>
      <c r="Z267" s="296"/>
      <c r="AA267" s="296"/>
      <c r="AB267" s="296"/>
      <c r="AC267" s="103"/>
    </row>
    <row r="268" spans="1:29" ht="21.75" customHeight="1" thickBot="1" x14ac:dyDescent="0.25">
      <c r="A268" s="97"/>
      <c r="B268" s="633" t="str">
        <f>+'11'!M549</f>
        <v>Прочая закупка товаров, работ и услуг</v>
      </c>
      <c r="C268" s="633"/>
      <c r="D268" s="633"/>
      <c r="E268" s="633"/>
      <c r="F268" s="633"/>
      <c r="G268" s="633"/>
      <c r="H268" s="633"/>
      <c r="I268" s="633"/>
      <c r="J268" s="633"/>
      <c r="K268" s="633"/>
      <c r="L268" s="634"/>
      <c r="M268" s="295">
        <f>+'11'!O549</f>
        <v>4</v>
      </c>
      <c r="N268" s="295">
        <f>+'11'!P549</f>
        <v>12</v>
      </c>
      <c r="O268" s="295" t="str">
        <f>+'11'!Q549</f>
        <v>10101L5110</v>
      </c>
      <c r="P268" s="295">
        <f>+'11'!R549</f>
        <v>244</v>
      </c>
      <c r="Q268" s="295">
        <f>+'11'!S549</f>
        <v>0</v>
      </c>
      <c r="R268" s="295">
        <f>+'11'!T549</f>
        <v>0</v>
      </c>
      <c r="S268" s="394">
        <f>+'11'!U549</f>
        <v>826.7</v>
      </c>
      <c r="T268" s="394">
        <f>+'11'!V549</f>
        <v>826.7</v>
      </c>
      <c r="U268" s="400">
        <f t="shared" si="4"/>
        <v>100</v>
      </c>
      <c r="V268" s="296"/>
      <c r="W268" s="296"/>
      <c r="X268" s="296"/>
      <c r="Y268" s="296"/>
      <c r="Z268" s="296"/>
      <c r="AA268" s="296"/>
      <c r="AB268" s="296"/>
      <c r="AC268" s="103"/>
    </row>
    <row r="269" spans="1:29" ht="21.75" customHeight="1" thickBot="1" x14ac:dyDescent="0.25">
      <c r="A269" s="97"/>
      <c r="B269" s="633" t="s">
        <v>95</v>
      </c>
      <c r="C269" s="633"/>
      <c r="D269" s="633"/>
      <c r="E269" s="633"/>
      <c r="F269" s="633"/>
      <c r="G269" s="633"/>
      <c r="H269" s="633"/>
      <c r="I269" s="633"/>
      <c r="J269" s="633"/>
      <c r="K269" s="633"/>
      <c r="L269" s="634"/>
      <c r="M269" s="212">
        <v>4</v>
      </c>
      <c r="N269" s="212">
        <v>12</v>
      </c>
      <c r="O269" s="175" t="s">
        <v>426</v>
      </c>
      <c r="P269" s="176">
        <v>0</v>
      </c>
      <c r="Q269" s="635"/>
      <c r="R269" s="636"/>
      <c r="S269" s="403">
        <f>+'11'!U550</f>
        <v>210.40000000000009</v>
      </c>
      <c r="T269" s="403">
        <f>+'11'!V550</f>
        <v>210.35441</v>
      </c>
      <c r="U269" s="400">
        <f t="shared" si="4"/>
        <v>99.978331749049389</v>
      </c>
      <c r="V269" s="637"/>
      <c r="W269" s="637"/>
      <c r="X269" s="637"/>
      <c r="Y269" s="637"/>
      <c r="Z269" s="637"/>
      <c r="AA269" s="637"/>
      <c r="AB269" s="637"/>
      <c r="AC269" s="103"/>
    </row>
    <row r="270" spans="1:29" ht="21.75" customHeight="1" thickBot="1" x14ac:dyDescent="0.25">
      <c r="A270" s="97"/>
      <c r="B270" s="633" t="s">
        <v>339</v>
      </c>
      <c r="C270" s="633"/>
      <c r="D270" s="633"/>
      <c r="E270" s="633"/>
      <c r="F270" s="633"/>
      <c r="G270" s="633"/>
      <c r="H270" s="633"/>
      <c r="I270" s="633"/>
      <c r="J270" s="633"/>
      <c r="K270" s="633"/>
      <c r="L270" s="634"/>
      <c r="M270" s="212">
        <v>4</v>
      </c>
      <c r="N270" s="212">
        <v>12</v>
      </c>
      <c r="O270" s="175" t="s">
        <v>426</v>
      </c>
      <c r="P270" s="176" t="s">
        <v>25</v>
      </c>
      <c r="Q270" s="635"/>
      <c r="R270" s="636"/>
      <c r="S270" s="403">
        <f>+'11'!U551</f>
        <v>210.40000000000009</v>
      </c>
      <c r="T270" s="403">
        <f>+'11'!V551</f>
        <v>210.35441</v>
      </c>
      <c r="U270" s="400">
        <f t="shared" si="4"/>
        <v>99.978331749049389</v>
      </c>
      <c r="V270" s="637"/>
      <c r="W270" s="637"/>
      <c r="X270" s="637"/>
      <c r="Y270" s="637"/>
      <c r="Z270" s="637"/>
      <c r="AA270" s="637"/>
      <c r="AB270" s="637"/>
      <c r="AC270" s="103"/>
    </row>
    <row r="271" spans="1:29" ht="21.75" customHeight="1" thickBot="1" x14ac:dyDescent="0.25">
      <c r="A271" s="97"/>
      <c r="B271" s="633" t="s">
        <v>340</v>
      </c>
      <c r="C271" s="633"/>
      <c r="D271" s="633"/>
      <c r="E271" s="633"/>
      <c r="F271" s="633"/>
      <c r="G271" s="633"/>
      <c r="H271" s="633"/>
      <c r="I271" s="633"/>
      <c r="J271" s="633"/>
      <c r="K271" s="633"/>
      <c r="L271" s="634"/>
      <c r="M271" s="212">
        <v>4</v>
      </c>
      <c r="N271" s="212">
        <v>12</v>
      </c>
      <c r="O271" s="175" t="s">
        <v>426</v>
      </c>
      <c r="P271" s="176" t="s">
        <v>27</v>
      </c>
      <c r="Q271" s="635"/>
      <c r="R271" s="636"/>
      <c r="S271" s="403">
        <f>+'11'!U552</f>
        <v>210.40000000000009</v>
      </c>
      <c r="T271" s="403">
        <f>+'11'!V552</f>
        <v>210.35441</v>
      </c>
      <c r="U271" s="400">
        <f t="shared" si="4"/>
        <v>99.978331749049389</v>
      </c>
      <c r="V271" s="637"/>
      <c r="W271" s="637"/>
      <c r="X271" s="637"/>
      <c r="Y271" s="637"/>
      <c r="Z271" s="637"/>
      <c r="AA271" s="637"/>
      <c r="AB271" s="637"/>
      <c r="AC271" s="103"/>
    </row>
    <row r="272" spans="1:29" ht="12.75" customHeight="1" thickBot="1" x14ac:dyDescent="0.25">
      <c r="A272" s="97"/>
      <c r="B272" s="633" t="s">
        <v>342</v>
      </c>
      <c r="C272" s="633"/>
      <c r="D272" s="633"/>
      <c r="E272" s="633"/>
      <c r="F272" s="633"/>
      <c r="G272" s="633"/>
      <c r="H272" s="633"/>
      <c r="I272" s="633"/>
      <c r="J272" s="633"/>
      <c r="K272" s="633"/>
      <c r="L272" s="634"/>
      <c r="M272" s="212">
        <v>4</v>
      </c>
      <c r="N272" s="212">
        <v>12</v>
      </c>
      <c r="O272" s="175" t="s">
        <v>426</v>
      </c>
      <c r="P272" s="176" t="s">
        <v>29</v>
      </c>
      <c r="Q272" s="635"/>
      <c r="R272" s="636"/>
      <c r="S272" s="403">
        <f>+'11'!U553</f>
        <v>210.40000000000009</v>
      </c>
      <c r="T272" s="403">
        <f>+'11'!V553</f>
        <v>210.35441</v>
      </c>
      <c r="U272" s="400">
        <f t="shared" si="4"/>
        <v>99.978331749049389</v>
      </c>
      <c r="V272" s="637"/>
      <c r="W272" s="637"/>
      <c r="X272" s="637"/>
      <c r="Y272" s="637"/>
      <c r="Z272" s="637"/>
      <c r="AA272" s="637"/>
      <c r="AB272" s="637"/>
      <c r="AC272" s="103"/>
    </row>
    <row r="273" spans="1:29" ht="21.75" customHeight="1" thickBot="1" x14ac:dyDescent="0.25">
      <c r="A273" s="97"/>
      <c r="B273" s="633" t="s">
        <v>60</v>
      </c>
      <c r="C273" s="633"/>
      <c r="D273" s="633"/>
      <c r="E273" s="633"/>
      <c r="F273" s="633"/>
      <c r="G273" s="633"/>
      <c r="H273" s="633"/>
      <c r="I273" s="633"/>
      <c r="J273" s="633"/>
      <c r="K273" s="633"/>
      <c r="L273" s="634"/>
      <c r="M273" s="212">
        <v>4</v>
      </c>
      <c r="N273" s="212">
        <v>12</v>
      </c>
      <c r="O273" s="175" t="s">
        <v>357</v>
      </c>
      <c r="P273" s="176">
        <v>0</v>
      </c>
      <c r="Q273" s="635"/>
      <c r="R273" s="636"/>
      <c r="S273" s="403">
        <f>+'11'!U244</f>
        <v>348.73827</v>
      </c>
      <c r="T273" s="403">
        <f>+'11'!V244</f>
        <v>348.73827000000006</v>
      </c>
      <c r="U273" s="400">
        <f t="shared" si="4"/>
        <v>100.00000000000003</v>
      </c>
      <c r="V273" s="637"/>
      <c r="W273" s="637"/>
      <c r="X273" s="637"/>
      <c r="Y273" s="637"/>
      <c r="Z273" s="637"/>
      <c r="AA273" s="637"/>
      <c r="AB273" s="637"/>
      <c r="AC273" s="103"/>
    </row>
    <row r="274" spans="1:29" ht="21.75" customHeight="1" thickBot="1" x14ac:dyDescent="0.25">
      <c r="A274" s="97"/>
      <c r="B274" s="633" t="s">
        <v>393</v>
      </c>
      <c r="C274" s="633"/>
      <c r="D274" s="633"/>
      <c r="E274" s="633"/>
      <c r="F274" s="633"/>
      <c r="G274" s="633"/>
      <c r="H274" s="633"/>
      <c r="I274" s="633"/>
      <c r="J274" s="633"/>
      <c r="K274" s="633"/>
      <c r="L274" s="634"/>
      <c r="M274" s="212">
        <v>4</v>
      </c>
      <c r="N274" s="212">
        <v>12</v>
      </c>
      <c r="O274" s="175" t="s">
        <v>394</v>
      </c>
      <c r="P274" s="176">
        <v>0</v>
      </c>
      <c r="Q274" s="635"/>
      <c r="R274" s="636"/>
      <c r="S274" s="403">
        <f>+'11'!U245</f>
        <v>348.73827</v>
      </c>
      <c r="T274" s="403">
        <f>+'11'!V245</f>
        <v>348.73827000000006</v>
      </c>
      <c r="U274" s="400">
        <f t="shared" si="4"/>
        <v>100.00000000000003</v>
      </c>
      <c r="V274" s="637"/>
      <c r="W274" s="637"/>
      <c r="X274" s="637"/>
      <c r="Y274" s="637"/>
      <c r="Z274" s="637"/>
      <c r="AA274" s="637"/>
      <c r="AB274" s="637"/>
      <c r="AC274" s="103"/>
    </row>
    <row r="275" spans="1:29" ht="53.25" customHeight="1" thickBot="1" x14ac:dyDescent="0.25">
      <c r="A275" s="97"/>
      <c r="B275" s="633" t="s">
        <v>17</v>
      </c>
      <c r="C275" s="633"/>
      <c r="D275" s="633"/>
      <c r="E275" s="633"/>
      <c r="F275" s="633"/>
      <c r="G275" s="633"/>
      <c r="H275" s="633"/>
      <c r="I275" s="633"/>
      <c r="J275" s="633"/>
      <c r="K275" s="633"/>
      <c r="L275" s="634"/>
      <c r="M275" s="212">
        <v>4</v>
      </c>
      <c r="N275" s="212">
        <v>12</v>
      </c>
      <c r="O275" s="175" t="s">
        <v>394</v>
      </c>
      <c r="P275" s="176" t="s">
        <v>18</v>
      </c>
      <c r="Q275" s="635"/>
      <c r="R275" s="636"/>
      <c r="S275" s="403">
        <f>+'11'!U246</f>
        <v>348.73827</v>
      </c>
      <c r="T275" s="403">
        <f>+'11'!V246</f>
        <v>348.73827000000006</v>
      </c>
      <c r="U275" s="400">
        <f t="shared" si="4"/>
        <v>100.00000000000003</v>
      </c>
      <c r="V275" s="637"/>
      <c r="W275" s="637"/>
      <c r="X275" s="637"/>
      <c r="Y275" s="637"/>
      <c r="Z275" s="637"/>
      <c r="AA275" s="637"/>
      <c r="AB275" s="637"/>
      <c r="AC275" s="103"/>
    </row>
    <row r="276" spans="1:29" ht="21.75" customHeight="1" thickBot="1" x14ac:dyDescent="0.25">
      <c r="A276" s="97"/>
      <c r="B276" s="633" t="s">
        <v>38</v>
      </c>
      <c r="C276" s="633"/>
      <c r="D276" s="633"/>
      <c r="E276" s="633"/>
      <c r="F276" s="633"/>
      <c r="G276" s="633"/>
      <c r="H276" s="633"/>
      <c r="I276" s="633"/>
      <c r="J276" s="633"/>
      <c r="K276" s="633"/>
      <c r="L276" s="634"/>
      <c r="M276" s="212">
        <v>4</v>
      </c>
      <c r="N276" s="212">
        <v>12</v>
      </c>
      <c r="O276" s="175" t="s">
        <v>394</v>
      </c>
      <c r="P276" s="176" t="s">
        <v>39</v>
      </c>
      <c r="Q276" s="635"/>
      <c r="R276" s="636"/>
      <c r="S276" s="403">
        <f>+'11'!U247</f>
        <v>348.73827</v>
      </c>
      <c r="T276" s="403">
        <f>+'11'!V247</f>
        <v>348.73827000000006</v>
      </c>
      <c r="U276" s="400">
        <f t="shared" ref="U276:U339" si="5">+T276/S276*100</f>
        <v>100.00000000000003</v>
      </c>
      <c r="V276" s="637"/>
      <c r="W276" s="637"/>
      <c r="X276" s="637"/>
      <c r="Y276" s="637"/>
      <c r="Z276" s="637"/>
      <c r="AA276" s="637"/>
      <c r="AB276" s="637"/>
      <c r="AC276" s="103"/>
    </row>
    <row r="277" spans="1:29" ht="21.75" customHeight="1" thickBot="1" x14ac:dyDescent="0.25">
      <c r="A277" s="97"/>
      <c r="B277" s="633" t="s">
        <v>327</v>
      </c>
      <c r="C277" s="633"/>
      <c r="D277" s="633"/>
      <c r="E277" s="633"/>
      <c r="F277" s="633"/>
      <c r="G277" s="633"/>
      <c r="H277" s="633"/>
      <c r="I277" s="633"/>
      <c r="J277" s="633"/>
      <c r="K277" s="633"/>
      <c r="L277" s="634"/>
      <c r="M277" s="212">
        <v>4</v>
      </c>
      <c r="N277" s="212">
        <v>12</v>
      </c>
      <c r="O277" s="175" t="s">
        <v>394</v>
      </c>
      <c r="P277" s="176" t="s">
        <v>40</v>
      </c>
      <c r="Q277" s="635"/>
      <c r="R277" s="636"/>
      <c r="S277" s="403">
        <f>+'11'!U248</f>
        <v>267.84812999999997</v>
      </c>
      <c r="T277" s="403">
        <f>+'11'!V248</f>
        <v>267.84813000000003</v>
      </c>
      <c r="U277" s="400">
        <f t="shared" si="5"/>
        <v>100.00000000000003</v>
      </c>
      <c r="V277" s="637"/>
      <c r="W277" s="637"/>
      <c r="X277" s="637"/>
      <c r="Y277" s="637"/>
      <c r="Z277" s="637"/>
      <c r="AA277" s="637"/>
      <c r="AB277" s="637"/>
      <c r="AC277" s="103"/>
    </row>
    <row r="278" spans="1:29" ht="32.25" customHeight="1" thickBot="1" x14ac:dyDescent="0.25">
      <c r="A278" s="97"/>
      <c r="B278" s="633" t="s">
        <v>328</v>
      </c>
      <c r="C278" s="633"/>
      <c r="D278" s="633"/>
      <c r="E278" s="633"/>
      <c r="F278" s="633"/>
      <c r="G278" s="633"/>
      <c r="H278" s="633"/>
      <c r="I278" s="633"/>
      <c r="J278" s="633"/>
      <c r="K278" s="633"/>
      <c r="L278" s="634"/>
      <c r="M278" s="212">
        <v>4</v>
      </c>
      <c r="N278" s="212">
        <v>12</v>
      </c>
      <c r="O278" s="175" t="s">
        <v>394</v>
      </c>
      <c r="P278" s="176" t="s">
        <v>42</v>
      </c>
      <c r="Q278" s="635"/>
      <c r="R278" s="636"/>
      <c r="S278" s="403">
        <f>+'11'!U249</f>
        <v>80.890140000000002</v>
      </c>
      <c r="T278" s="403">
        <f>+'11'!V249</f>
        <v>80.890140000000002</v>
      </c>
      <c r="U278" s="400">
        <f t="shared" si="5"/>
        <v>100</v>
      </c>
      <c r="V278" s="637"/>
      <c r="W278" s="637"/>
      <c r="X278" s="637"/>
      <c r="Y278" s="637"/>
      <c r="Z278" s="637"/>
      <c r="AA278" s="637"/>
      <c r="AB278" s="637"/>
      <c r="AC278" s="103"/>
    </row>
    <row r="279" spans="1:29" ht="12.75" customHeight="1" thickBot="1" x14ac:dyDescent="0.25">
      <c r="A279" s="97"/>
      <c r="B279" s="643" t="s">
        <v>427</v>
      </c>
      <c r="C279" s="643"/>
      <c r="D279" s="643"/>
      <c r="E279" s="643"/>
      <c r="F279" s="643"/>
      <c r="G279" s="643"/>
      <c r="H279" s="643"/>
      <c r="I279" s="643"/>
      <c r="J279" s="643"/>
      <c r="K279" s="643"/>
      <c r="L279" s="644"/>
      <c r="M279" s="252">
        <v>5</v>
      </c>
      <c r="N279" s="252">
        <v>0</v>
      </c>
      <c r="O279" s="253">
        <v>0</v>
      </c>
      <c r="P279" s="254">
        <v>0</v>
      </c>
      <c r="Q279" s="645"/>
      <c r="R279" s="646"/>
      <c r="S279" s="401">
        <f>+S280+S299</f>
        <v>6040.6995000000006</v>
      </c>
      <c r="T279" s="401">
        <f>+T280+T299</f>
        <v>6018.5953799999997</v>
      </c>
      <c r="U279" s="400">
        <f t="shared" si="5"/>
        <v>99.634080125985392</v>
      </c>
      <c r="V279" s="647"/>
      <c r="W279" s="647"/>
      <c r="X279" s="647"/>
      <c r="Y279" s="647"/>
      <c r="Z279" s="647"/>
      <c r="AA279" s="647"/>
      <c r="AB279" s="647"/>
      <c r="AC279" s="103"/>
    </row>
    <row r="280" spans="1:29" ht="12.75" customHeight="1" thickBot="1" x14ac:dyDescent="0.25">
      <c r="A280" s="97"/>
      <c r="B280" s="638" t="s">
        <v>165</v>
      </c>
      <c r="C280" s="638"/>
      <c r="D280" s="638"/>
      <c r="E280" s="638"/>
      <c r="F280" s="638"/>
      <c r="G280" s="638"/>
      <c r="H280" s="638"/>
      <c r="I280" s="638"/>
      <c r="J280" s="638"/>
      <c r="K280" s="638"/>
      <c r="L280" s="639"/>
      <c r="M280" s="255">
        <v>5</v>
      </c>
      <c r="N280" s="255">
        <v>2</v>
      </c>
      <c r="O280" s="256">
        <v>0</v>
      </c>
      <c r="P280" s="257">
        <v>0</v>
      </c>
      <c r="Q280" s="640"/>
      <c r="R280" s="641"/>
      <c r="S280" s="401">
        <f>+S281+S290</f>
        <v>1908.3855000000001</v>
      </c>
      <c r="T280" s="401">
        <f>+T281+T290</f>
        <v>1886.2850000000001</v>
      </c>
      <c r="U280" s="400">
        <f t="shared" si="5"/>
        <v>98.841926853877268</v>
      </c>
      <c r="V280" s="642"/>
      <c r="W280" s="642"/>
      <c r="X280" s="642"/>
      <c r="Y280" s="642"/>
      <c r="Z280" s="642"/>
      <c r="AA280" s="642"/>
      <c r="AB280" s="642"/>
      <c r="AC280" s="103"/>
    </row>
    <row r="281" spans="1:29" ht="33" customHeight="1" thickBot="1" x14ac:dyDescent="0.25">
      <c r="A281" s="97"/>
      <c r="B281" s="655" t="str">
        <f>+'11'!B555:M555</f>
        <v>Программа "Содержание и развитие муниципального хозяйства"</v>
      </c>
      <c r="C281" s="655"/>
      <c r="D281" s="655"/>
      <c r="E281" s="655"/>
      <c r="F281" s="655"/>
      <c r="G281" s="655"/>
      <c r="H281" s="655"/>
      <c r="I281" s="655"/>
      <c r="J281" s="655"/>
      <c r="K281" s="655"/>
      <c r="L281" s="656"/>
      <c r="M281" s="261">
        <f>+'11'!O555</f>
        <v>5</v>
      </c>
      <c r="N281" s="261">
        <f>+'11'!P555</f>
        <v>2</v>
      </c>
      <c r="O281" s="261" t="str">
        <f>+'11'!Q555</f>
        <v>0300000000</v>
      </c>
      <c r="P281" s="261">
        <f>+'11'!R555</f>
        <v>0</v>
      </c>
      <c r="Q281" s="261">
        <f>+'11'!S555</f>
        <v>0</v>
      </c>
      <c r="R281" s="261">
        <f>+'11'!T555</f>
        <v>0</v>
      </c>
      <c r="S281" s="403">
        <f>+'11'!U555</f>
        <v>1358.3855000000001</v>
      </c>
      <c r="T281" s="403">
        <f>+'11'!V555</f>
        <v>1336.2850000000001</v>
      </c>
      <c r="U281" s="400">
        <f t="shared" si="5"/>
        <v>98.37303180871703</v>
      </c>
      <c r="V281" s="140"/>
      <c r="W281" s="140"/>
      <c r="X281" s="140"/>
      <c r="Y281" s="140"/>
      <c r="Z281" s="140"/>
      <c r="AA281" s="140"/>
      <c r="AB281" s="140"/>
      <c r="AC281" s="103"/>
    </row>
    <row r="282" spans="1:29" ht="12.75" customHeight="1" thickBot="1" x14ac:dyDescent="0.25">
      <c r="A282" s="97"/>
      <c r="B282" s="655" t="str">
        <f>+'11'!B556:M556</f>
        <v>Подпрограмма "Благоустройство"</v>
      </c>
      <c r="C282" s="655"/>
      <c r="D282" s="655"/>
      <c r="E282" s="655"/>
      <c r="F282" s="655"/>
      <c r="G282" s="655"/>
      <c r="H282" s="655"/>
      <c r="I282" s="655"/>
      <c r="J282" s="655"/>
      <c r="K282" s="655"/>
      <c r="L282" s="656"/>
      <c r="M282" s="261">
        <f>+'11'!O556</f>
        <v>5</v>
      </c>
      <c r="N282" s="261">
        <f>+'11'!P556</f>
        <v>2</v>
      </c>
      <c r="O282" s="261" t="str">
        <f>+'11'!Q556</f>
        <v>0310000000</v>
      </c>
      <c r="P282" s="261">
        <f>+'11'!R556</f>
        <v>0</v>
      </c>
      <c r="Q282" s="261">
        <f>+'11'!S556</f>
        <v>0</v>
      </c>
      <c r="R282" s="261">
        <f>+'11'!T556</f>
        <v>0</v>
      </c>
      <c r="S282" s="403">
        <f>+'11'!U556</f>
        <v>1358.3855000000001</v>
      </c>
      <c r="T282" s="403">
        <f>+'11'!V556</f>
        <v>1336.2850000000001</v>
      </c>
      <c r="U282" s="400">
        <f t="shared" si="5"/>
        <v>98.37303180871703</v>
      </c>
      <c r="V282" s="140"/>
      <c r="W282" s="140"/>
      <c r="X282" s="140"/>
      <c r="Y282" s="140"/>
      <c r="Z282" s="140"/>
      <c r="AA282" s="140"/>
      <c r="AB282" s="140"/>
      <c r="AC282" s="103"/>
    </row>
    <row r="283" spans="1:29" ht="12.75" customHeight="1" thickBot="1" x14ac:dyDescent="0.25">
      <c r="A283" s="97"/>
      <c r="B283" s="655" t="str">
        <f>+'11'!B557:M557</f>
        <v>Строительство локальных систем водоснабжения</v>
      </c>
      <c r="C283" s="655"/>
      <c r="D283" s="655"/>
      <c r="E283" s="655"/>
      <c r="F283" s="655"/>
      <c r="G283" s="655"/>
      <c r="H283" s="655"/>
      <c r="I283" s="655"/>
      <c r="J283" s="655"/>
      <c r="K283" s="655"/>
      <c r="L283" s="656"/>
      <c r="M283" s="261">
        <f>+'11'!O557</f>
        <v>5</v>
      </c>
      <c r="N283" s="261">
        <f>+'11'!P557</f>
        <v>2</v>
      </c>
      <c r="O283" s="261">
        <f>+'11'!Q557</f>
        <v>310275030</v>
      </c>
      <c r="P283" s="261">
        <f>+'11'!R557</f>
        <v>0</v>
      </c>
      <c r="Q283" s="261">
        <f>+'11'!S557</f>
        <v>0</v>
      </c>
      <c r="R283" s="261">
        <f>+'11'!T557</f>
        <v>0</v>
      </c>
      <c r="S283" s="403">
        <f>+'11'!U557</f>
        <v>1358.3855000000001</v>
      </c>
      <c r="T283" s="403">
        <f>+'11'!V557</f>
        <v>1336.2850000000001</v>
      </c>
      <c r="U283" s="400">
        <f t="shared" si="5"/>
        <v>98.37303180871703</v>
      </c>
      <c r="V283" s="140"/>
      <c r="W283" s="140"/>
      <c r="X283" s="140"/>
      <c r="Y283" s="140"/>
      <c r="Z283" s="140"/>
      <c r="AA283" s="140"/>
      <c r="AB283" s="140"/>
      <c r="AC283" s="103"/>
    </row>
    <row r="284" spans="1:29" ht="29.25" hidden="1" customHeight="1" thickBot="1" x14ac:dyDescent="0.25">
      <c r="A284" s="97"/>
      <c r="B284" s="655" t="str">
        <f>+'11'!B558:M558</f>
        <v>Закупка товаров, работ и услуг для обеспечения государственных (муниципальных) нужд</v>
      </c>
      <c r="C284" s="655"/>
      <c r="D284" s="655"/>
      <c r="E284" s="655"/>
      <c r="F284" s="655"/>
      <c r="G284" s="655"/>
      <c r="H284" s="655"/>
      <c r="I284" s="655"/>
      <c r="J284" s="655"/>
      <c r="K284" s="655"/>
      <c r="L284" s="656"/>
      <c r="M284" s="261">
        <f>+'11'!O558</f>
        <v>5</v>
      </c>
      <c r="N284" s="261">
        <f>+'11'!P558</f>
        <v>2</v>
      </c>
      <c r="O284" s="261" t="str">
        <f>+'11'!Q558</f>
        <v>0310275030</v>
      </c>
      <c r="P284" s="261" t="str">
        <f>+'11'!R558</f>
        <v>200</v>
      </c>
      <c r="Q284" s="261">
        <f>+'11'!S558</f>
        <v>0</v>
      </c>
      <c r="R284" s="261">
        <f>+'11'!T558</f>
        <v>0</v>
      </c>
      <c r="S284" s="403">
        <f>+'11'!U558</f>
        <v>0</v>
      </c>
      <c r="T284" s="403">
        <f>+'11'!V558</f>
        <v>0</v>
      </c>
      <c r="U284" s="400" t="e">
        <f t="shared" si="5"/>
        <v>#DIV/0!</v>
      </c>
      <c r="V284" s="140"/>
      <c r="W284" s="140"/>
      <c r="X284" s="140"/>
      <c r="Y284" s="140"/>
      <c r="Z284" s="140"/>
      <c r="AA284" s="140"/>
      <c r="AB284" s="140"/>
      <c r="AC284" s="103"/>
    </row>
    <row r="285" spans="1:29" ht="27" hidden="1" customHeight="1" thickBot="1" x14ac:dyDescent="0.25">
      <c r="A285" s="97"/>
      <c r="B285" s="655" t="str">
        <f>+'11'!B559:M559</f>
        <v>Иные закупки товаров, работ и услуг для обеспечения государственных (муниципальных) нужд</v>
      </c>
      <c r="C285" s="655"/>
      <c r="D285" s="655"/>
      <c r="E285" s="655"/>
      <c r="F285" s="655"/>
      <c r="G285" s="655"/>
      <c r="H285" s="655"/>
      <c r="I285" s="655"/>
      <c r="J285" s="655"/>
      <c r="K285" s="655"/>
      <c r="L285" s="656"/>
      <c r="M285" s="261">
        <f>+'11'!O559</f>
        <v>5</v>
      </c>
      <c r="N285" s="261">
        <f>+'11'!P559</f>
        <v>2</v>
      </c>
      <c r="O285" s="261" t="str">
        <f>+'11'!Q559</f>
        <v>0310275030</v>
      </c>
      <c r="P285" s="261" t="str">
        <f>+'11'!R559</f>
        <v>240</v>
      </c>
      <c r="Q285" s="261">
        <f>+'11'!S559</f>
        <v>0</v>
      </c>
      <c r="R285" s="261">
        <f>+'11'!T559</f>
        <v>0</v>
      </c>
      <c r="S285" s="403">
        <f>+'11'!U559</f>
        <v>0</v>
      </c>
      <c r="T285" s="403">
        <f>+'11'!V559</f>
        <v>0</v>
      </c>
      <c r="U285" s="400" t="e">
        <f t="shared" si="5"/>
        <v>#DIV/0!</v>
      </c>
      <c r="V285" s="140"/>
      <c r="W285" s="140"/>
      <c r="X285" s="140"/>
      <c r="Y285" s="140"/>
      <c r="Z285" s="140"/>
      <c r="AA285" s="140"/>
      <c r="AB285" s="140"/>
      <c r="AC285" s="103"/>
    </row>
    <row r="286" spans="1:29" ht="12.75" hidden="1" customHeight="1" thickBot="1" x14ac:dyDescent="0.25">
      <c r="A286" s="97"/>
      <c r="B286" s="655" t="str">
        <f>+'11'!B560:M560</f>
        <v>Прочая закупка товаров, работ и услуг</v>
      </c>
      <c r="C286" s="655"/>
      <c r="D286" s="655"/>
      <c r="E286" s="655"/>
      <c r="F286" s="655"/>
      <c r="G286" s="655"/>
      <c r="H286" s="655"/>
      <c r="I286" s="655"/>
      <c r="J286" s="655"/>
      <c r="K286" s="655"/>
      <c r="L286" s="656"/>
      <c r="M286" s="261">
        <f>+'11'!O560</f>
        <v>5</v>
      </c>
      <c r="N286" s="261">
        <f>+'11'!P560</f>
        <v>2</v>
      </c>
      <c r="O286" s="261" t="str">
        <f>+'11'!Q560</f>
        <v>0310275030</v>
      </c>
      <c r="P286" s="261" t="str">
        <f>+'11'!R560</f>
        <v>244</v>
      </c>
      <c r="Q286" s="261">
        <f>+'11'!S560</f>
        <v>0</v>
      </c>
      <c r="R286" s="261">
        <f>+'11'!T560</f>
        <v>0</v>
      </c>
      <c r="S286" s="403">
        <f>+'11'!U560</f>
        <v>0</v>
      </c>
      <c r="T286" s="403">
        <f>+'11'!V560</f>
        <v>0</v>
      </c>
      <c r="U286" s="400" t="e">
        <f t="shared" si="5"/>
        <v>#DIV/0!</v>
      </c>
      <c r="V286" s="140"/>
      <c r="W286" s="140"/>
      <c r="X286" s="140"/>
      <c r="Y286" s="140"/>
      <c r="Z286" s="140"/>
      <c r="AA286" s="140"/>
      <c r="AB286" s="140"/>
      <c r="AC286" s="103"/>
    </row>
    <row r="287" spans="1:29" ht="12.75" customHeight="1" thickBot="1" x14ac:dyDescent="0.25">
      <c r="A287" s="97"/>
      <c r="B287" s="655" t="str">
        <f>+'11'!B561:M561</f>
        <v>Капитальные вложения в объекты государственной (муниципальной) собственности</v>
      </c>
      <c r="C287" s="655"/>
      <c r="D287" s="655"/>
      <c r="E287" s="655"/>
      <c r="F287" s="655"/>
      <c r="G287" s="655"/>
      <c r="H287" s="655"/>
      <c r="I287" s="655"/>
      <c r="J287" s="655"/>
      <c r="K287" s="655"/>
      <c r="L287" s="656"/>
      <c r="M287" s="261">
        <f>+'11'!O561</f>
        <v>5</v>
      </c>
      <c r="N287" s="261">
        <f>+'11'!P561</f>
        <v>2</v>
      </c>
      <c r="O287" s="261" t="str">
        <f>+'11'!Q561</f>
        <v>0310275030</v>
      </c>
      <c r="P287" s="261" t="str">
        <f>+'11'!R561</f>
        <v>400</v>
      </c>
      <c r="Q287" s="261">
        <f>+'11'!S561</f>
        <v>0</v>
      </c>
      <c r="R287" s="261">
        <f>+'11'!T561</f>
        <v>0</v>
      </c>
      <c r="S287" s="403">
        <f>+'11'!U561</f>
        <v>1358.3855000000001</v>
      </c>
      <c r="T287" s="403">
        <f>+'11'!V561</f>
        <v>1336.2850000000001</v>
      </c>
      <c r="U287" s="400">
        <f t="shared" si="5"/>
        <v>98.37303180871703</v>
      </c>
      <c r="V287" s="140"/>
      <c r="W287" s="140"/>
      <c r="X287" s="140"/>
      <c r="Y287" s="140"/>
      <c r="Z287" s="140"/>
      <c r="AA287" s="140"/>
      <c r="AB287" s="140"/>
      <c r="AC287" s="103"/>
    </row>
    <row r="288" spans="1:29" ht="12.75" customHeight="1" thickBot="1" x14ac:dyDescent="0.25">
      <c r="A288" s="97"/>
      <c r="B288" s="655" t="s">
        <v>165</v>
      </c>
      <c r="C288" s="655"/>
      <c r="D288" s="655"/>
      <c r="E288" s="655"/>
      <c r="F288" s="655"/>
      <c r="G288" s="655"/>
      <c r="H288" s="655"/>
      <c r="I288" s="655"/>
      <c r="J288" s="655"/>
      <c r="K288" s="655"/>
      <c r="L288" s="656"/>
      <c r="M288" s="261">
        <f>+'11'!O562</f>
        <v>5</v>
      </c>
      <c r="N288" s="261">
        <f>+'11'!P562</f>
        <v>2</v>
      </c>
      <c r="O288" s="261" t="str">
        <f>+'11'!Q562</f>
        <v>0310275030</v>
      </c>
      <c r="P288" s="261" t="str">
        <f>+'11'!R562</f>
        <v>410</v>
      </c>
      <c r="Q288" s="261">
        <f>+'11'!S562</f>
        <v>0</v>
      </c>
      <c r="R288" s="261">
        <f>+'11'!T562</f>
        <v>0</v>
      </c>
      <c r="S288" s="403">
        <f>+'11'!U562</f>
        <v>1358.3855000000001</v>
      </c>
      <c r="T288" s="403">
        <f>+'11'!V562</f>
        <v>1336.2850000000001</v>
      </c>
      <c r="U288" s="400">
        <f t="shared" si="5"/>
        <v>98.37303180871703</v>
      </c>
      <c r="V288" s="140"/>
      <c r="W288" s="140"/>
      <c r="X288" s="140"/>
      <c r="Y288" s="140"/>
      <c r="Z288" s="140"/>
      <c r="AA288" s="140"/>
      <c r="AB288" s="140"/>
      <c r="AC288" s="103"/>
    </row>
    <row r="289" spans="1:29" ht="12.75" customHeight="1" thickBot="1" x14ac:dyDescent="0.25">
      <c r="A289" s="97"/>
      <c r="B289" s="655" t="s">
        <v>165</v>
      </c>
      <c r="C289" s="655"/>
      <c r="D289" s="655"/>
      <c r="E289" s="655"/>
      <c r="F289" s="655"/>
      <c r="G289" s="655"/>
      <c r="H289" s="655"/>
      <c r="I289" s="655"/>
      <c r="J289" s="655"/>
      <c r="K289" s="655"/>
      <c r="L289" s="656"/>
      <c r="M289" s="261">
        <f>+'11'!O563</f>
        <v>5</v>
      </c>
      <c r="N289" s="261">
        <f>+'11'!P563</f>
        <v>2</v>
      </c>
      <c r="O289" s="261" t="str">
        <f>+'11'!Q563</f>
        <v>0310275030</v>
      </c>
      <c r="P289" s="261" t="str">
        <f>+'11'!R563</f>
        <v>414</v>
      </c>
      <c r="Q289" s="261">
        <f>+'11'!S563</f>
        <v>0</v>
      </c>
      <c r="R289" s="261">
        <f>+'11'!T563</f>
        <v>0</v>
      </c>
      <c r="S289" s="403">
        <f>+'11'!U563</f>
        <v>1358.3855000000001</v>
      </c>
      <c r="T289" s="403">
        <f>+'11'!V563</f>
        <v>1336.2850000000001</v>
      </c>
      <c r="U289" s="400">
        <f t="shared" si="5"/>
        <v>98.37303180871703</v>
      </c>
      <c r="V289" s="140"/>
      <c r="W289" s="140"/>
      <c r="X289" s="140"/>
      <c r="Y289" s="140"/>
      <c r="Z289" s="140"/>
      <c r="AA289" s="140"/>
      <c r="AB289" s="140"/>
      <c r="AC289" s="103"/>
    </row>
    <row r="290" spans="1:29" ht="21.75" customHeight="1" thickBot="1" x14ac:dyDescent="0.25">
      <c r="A290" s="97"/>
      <c r="B290" s="633" t="s">
        <v>91</v>
      </c>
      <c r="C290" s="633"/>
      <c r="D290" s="633"/>
      <c r="E290" s="633"/>
      <c r="F290" s="633"/>
      <c r="G290" s="633"/>
      <c r="H290" s="633"/>
      <c r="I290" s="633"/>
      <c r="J290" s="633"/>
      <c r="K290" s="633"/>
      <c r="L290" s="634"/>
      <c r="M290" s="212">
        <v>5</v>
      </c>
      <c r="N290" s="212">
        <v>2</v>
      </c>
      <c r="O290" s="175" t="s">
        <v>420</v>
      </c>
      <c r="P290" s="176">
        <v>0</v>
      </c>
      <c r="Q290" s="635"/>
      <c r="R290" s="636"/>
      <c r="S290" s="401">
        <f>+'11'!U565</f>
        <v>550</v>
      </c>
      <c r="T290" s="401">
        <f>+'11'!V565</f>
        <v>550</v>
      </c>
      <c r="U290" s="400">
        <f t="shared" si="5"/>
        <v>100</v>
      </c>
      <c r="V290" s="637"/>
      <c r="W290" s="637"/>
      <c r="X290" s="637"/>
      <c r="Y290" s="637"/>
      <c r="Z290" s="637"/>
      <c r="AA290" s="637"/>
      <c r="AB290" s="637"/>
      <c r="AC290" s="103"/>
    </row>
    <row r="291" spans="1:29" ht="21.75" customHeight="1" thickBot="1" x14ac:dyDescent="0.25">
      <c r="A291" s="97"/>
      <c r="B291" s="633" t="str">
        <f>+'11'!M567</f>
        <v>Обеспечение специализированной техникой предприятий жилищно- коммунального хозяйства</v>
      </c>
      <c r="C291" s="633"/>
      <c r="D291" s="633"/>
      <c r="E291" s="633"/>
      <c r="F291" s="633"/>
      <c r="G291" s="633"/>
      <c r="H291" s="633"/>
      <c r="I291" s="633"/>
      <c r="J291" s="633"/>
      <c r="K291" s="633"/>
      <c r="L291" s="634"/>
      <c r="M291" s="212">
        <f>+'11'!O567</f>
        <v>5</v>
      </c>
      <c r="N291" s="295">
        <f>+'11'!P567</f>
        <v>2</v>
      </c>
      <c r="O291" s="295" t="str">
        <f>+'11'!Q567</f>
        <v>03200L5080</v>
      </c>
      <c r="P291" s="295">
        <f>+'11'!R567</f>
        <v>0</v>
      </c>
      <c r="Q291" s="635"/>
      <c r="R291" s="636"/>
      <c r="S291" s="401">
        <f>+'11'!U566</f>
        <v>550</v>
      </c>
      <c r="T291" s="401">
        <f>+'11'!V566</f>
        <v>550</v>
      </c>
      <c r="U291" s="400">
        <f t="shared" si="5"/>
        <v>100</v>
      </c>
      <c r="V291" s="637"/>
      <c r="W291" s="637"/>
      <c r="X291" s="637"/>
      <c r="Y291" s="637"/>
      <c r="Z291" s="637"/>
      <c r="AA291" s="637"/>
      <c r="AB291" s="637"/>
      <c r="AC291" s="103"/>
    </row>
    <row r="292" spans="1:29" ht="21.75" customHeight="1" thickBot="1" x14ac:dyDescent="0.25">
      <c r="A292" s="97"/>
      <c r="B292" s="633" t="str">
        <f>+'11'!M568</f>
        <v>Закупка товаров, работ и услуг для обеспечения государственных (муниципальных) нужд</v>
      </c>
      <c r="C292" s="633"/>
      <c r="D292" s="633"/>
      <c r="E292" s="633"/>
      <c r="F292" s="633"/>
      <c r="G292" s="633"/>
      <c r="H292" s="633"/>
      <c r="I292" s="633"/>
      <c r="J292" s="633"/>
      <c r="K292" s="633"/>
      <c r="L292" s="634"/>
      <c r="M292" s="295">
        <f>+'11'!O568</f>
        <v>5</v>
      </c>
      <c r="N292" s="295">
        <f>+'11'!P568</f>
        <v>2</v>
      </c>
      <c r="O292" s="295" t="str">
        <f>+'11'!Q568</f>
        <v>03200L5080</v>
      </c>
      <c r="P292" s="295">
        <f>+'11'!R568</f>
        <v>200</v>
      </c>
      <c r="Q292" s="295">
        <f>+'11'!S568</f>
        <v>0</v>
      </c>
      <c r="R292" s="295">
        <f>+'11'!T568</f>
        <v>0</v>
      </c>
      <c r="S292" s="394">
        <f>+'11'!U568</f>
        <v>550</v>
      </c>
      <c r="T292" s="394">
        <f>+'11'!V568</f>
        <v>550</v>
      </c>
      <c r="U292" s="400">
        <f t="shared" si="5"/>
        <v>100</v>
      </c>
      <c r="V292" s="296"/>
      <c r="W292" s="296"/>
      <c r="X292" s="296"/>
      <c r="Y292" s="296"/>
      <c r="Z292" s="296"/>
      <c r="AA292" s="296"/>
      <c r="AB292" s="296"/>
      <c r="AC292" s="103"/>
    </row>
    <row r="293" spans="1:29" ht="21.75" customHeight="1" thickBot="1" x14ac:dyDescent="0.25">
      <c r="A293" s="97"/>
      <c r="B293" s="633" t="str">
        <f>+'11'!M569</f>
        <v>Иные закупки товаров, работ и услуг для обеспечения государственных (муниципальных) нужд</v>
      </c>
      <c r="C293" s="633"/>
      <c r="D293" s="633"/>
      <c r="E293" s="633"/>
      <c r="F293" s="633"/>
      <c r="G293" s="633"/>
      <c r="H293" s="633"/>
      <c r="I293" s="633"/>
      <c r="J293" s="633"/>
      <c r="K293" s="633"/>
      <c r="L293" s="634"/>
      <c r="M293" s="295">
        <f>+'11'!O569</f>
        <v>5</v>
      </c>
      <c r="N293" s="295">
        <f>+'11'!P569</f>
        <v>2</v>
      </c>
      <c r="O293" s="295" t="str">
        <f>+'11'!Q569</f>
        <v>03200L5080</v>
      </c>
      <c r="P293" s="295">
        <f>+'11'!R569</f>
        <v>240</v>
      </c>
      <c r="Q293" s="295">
        <f>+'11'!S569</f>
        <v>0</v>
      </c>
      <c r="R293" s="295">
        <f>+'11'!T569</f>
        <v>0</v>
      </c>
      <c r="S293" s="394">
        <f>+'11'!U569</f>
        <v>550</v>
      </c>
      <c r="T293" s="394">
        <f>+'11'!V569</f>
        <v>550</v>
      </c>
      <c r="U293" s="400">
        <f t="shared" si="5"/>
        <v>100</v>
      </c>
      <c r="V293" s="296"/>
      <c r="W293" s="296"/>
      <c r="X293" s="296"/>
      <c r="Y293" s="296"/>
      <c r="Z293" s="296"/>
      <c r="AA293" s="296"/>
      <c r="AB293" s="296"/>
      <c r="AC293" s="103"/>
    </row>
    <row r="294" spans="1:29" ht="21.75" customHeight="1" thickBot="1" x14ac:dyDescent="0.25">
      <c r="A294" s="97"/>
      <c r="B294" s="633" t="str">
        <f>+'11'!M570</f>
        <v>Прочая закупка товаров, работ и услуг</v>
      </c>
      <c r="C294" s="633"/>
      <c r="D294" s="633"/>
      <c r="E294" s="633"/>
      <c r="F294" s="633"/>
      <c r="G294" s="633"/>
      <c r="H294" s="633"/>
      <c r="I294" s="633"/>
      <c r="J294" s="633"/>
      <c r="K294" s="633"/>
      <c r="L294" s="634"/>
      <c r="M294" s="295">
        <f>+'11'!O570</f>
        <v>5</v>
      </c>
      <c r="N294" s="295">
        <f>+'11'!P570</f>
        <v>2</v>
      </c>
      <c r="O294" s="295" t="str">
        <f>+'11'!Q570</f>
        <v>03200L5080</v>
      </c>
      <c r="P294" s="295">
        <f>+'11'!R570</f>
        <v>244</v>
      </c>
      <c r="Q294" s="295">
        <f>+'11'!S570</f>
        <v>0</v>
      </c>
      <c r="R294" s="295">
        <f>+'11'!T570</f>
        <v>0</v>
      </c>
      <c r="S294" s="394">
        <f>+'11'!U570</f>
        <v>550</v>
      </c>
      <c r="T294" s="394">
        <f>+'11'!V570</f>
        <v>550</v>
      </c>
      <c r="U294" s="400">
        <f t="shared" si="5"/>
        <v>100</v>
      </c>
      <c r="V294" s="296"/>
      <c r="W294" s="296"/>
      <c r="X294" s="296"/>
      <c r="Y294" s="296"/>
      <c r="Z294" s="296"/>
      <c r="AA294" s="296"/>
      <c r="AB294" s="296"/>
      <c r="AC294" s="103"/>
    </row>
    <row r="295" spans="1:29" ht="21.75" hidden="1" customHeight="1" thickBot="1" x14ac:dyDescent="0.25">
      <c r="A295" s="97"/>
      <c r="B295" s="633" t="s">
        <v>24</v>
      </c>
      <c r="C295" s="633"/>
      <c r="D295" s="633"/>
      <c r="E295" s="633"/>
      <c r="F295" s="633"/>
      <c r="G295" s="633"/>
      <c r="H295" s="633"/>
      <c r="I295" s="633"/>
      <c r="J295" s="633"/>
      <c r="K295" s="633"/>
      <c r="L295" s="634"/>
      <c r="M295" s="212">
        <v>5</v>
      </c>
      <c r="N295" s="212">
        <v>2</v>
      </c>
      <c r="O295" s="175" t="s">
        <v>428</v>
      </c>
      <c r="P295" s="176">
        <v>0</v>
      </c>
      <c r="Q295" s="635"/>
      <c r="R295" s="636"/>
      <c r="S295" s="401">
        <f>+'11'!U571</f>
        <v>0</v>
      </c>
      <c r="T295" s="401">
        <f>+'11'!V571</f>
        <v>0</v>
      </c>
      <c r="U295" s="400" t="e">
        <f t="shared" si="5"/>
        <v>#DIV/0!</v>
      </c>
      <c r="V295" s="637"/>
      <c r="W295" s="637"/>
      <c r="X295" s="637"/>
      <c r="Y295" s="637"/>
      <c r="Z295" s="637"/>
      <c r="AA295" s="637"/>
      <c r="AB295" s="637"/>
      <c r="AC295" s="103"/>
    </row>
    <row r="296" spans="1:29" ht="21.75" hidden="1" customHeight="1" thickBot="1" x14ac:dyDescent="0.25">
      <c r="A296" s="97"/>
      <c r="B296" s="633" t="s">
        <v>339</v>
      </c>
      <c r="C296" s="633"/>
      <c r="D296" s="633"/>
      <c r="E296" s="633"/>
      <c r="F296" s="633"/>
      <c r="G296" s="633"/>
      <c r="H296" s="633"/>
      <c r="I296" s="633"/>
      <c r="J296" s="633"/>
      <c r="K296" s="633"/>
      <c r="L296" s="634"/>
      <c r="M296" s="212">
        <v>5</v>
      </c>
      <c r="N296" s="212">
        <v>2</v>
      </c>
      <c r="O296" s="175" t="s">
        <v>428</v>
      </c>
      <c r="P296" s="176" t="s">
        <v>25</v>
      </c>
      <c r="Q296" s="635"/>
      <c r="R296" s="636"/>
      <c r="S296" s="401">
        <f>+'11'!U572</f>
        <v>0</v>
      </c>
      <c r="T296" s="401">
        <f>+'11'!V572</f>
        <v>0</v>
      </c>
      <c r="U296" s="400" t="e">
        <f t="shared" si="5"/>
        <v>#DIV/0!</v>
      </c>
      <c r="V296" s="637"/>
      <c r="W296" s="637"/>
      <c r="X296" s="637"/>
      <c r="Y296" s="637"/>
      <c r="Z296" s="637"/>
      <c r="AA296" s="637"/>
      <c r="AB296" s="637"/>
      <c r="AC296" s="103"/>
    </row>
    <row r="297" spans="1:29" ht="21.75" hidden="1" customHeight="1" thickBot="1" x14ac:dyDescent="0.25">
      <c r="A297" s="97"/>
      <c r="B297" s="633" t="s">
        <v>340</v>
      </c>
      <c r="C297" s="633"/>
      <c r="D297" s="633"/>
      <c r="E297" s="633"/>
      <c r="F297" s="633"/>
      <c r="G297" s="633"/>
      <c r="H297" s="633"/>
      <c r="I297" s="633"/>
      <c r="J297" s="633"/>
      <c r="K297" s="633"/>
      <c r="L297" s="634"/>
      <c r="M297" s="212">
        <v>5</v>
      </c>
      <c r="N297" s="212">
        <v>2</v>
      </c>
      <c r="O297" s="175" t="s">
        <v>428</v>
      </c>
      <c r="P297" s="176" t="s">
        <v>27</v>
      </c>
      <c r="Q297" s="635"/>
      <c r="R297" s="636"/>
      <c r="S297" s="401">
        <f>+'11'!U573</f>
        <v>0</v>
      </c>
      <c r="T297" s="401">
        <f>+'11'!V573</f>
        <v>0</v>
      </c>
      <c r="U297" s="400" t="e">
        <f t="shared" si="5"/>
        <v>#DIV/0!</v>
      </c>
      <c r="V297" s="637"/>
      <c r="W297" s="637"/>
      <c r="X297" s="637"/>
      <c r="Y297" s="637"/>
      <c r="Z297" s="637"/>
      <c r="AA297" s="637"/>
      <c r="AB297" s="637"/>
      <c r="AC297" s="103"/>
    </row>
    <row r="298" spans="1:29" ht="12.75" hidden="1" customHeight="1" thickBot="1" x14ac:dyDescent="0.25">
      <c r="A298" s="97"/>
      <c r="B298" s="633" t="s">
        <v>342</v>
      </c>
      <c r="C298" s="633"/>
      <c r="D298" s="633"/>
      <c r="E298" s="633"/>
      <c r="F298" s="633"/>
      <c r="G298" s="633"/>
      <c r="H298" s="633"/>
      <c r="I298" s="633"/>
      <c r="J298" s="633"/>
      <c r="K298" s="633"/>
      <c r="L298" s="634"/>
      <c r="M298" s="212">
        <v>5</v>
      </c>
      <c r="N298" s="212">
        <v>2</v>
      </c>
      <c r="O298" s="175" t="s">
        <v>428</v>
      </c>
      <c r="P298" s="176" t="s">
        <v>29</v>
      </c>
      <c r="Q298" s="635"/>
      <c r="R298" s="636"/>
      <c r="S298" s="401">
        <f>+'11'!U574</f>
        <v>0</v>
      </c>
      <c r="T298" s="401">
        <f>+'11'!V574</f>
        <v>0</v>
      </c>
      <c r="U298" s="400" t="e">
        <f t="shared" si="5"/>
        <v>#DIV/0!</v>
      </c>
      <c r="V298" s="637"/>
      <c r="W298" s="637"/>
      <c r="X298" s="637"/>
      <c r="Y298" s="637"/>
      <c r="Z298" s="637"/>
      <c r="AA298" s="637"/>
      <c r="AB298" s="637"/>
      <c r="AC298" s="103"/>
    </row>
    <row r="299" spans="1:29" ht="12.75" customHeight="1" thickBot="1" x14ac:dyDescent="0.25">
      <c r="A299" s="97"/>
      <c r="B299" s="638" t="s">
        <v>96</v>
      </c>
      <c r="C299" s="638"/>
      <c r="D299" s="638"/>
      <c r="E299" s="638"/>
      <c r="F299" s="638"/>
      <c r="G299" s="638"/>
      <c r="H299" s="638"/>
      <c r="I299" s="638"/>
      <c r="J299" s="638"/>
      <c r="K299" s="638"/>
      <c r="L299" s="639"/>
      <c r="M299" s="255">
        <v>5</v>
      </c>
      <c r="N299" s="255">
        <v>3</v>
      </c>
      <c r="O299" s="256">
        <v>0</v>
      </c>
      <c r="P299" s="257">
        <v>0</v>
      </c>
      <c r="Q299" s="640"/>
      <c r="R299" s="641"/>
      <c r="S299" s="401">
        <f>+S300+S306</f>
        <v>4132.3140000000003</v>
      </c>
      <c r="T299" s="401">
        <f>+T300+T306</f>
        <v>4132.3103799999999</v>
      </c>
      <c r="U299" s="400">
        <f t="shared" si="5"/>
        <v>99.999912397750975</v>
      </c>
      <c r="V299" s="642"/>
      <c r="W299" s="642"/>
      <c r="X299" s="642"/>
      <c r="Y299" s="642"/>
      <c r="Z299" s="642"/>
      <c r="AA299" s="642"/>
      <c r="AB299" s="642"/>
      <c r="AC299" s="103"/>
    </row>
    <row r="300" spans="1:29" ht="27" customHeight="1" thickBot="1" x14ac:dyDescent="0.25">
      <c r="A300" s="97"/>
      <c r="B300" s="633" t="s">
        <v>91</v>
      </c>
      <c r="C300" s="633"/>
      <c r="D300" s="633"/>
      <c r="E300" s="633"/>
      <c r="F300" s="633"/>
      <c r="G300" s="633"/>
      <c r="H300" s="633"/>
      <c r="I300" s="633"/>
      <c r="J300" s="633"/>
      <c r="K300" s="633"/>
      <c r="L300" s="634"/>
      <c r="M300" s="212">
        <v>5</v>
      </c>
      <c r="N300" s="212">
        <v>3</v>
      </c>
      <c r="O300" s="175" t="s">
        <v>420</v>
      </c>
      <c r="P300" s="176">
        <v>0</v>
      </c>
      <c r="Q300" s="635"/>
      <c r="R300" s="636"/>
      <c r="S300" s="401">
        <f>+'11'!U576</f>
        <v>974.41930000000002</v>
      </c>
      <c r="T300" s="401">
        <f>+'11'!V576</f>
        <v>974.41638</v>
      </c>
      <c r="U300" s="400">
        <f t="shared" si="5"/>
        <v>99.99970033434272</v>
      </c>
      <c r="V300" s="637"/>
      <c r="W300" s="637"/>
      <c r="X300" s="637"/>
      <c r="Y300" s="637"/>
      <c r="Z300" s="637"/>
      <c r="AA300" s="637"/>
      <c r="AB300" s="637"/>
      <c r="AC300" s="103"/>
    </row>
    <row r="301" spans="1:29" ht="13.5" thickBot="1" x14ac:dyDescent="0.25">
      <c r="A301" s="97"/>
      <c r="B301" s="633" t="s">
        <v>97</v>
      </c>
      <c r="C301" s="633"/>
      <c r="D301" s="633"/>
      <c r="E301" s="633"/>
      <c r="F301" s="633"/>
      <c r="G301" s="633"/>
      <c r="H301" s="633"/>
      <c r="I301" s="633"/>
      <c r="J301" s="633"/>
      <c r="K301" s="633"/>
      <c r="L301" s="634"/>
      <c r="M301" s="212">
        <v>5</v>
      </c>
      <c r="N301" s="212">
        <v>3</v>
      </c>
      <c r="O301" s="175" t="s">
        <v>429</v>
      </c>
      <c r="P301" s="176">
        <v>0</v>
      </c>
      <c r="Q301" s="635"/>
      <c r="R301" s="636"/>
      <c r="S301" s="401">
        <f>+'11'!U577</f>
        <v>974.41930000000002</v>
      </c>
      <c r="T301" s="401">
        <f>+'11'!V577</f>
        <v>974.41638</v>
      </c>
      <c r="U301" s="400">
        <f t="shared" si="5"/>
        <v>99.99970033434272</v>
      </c>
      <c r="V301" s="637"/>
      <c r="W301" s="637"/>
      <c r="X301" s="637"/>
      <c r="Y301" s="637"/>
      <c r="Z301" s="637"/>
      <c r="AA301" s="637"/>
      <c r="AB301" s="637"/>
      <c r="AC301" s="103"/>
    </row>
    <row r="302" spans="1:29" ht="13.5" thickBot="1" x14ac:dyDescent="0.25">
      <c r="A302" s="97"/>
      <c r="B302" s="633" t="s">
        <v>98</v>
      </c>
      <c r="C302" s="633"/>
      <c r="D302" s="633"/>
      <c r="E302" s="633"/>
      <c r="F302" s="633"/>
      <c r="G302" s="633"/>
      <c r="H302" s="633"/>
      <c r="I302" s="633"/>
      <c r="J302" s="633"/>
      <c r="K302" s="633"/>
      <c r="L302" s="634"/>
      <c r="M302" s="212">
        <v>5</v>
      </c>
      <c r="N302" s="212">
        <v>3</v>
      </c>
      <c r="O302" s="175" t="s">
        <v>430</v>
      </c>
      <c r="P302" s="176">
        <v>0</v>
      </c>
      <c r="Q302" s="635"/>
      <c r="R302" s="636"/>
      <c r="S302" s="401">
        <f>+'11'!U578</f>
        <v>974.41930000000002</v>
      </c>
      <c r="T302" s="401">
        <f>+'11'!V578</f>
        <v>974.41638</v>
      </c>
      <c r="U302" s="400">
        <f t="shared" si="5"/>
        <v>99.99970033434272</v>
      </c>
      <c r="V302" s="637"/>
      <c r="W302" s="637"/>
      <c r="X302" s="637"/>
      <c r="Y302" s="637"/>
      <c r="Z302" s="637"/>
      <c r="AA302" s="637"/>
      <c r="AB302" s="637"/>
      <c r="AC302" s="103"/>
    </row>
    <row r="303" spans="1:29" ht="24" customHeight="1" thickBot="1" x14ac:dyDescent="0.25">
      <c r="A303" s="97"/>
      <c r="B303" s="633" t="s">
        <v>339</v>
      </c>
      <c r="C303" s="633"/>
      <c r="D303" s="633"/>
      <c r="E303" s="633"/>
      <c r="F303" s="633"/>
      <c r="G303" s="633"/>
      <c r="H303" s="633"/>
      <c r="I303" s="633"/>
      <c r="J303" s="633"/>
      <c r="K303" s="633"/>
      <c r="L303" s="634"/>
      <c r="M303" s="212">
        <v>5</v>
      </c>
      <c r="N303" s="212">
        <v>3</v>
      </c>
      <c r="O303" s="175" t="s">
        <v>430</v>
      </c>
      <c r="P303" s="176" t="s">
        <v>25</v>
      </c>
      <c r="Q303" s="635"/>
      <c r="R303" s="636"/>
      <c r="S303" s="401">
        <f>+'11'!U579</f>
        <v>974.41930000000002</v>
      </c>
      <c r="T303" s="401">
        <f>+'11'!V579</f>
        <v>974.41638</v>
      </c>
      <c r="U303" s="400">
        <f t="shared" si="5"/>
        <v>99.99970033434272</v>
      </c>
      <c r="V303" s="637"/>
      <c r="W303" s="637"/>
      <c r="X303" s="637"/>
      <c r="Y303" s="637"/>
      <c r="Z303" s="637"/>
      <c r="AA303" s="637"/>
      <c r="AB303" s="637"/>
      <c r="AC303" s="103"/>
    </row>
    <row r="304" spans="1:29" ht="24" customHeight="1" thickBot="1" x14ac:dyDescent="0.25">
      <c r="A304" s="97"/>
      <c r="B304" s="633" t="s">
        <v>340</v>
      </c>
      <c r="C304" s="633"/>
      <c r="D304" s="633"/>
      <c r="E304" s="633"/>
      <c r="F304" s="633"/>
      <c r="G304" s="633"/>
      <c r="H304" s="633"/>
      <c r="I304" s="633"/>
      <c r="J304" s="633"/>
      <c r="K304" s="633"/>
      <c r="L304" s="634"/>
      <c r="M304" s="212">
        <v>5</v>
      </c>
      <c r="N304" s="212">
        <v>3</v>
      </c>
      <c r="O304" s="175" t="s">
        <v>430</v>
      </c>
      <c r="P304" s="176" t="s">
        <v>27</v>
      </c>
      <c r="Q304" s="635"/>
      <c r="R304" s="636"/>
      <c r="S304" s="401">
        <f>+'11'!U580</f>
        <v>974.41930000000002</v>
      </c>
      <c r="T304" s="401">
        <f>+'11'!V580</f>
        <v>974.41638</v>
      </c>
      <c r="U304" s="400">
        <f t="shared" si="5"/>
        <v>99.99970033434272</v>
      </c>
      <c r="V304" s="637"/>
      <c r="W304" s="637"/>
      <c r="X304" s="637"/>
      <c r="Y304" s="637"/>
      <c r="Z304" s="637"/>
      <c r="AA304" s="637"/>
      <c r="AB304" s="637"/>
      <c r="AC304" s="103"/>
    </row>
    <row r="305" spans="1:30" ht="13.5" thickBot="1" x14ac:dyDescent="0.25">
      <c r="A305" s="97"/>
      <c r="B305" s="633" t="s">
        <v>342</v>
      </c>
      <c r="C305" s="633"/>
      <c r="D305" s="633"/>
      <c r="E305" s="633"/>
      <c r="F305" s="633"/>
      <c r="G305" s="633"/>
      <c r="H305" s="633"/>
      <c r="I305" s="633"/>
      <c r="J305" s="633"/>
      <c r="K305" s="633"/>
      <c r="L305" s="634"/>
      <c r="M305" s="212">
        <v>5</v>
      </c>
      <c r="N305" s="212">
        <v>3</v>
      </c>
      <c r="O305" s="175" t="s">
        <v>430</v>
      </c>
      <c r="P305" s="176" t="s">
        <v>29</v>
      </c>
      <c r="Q305" s="635"/>
      <c r="R305" s="636"/>
      <c r="S305" s="401">
        <f>+'11'!U581</f>
        <v>974.41930000000002</v>
      </c>
      <c r="T305" s="401">
        <f>+'11'!V581</f>
        <v>974.41638</v>
      </c>
      <c r="U305" s="400">
        <f t="shared" si="5"/>
        <v>99.99970033434272</v>
      </c>
      <c r="V305" s="637"/>
      <c r="W305" s="637"/>
      <c r="X305" s="637"/>
      <c r="Y305" s="637"/>
      <c r="Z305" s="637"/>
      <c r="AA305" s="637"/>
      <c r="AB305" s="637"/>
      <c r="AC305" s="103"/>
    </row>
    <row r="306" spans="1:30" ht="23.25" customHeight="1" thickBot="1" x14ac:dyDescent="0.25">
      <c r="A306" s="97"/>
      <c r="B306" s="633" t="str">
        <f>+'11'!B582:M582</f>
        <v>Программа "Содержание и развитие муниципального хозяйства"</v>
      </c>
      <c r="C306" s="633"/>
      <c r="D306" s="633"/>
      <c r="E306" s="633"/>
      <c r="F306" s="633"/>
      <c r="G306" s="633"/>
      <c r="H306" s="633"/>
      <c r="I306" s="633"/>
      <c r="J306" s="633"/>
      <c r="K306" s="633"/>
      <c r="L306" s="634"/>
      <c r="M306" s="212">
        <f>+'11'!O582</f>
        <v>5</v>
      </c>
      <c r="N306" s="212">
        <f>+'11'!P582</f>
        <v>3</v>
      </c>
      <c r="O306" s="212" t="str">
        <f>+'11'!Q582</f>
        <v>0300000000</v>
      </c>
      <c r="P306" s="212">
        <f>+'11'!R582</f>
        <v>0</v>
      </c>
      <c r="Q306" s="212">
        <f>+'11'!S582</f>
        <v>0</v>
      </c>
      <c r="R306" s="212">
        <f>+'11'!T582</f>
        <v>0</v>
      </c>
      <c r="S306" s="394">
        <f>+'11'!U582</f>
        <v>3157.8946999999998</v>
      </c>
      <c r="T306" s="394">
        <f>+'11'!V582</f>
        <v>3157.8939999999998</v>
      </c>
      <c r="U306" s="400">
        <f t="shared" si="5"/>
        <v>99.999977833333077</v>
      </c>
      <c r="V306" s="139"/>
      <c r="W306" s="139"/>
      <c r="X306" s="139"/>
      <c r="Y306" s="139"/>
      <c r="Z306" s="139"/>
      <c r="AA306" s="139"/>
      <c r="AB306" s="139"/>
      <c r="AC306" s="103"/>
    </row>
    <row r="307" spans="1:30" ht="13.5" thickBot="1" x14ac:dyDescent="0.25">
      <c r="A307" s="97"/>
      <c r="B307" s="633" t="str">
        <f>+'11'!B583:M583</f>
        <v>Подпрограмма "Благоустройство"</v>
      </c>
      <c r="C307" s="633"/>
      <c r="D307" s="633"/>
      <c r="E307" s="633"/>
      <c r="F307" s="633"/>
      <c r="G307" s="633"/>
      <c r="H307" s="633"/>
      <c r="I307" s="633"/>
      <c r="J307" s="633"/>
      <c r="K307" s="633"/>
      <c r="L307" s="634"/>
      <c r="M307" s="212">
        <f>+'11'!O583</f>
        <v>5</v>
      </c>
      <c r="N307" s="212">
        <f>+'11'!P583</f>
        <v>3</v>
      </c>
      <c r="O307" s="212" t="str">
        <f>+'11'!Q583</f>
        <v>0310000000</v>
      </c>
      <c r="P307" s="212">
        <f>+'11'!R583</f>
        <v>0</v>
      </c>
      <c r="Q307" s="212">
        <f>+'11'!S583</f>
        <v>0</v>
      </c>
      <c r="R307" s="212">
        <f>+'11'!T583</f>
        <v>0</v>
      </c>
      <c r="S307" s="394">
        <f>+'11'!U583</f>
        <v>3157.8946999999998</v>
      </c>
      <c r="T307" s="394">
        <f>+'11'!V583</f>
        <v>3157.8939999999998</v>
      </c>
      <c r="U307" s="400">
        <f t="shared" si="5"/>
        <v>99.999977833333077</v>
      </c>
      <c r="V307" s="139"/>
      <c r="W307" s="139"/>
      <c r="X307" s="139"/>
      <c r="Y307" s="139"/>
      <c r="Z307" s="139"/>
      <c r="AA307" s="139"/>
      <c r="AB307" s="139"/>
      <c r="AC307" s="103"/>
    </row>
    <row r="308" spans="1:30" ht="13.5" hidden="1" thickBot="1" x14ac:dyDescent="0.25">
      <c r="A308" s="97"/>
      <c r="B308" s="633" t="str">
        <f>+'11'!B584:M584</f>
        <v>Формирование современной городской среды</v>
      </c>
      <c r="C308" s="633"/>
      <c r="D308" s="633"/>
      <c r="E308" s="633"/>
      <c r="F308" s="633"/>
      <c r="G308" s="633"/>
      <c r="H308" s="633"/>
      <c r="I308" s="633"/>
      <c r="J308" s="633"/>
      <c r="K308" s="633"/>
      <c r="L308" s="634"/>
      <c r="M308" s="212">
        <f>+'11'!O584</f>
        <v>5</v>
      </c>
      <c r="N308" s="212">
        <f>+'11'!P584</f>
        <v>3</v>
      </c>
      <c r="O308" s="212" t="str">
        <f>+'11'!Q584</f>
        <v>03103L5550</v>
      </c>
      <c r="P308" s="212">
        <f>+'11'!R584</f>
        <v>0</v>
      </c>
      <c r="Q308" s="212">
        <f>+'11'!S584</f>
        <v>0</v>
      </c>
      <c r="R308" s="212">
        <f>+'11'!T584</f>
        <v>0</v>
      </c>
      <c r="S308" s="394">
        <f>+'11'!U584</f>
        <v>0</v>
      </c>
      <c r="T308" s="394">
        <f>+'11'!V584</f>
        <v>0</v>
      </c>
      <c r="U308" s="400" t="e">
        <f t="shared" si="5"/>
        <v>#DIV/0!</v>
      </c>
      <c r="V308" s="139"/>
      <c r="W308" s="139"/>
      <c r="X308" s="139"/>
      <c r="Y308" s="139"/>
      <c r="Z308" s="139"/>
      <c r="AA308" s="139"/>
      <c r="AB308" s="139"/>
      <c r="AC308" s="103"/>
    </row>
    <row r="309" spans="1:30" ht="27" hidden="1" customHeight="1" thickBot="1" x14ac:dyDescent="0.25">
      <c r="A309" s="97"/>
      <c r="B309" s="633" t="str">
        <f>+'11'!B585:M585</f>
        <v>Капитальные вложения в объекты государственной (муниципальной) собственности</v>
      </c>
      <c r="C309" s="633"/>
      <c r="D309" s="633"/>
      <c r="E309" s="633"/>
      <c r="F309" s="633"/>
      <c r="G309" s="633"/>
      <c r="H309" s="633"/>
      <c r="I309" s="633"/>
      <c r="J309" s="633"/>
      <c r="K309" s="633"/>
      <c r="L309" s="634"/>
      <c r="M309" s="212">
        <f>+'11'!O585</f>
        <v>5</v>
      </c>
      <c r="N309" s="212">
        <f>+'11'!P585</f>
        <v>3</v>
      </c>
      <c r="O309" s="212" t="str">
        <f>+'11'!Q585</f>
        <v>03103L5550</v>
      </c>
      <c r="P309" s="212" t="str">
        <f>+'11'!R585</f>
        <v>400</v>
      </c>
      <c r="Q309" s="212">
        <f>+'11'!S585</f>
        <v>0</v>
      </c>
      <c r="R309" s="212">
        <f>+'11'!T585</f>
        <v>0</v>
      </c>
      <c r="S309" s="394">
        <f>+'11'!U585</f>
        <v>0</v>
      </c>
      <c r="T309" s="394">
        <f>+'11'!V585</f>
        <v>0</v>
      </c>
      <c r="U309" s="400" t="e">
        <f t="shared" si="5"/>
        <v>#DIV/0!</v>
      </c>
      <c r="V309" s="139"/>
      <c r="W309" s="139"/>
      <c r="X309" s="139"/>
      <c r="Y309" s="139"/>
      <c r="Z309" s="139"/>
      <c r="AA309" s="139"/>
      <c r="AB309" s="139"/>
      <c r="AC309" s="103"/>
    </row>
    <row r="310" spans="1:30" ht="13.5" hidden="1" thickBot="1" x14ac:dyDescent="0.25">
      <c r="A310" s="97"/>
      <c r="B310" s="633" t="str">
        <f>+'11'!B586:M586</f>
        <v>Бюджетные инвестиции</v>
      </c>
      <c r="C310" s="633"/>
      <c r="D310" s="633"/>
      <c r="E310" s="633"/>
      <c r="F310" s="633"/>
      <c r="G310" s="633"/>
      <c r="H310" s="633"/>
      <c r="I310" s="633"/>
      <c r="J310" s="633"/>
      <c r="K310" s="633"/>
      <c r="L310" s="634"/>
      <c r="M310" s="212">
        <f>+'11'!O586</f>
        <v>5</v>
      </c>
      <c r="N310" s="212">
        <f>+'11'!P586</f>
        <v>3</v>
      </c>
      <c r="O310" s="212" t="str">
        <f>+'11'!Q586</f>
        <v>03103L5550</v>
      </c>
      <c r="P310" s="212" t="str">
        <f>+'11'!R586</f>
        <v>410</v>
      </c>
      <c r="Q310" s="212">
        <f>+'11'!S586</f>
        <v>0</v>
      </c>
      <c r="R310" s="212">
        <f>+'11'!T586</f>
        <v>0</v>
      </c>
      <c r="S310" s="394">
        <f>+'11'!U586</f>
        <v>0</v>
      </c>
      <c r="T310" s="394">
        <f>+'11'!V586</f>
        <v>0</v>
      </c>
      <c r="U310" s="400" t="e">
        <f t="shared" si="5"/>
        <v>#DIV/0!</v>
      </c>
      <c r="V310" s="139"/>
      <c r="W310" s="139"/>
      <c r="X310" s="139"/>
      <c r="Y310" s="139"/>
      <c r="Z310" s="139"/>
      <c r="AA310" s="139"/>
      <c r="AB310" s="139"/>
      <c r="AC310" s="103"/>
    </row>
    <row r="311" spans="1:30" ht="13.5" hidden="1" thickBot="1" x14ac:dyDescent="0.25">
      <c r="A311" s="97"/>
      <c r="B311" s="633" t="str">
        <f>+'11'!B587:M587</f>
        <v>Бюджетные инвестиции в объекты капитального строительства государственной (муниципальной) собственности</v>
      </c>
      <c r="C311" s="633"/>
      <c r="D311" s="633"/>
      <c r="E311" s="633"/>
      <c r="F311" s="633"/>
      <c r="G311" s="633"/>
      <c r="H311" s="633"/>
      <c r="I311" s="633"/>
      <c r="J311" s="633"/>
      <c r="K311" s="633"/>
      <c r="L311" s="634"/>
      <c r="M311" s="212">
        <f>+'11'!O587</f>
        <v>5</v>
      </c>
      <c r="N311" s="212">
        <f>+'11'!P587</f>
        <v>3</v>
      </c>
      <c r="O311" s="212" t="str">
        <f>+'11'!Q587</f>
        <v>03103L5550</v>
      </c>
      <c r="P311" s="212" t="str">
        <f>+'11'!R587</f>
        <v>414</v>
      </c>
      <c r="Q311" s="212">
        <f>+'11'!S587</f>
        <v>0</v>
      </c>
      <c r="R311" s="212">
        <f>+'11'!T587</f>
        <v>0</v>
      </c>
      <c r="S311" s="394">
        <f>+'11'!U587</f>
        <v>0</v>
      </c>
      <c r="T311" s="394">
        <f>+'11'!V587</f>
        <v>0</v>
      </c>
      <c r="U311" s="400" t="e">
        <f t="shared" si="5"/>
        <v>#DIV/0!</v>
      </c>
      <c r="V311" s="139"/>
      <c r="W311" s="139"/>
      <c r="X311" s="139"/>
      <c r="Y311" s="139"/>
      <c r="Z311" s="139"/>
      <c r="AA311" s="139"/>
      <c r="AB311" s="139"/>
      <c r="AC311" s="103"/>
    </row>
    <row r="312" spans="1:30" ht="13.5" thickBot="1" x14ac:dyDescent="0.25">
      <c r="A312" s="97"/>
      <c r="B312" s="643" t="s">
        <v>5</v>
      </c>
      <c r="C312" s="643"/>
      <c r="D312" s="643"/>
      <c r="E312" s="643"/>
      <c r="F312" s="643"/>
      <c r="G312" s="643"/>
      <c r="H312" s="643"/>
      <c r="I312" s="643"/>
      <c r="J312" s="643"/>
      <c r="K312" s="643"/>
      <c r="L312" s="644"/>
      <c r="M312" s="252">
        <v>7</v>
      </c>
      <c r="N312" s="252">
        <v>0</v>
      </c>
      <c r="O312" s="253">
        <v>0</v>
      </c>
      <c r="P312" s="254">
        <v>0</v>
      </c>
      <c r="Q312" s="645"/>
      <c r="R312" s="646"/>
      <c r="S312" s="401">
        <f>+S313+S326+S357+S364+S373+S380</f>
        <v>321125.98638999992</v>
      </c>
      <c r="T312" s="401">
        <f>+T313+T326+T357+T364+T373+T380</f>
        <v>316301.17125999997</v>
      </c>
      <c r="U312" s="400">
        <f t="shared" si="5"/>
        <v>98.497532017187694</v>
      </c>
      <c r="V312" s="647"/>
      <c r="W312" s="647"/>
      <c r="X312" s="647"/>
      <c r="Y312" s="647"/>
      <c r="Z312" s="647"/>
      <c r="AA312" s="647"/>
      <c r="AB312" s="647"/>
      <c r="AC312" s="103"/>
    </row>
    <row r="313" spans="1:30" ht="12.75" customHeight="1" thickBot="1" x14ac:dyDescent="0.25">
      <c r="A313" s="97"/>
      <c r="B313" s="638" t="s">
        <v>69</v>
      </c>
      <c r="C313" s="638"/>
      <c r="D313" s="638"/>
      <c r="E313" s="638"/>
      <c r="F313" s="638"/>
      <c r="G313" s="638"/>
      <c r="H313" s="638"/>
      <c r="I313" s="638"/>
      <c r="J313" s="638"/>
      <c r="K313" s="638"/>
      <c r="L313" s="639"/>
      <c r="M313" s="255">
        <v>7</v>
      </c>
      <c r="N313" s="255">
        <v>1</v>
      </c>
      <c r="O313" s="256">
        <v>0</v>
      </c>
      <c r="P313" s="257">
        <v>0</v>
      </c>
      <c r="Q313" s="640"/>
      <c r="R313" s="641"/>
      <c r="S313" s="402">
        <f>+'11'!U252</f>
        <v>103923.79003999999</v>
      </c>
      <c r="T313" s="402">
        <f>+'11'!V252</f>
        <v>101755.39501000001</v>
      </c>
      <c r="U313" s="400">
        <f t="shared" si="5"/>
        <v>97.913475798789307</v>
      </c>
      <c r="V313" s="642"/>
      <c r="W313" s="642"/>
      <c r="X313" s="642"/>
      <c r="Y313" s="642"/>
      <c r="Z313" s="642"/>
      <c r="AA313" s="642"/>
      <c r="AB313" s="642"/>
      <c r="AC313" s="103"/>
    </row>
    <row r="314" spans="1:30" ht="21.75" customHeight="1" thickBot="1" x14ac:dyDescent="0.25">
      <c r="A314" s="97"/>
      <c r="B314" s="633" t="s">
        <v>431</v>
      </c>
      <c r="C314" s="633"/>
      <c r="D314" s="633"/>
      <c r="E314" s="633"/>
      <c r="F314" s="633"/>
      <c r="G314" s="633"/>
      <c r="H314" s="633"/>
      <c r="I314" s="633"/>
      <c r="J314" s="633"/>
      <c r="K314" s="633"/>
      <c r="L314" s="634"/>
      <c r="M314" s="212">
        <v>7</v>
      </c>
      <c r="N314" s="212">
        <v>1</v>
      </c>
      <c r="O314" s="175" t="s">
        <v>432</v>
      </c>
      <c r="P314" s="176">
        <v>0</v>
      </c>
      <c r="Q314" s="635"/>
      <c r="R314" s="636"/>
      <c r="S314" s="402">
        <f>+'11'!U253</f>
        <v>41631.332459999998</v>
      </c>
      <c r="T314" s="402">
        <f>+'11'!V253</f>
        <v>41023.157429999999</v>
      </c>
      <c r="U314" s="400">
        <f t="shared" si="5"/>
        <v>98.5391410890239</v>
      </c>
      <c r="V314" s="637"/>
      <c r="W314" s="637"/>
      <c r="X314" s="637"/>
      <c r="Y314" s="637"/>
      <c r="Z314" s="637"/>
      <c r="AA314" s="637"/>
      <c r="AB314" s="637"/>
      <c r="AC314" s="103"/>
      <c r="AD314" s="240"/>
    </row>
    <row r="315" spans="1:30" ht="12.75" customHeight="1" thickBot="1" x14ac:dyDescent="0.25">
      <c r="A315" s="97"/>
      <c r="B315" s="633" t="s">
        <v>433</v>
      </c>
      <c r="C315" s="633"/>
      <c r="D315" s="633"/>
      <c r="E315" s="633"/>
      <c r="F315" s="633"/>
      <c r="G315" s="633"/>
      <c r="H315" s="633"/>
      <c r="I315" s="633"/>
      <c r="J315" s="633"/>
      <c r="K315" s="633"/>
      <c r="L315" s="634"/>
      <c r="M315" s="212">
        <v>7</v>
      </c>
      <c r="N315" s="212">
        <v>1</v>
      </c>
      <c r="O315" s="175" t="s">
        <v>434</v>
      </c>
      <c r="P315" s="176">
        <v>0</v>
      </c>
      <c r="Q315" s="635"/>
      <c r="R315" s="636"/>
      <c r="S315" s="402">
        <f>+'11'!U254</f>
        <v>41631.332459999998</v>
      </c>
      <c r="T315" s="402">
        <f>+'11'!V254</f>
        <v>41023.157429999999</v>
      </c>
      <c r="U315" s="400">
        <f t="shared" si="5"/>
        <v>98.5391410890239</v>
      </c>
      <c r="V315" s="637"/>
      <c r="W315" s="637"/>
      <c r="X315" s="637"/>
      <c r="Y315" s="637"/>
      <c r="Z315" s="637"/>
      <c r="AA315" s="637"/>
      <c r="AB315" s="637"/>
      <c r="AC315" s="103"/>
    </row>
    <row r="316" spans="1:30" ht="21.75" customHeight="1" thickBot="1" x14ac:dyDescent="0.25">
      <c r="A316" s="97"/>
      <c r="B316" s="633" t="s">
        <v>70</v>
      </c>
      <c r="C316" s="633"/>
      <c r="D316" s="633"/>
      <c r="E316" s="633"/>
      <c r="F316" s="633"/>
      <c r="G316" s="633"/>
      <c r="H316" s="633"/>
      <c r="I316" s="633"/>
      <c r="J316" s="633"/>
      <c r="K316" s="633"/>
      <c r="L316" s="634"/>
      <c r="M316" s="212">
        <v>7</v>
      </c>
      <c r="N316" s="212">
        <v>1</v>
      </c>
      <c r="O316" s="175" t="s">
        <v>435</v>
      </c>
      <c r="P316" s="176">
        <v>0</v>
      </c>
      <c r="Q316" s="635"/>
      <c r="R316" s="636"/>
      <c r="S316" s="402">
        <f>+'11'!U255</f>
        <v>41631.332459999998</v>
      </c>
      <c r="T316" s="402">
        <f>+'11'!V255</f>
        <v>41023.157429999999</v>
      </c>
      <c r="U316" s="400">
        <f t="shared" si="5"/>
        <v>98.5391410890239</v>
      </c>
      <c r="V316" s="637"/>
      <c r="W316" s="637"/>
      <c r="X316" s="637"/>
      <c r="Y316" s="637"/>
      <c r="Z316" s="637"/>
      <c r="AA316" s="637"/>
      <c r="AB316" s="637"/>
      <c r="AC316" s="103"/>
    </row>
    <row r="317" spans="1:30" ht="21.75" customHeight="1" thickBot="1" x14ac:dyDescent="0.25">
      <c r="A317" s="97"/>
      <c r="B317" s="633" t="s">
        <v>436</v>
      </c>
      <c r="C317" s="633"/>
      <c r="D317" s="633"/>
      <c r="E317" s="633"/>
      <c r="F317" s="633"/>
      <c r="G317" s="633"/>
      <c r="H317" s="633"/>
      <c r="I317" s="633"/>
      <c r="J317" s="633"/>
      <c r="K317" s="633"/>
      <c r="L317" s="634"/>
      <c r="M317" s="212">
        <v>7</v>
      </c>
      <c r="N317" s="212">
        <v>1</v>
      </c>
      <c r="O317" s="175" t="s">
        <v>435</v>
      </c>
      <c r="P317" s="176" t="s">
        <v>8</v>
      </c>
      <c r="Q317" s="635"/>
      <c r="R317" s="636"/>
      <c r="S317" s="402">
        <f>+'11'!U256</f>
        <v>41631.332459999998</v>
      </c>
      <c r="T317" s="402">
        <f>+'11'!V256</f>
        <v>41023.157429999999</v>
      </c>
      <c r="U317" s="400">
        <f t="shared" si="5"/>
        <v>98.5391410890239</v>
      </c>
      <c r="V317" s="637"/>
      <c r="W317" s="637"/>
      <c r="X317" s="637"/>
      <c r="Y317" s="637"/>
      <c r="Z317" s="637"/>
      <c r="AA317" s="637"/>
      <c r="AB317" s="637"/>
      <c r="AC317" s="103"/>
    </row>
    <row r="318" spans="1:30" ht="12.75" customHeight="1" thickBot="1" x14ac:dyDescent="0.25">
      <c r="A318" s="97"/>
      <c r="B318" s="633" t="s">
        <v>9</v>
      </c>
      <c r="C318" s="633"/>
      <c r="D318" s="633"/>
      <c r="E318" s="633"/>
      <c r="F318" s="633"/>
      <c r="G318" s="633"/>
      <c r="H318" s="633"/>
      <c r="I318" s="633"/>
      <c r="J318" s="633"/>
      <c r="K318" s="633"/>
      <c r="L318" s="634"/>
      <c r="M318" s="212">
        <v>7</v>
      </c>
      <c r="N318" s="212">
        <v>1</v>
      </c>
      <c r="O318" s="175" t="s">
        <v>435</v>
      </c>
      <c r="P318" s="176" t="s">
        <v>10</v>
      </c>
      <c r="Q318" s="635"/>
      <c r="R318" s="636"/>
      <c r="S318" s="402">
        <f>+'11'!U257</f>
        <v>41631.332459999998</v>
      </c>
      <c r="T318" s="402">
        <f>+'11'!V257</f>
        <v>41023.157429999999</v>
      </c>
      <c r="U318" s="400">
        <f t="shared" si="5"/>
        <v>98.5391410890239</v>
      </c>
      <c r="V318" s="637"/>
      <c r="W318" s="637"/>
      <c r="X318" s="637"/>
      <c r="Y318" s="637"/>
      <c r="Z318" s="637"/>
      <c r="AA318" s="637"/>
      <c r="AB318" s="637"/>
      <c r="AC318" s="103"/>
    </row>
    <row r="319" spans="1:30" ht="42.75" customHeight="1" thickBot="1" x14ac:dyDescent="0.25">
      <c r="A319" s="97"/>
      <c r="B319" s="633" t="s">
        <v>11</v>
      </c>
      <c r="C319" s="633"/>
      <c r="D319" s="633"/>
      <c r="E319" s="633"/>
      <c r="F319" s="633"/>
      <c r="G319" s="633"/>
      <c r="H319" s="633"/>
      <c r="I319" s="633"/>
      <c r="J319" s="633"/>
      <c r="K319" s="633"/>
      <c r="L319" s="634"/>
      <c r="M319" s="212">
        <v>7</v>
      </c>
      <c r="N319" s="212">
        <v>1</v>
      </c>
      <c r="O319" s="175" t="s">
        <v>435</v>
      </c>
      <c r="P319" s="176" t="s">
        <v>12</v>
      </c>
      <c r="Q319" s="635"/>
      <c r="R319" s="636"/>
      <c r="S319" s="402">
        <f>+'11'!U258</f>
        <v>41631.332459999998</v>
      </c>
      <c r="T319" s="402">
        <f>+'11'!V258</f>
        <v>41023.157429999999</v>
      </c>
      <c r="U319" s="400">
        <f t="shared" si="5"/>
        <v>98.5391410890239</v>
      </c>
      <c r="V319" s="637"/>
      <c r="W319" s="637"/>
      <c r="X319" s="637"/>
      <c r="Y319" s="637"/>
      <c r="Z319" s="637"/>
      <c r="AA319" s="637"/>
      <c r="AB319" s="637"/>
      <c r="AC319" s="103"/>
    </row>
    <row r="320" spans="1:30" ht="21.75" customHeight="1" thickBot="1" x14ac:dyDescent="0.25">
      <c r="A320" s="97"/>
      <c r="B320" s="633" t="s">
        <v>431</v>
      </c>
      <c r="C320" s="633"/>
      <c r="D320" s="633"/>
      <c r="E320" s="633"/>
      <c r="F320" s="633"/>
      <c r="G320" s="633"/>
      <c r="H320" s="633"/>
      <c r="I320" s="633"/>
      <c r="J320" s="633"/>
      <c r="K320" s="633"/>
      <c r="L320" s="634"/>
      <c r="M320" s="212">
        <v>7</v>
      </c>
      <c r="N320" s="212">
        <v>1</v>
      </c>
      <c r="O320" s="175" t="s">
        <v>432</v>
      </c>
      <c r="P320" s="176">
        <v>0</v>
      </c>
      <c r="Q320" s="635"/>
      <c r="R320" s="636"/>
      <c r="S320" s="402">
        <f>+'11'!U259</f>
        <v>62292.457580000002</v>
      </c>
      <c r="T320" s="402">
        <f>+'11'!V259</f>
        <v>60732.237580000001</v>
      </c>
      <c r="U320" s="400">
        <f t="shared" si="5"/>
        <v>97.495330798281216</v>
      </c>
      <c r="V320" s="637"/>
      <c r="W320" s="637"/>
      <c r="X320" s="637"/>
      <c r="Y320" s="637"/>
      <c r="Z320" s="637"/>
      <c r="AA320" s="637"/>
      <c r="AB320" s="637"/>
      <c r="AC320" s="103"/>
    </row>
    <row r="321" spans="1:29" ht="12.75" customHeight="1" thickBot="1" x14ac:dyDescent="0.25">
      <c r="A321" s="97"/>
      <c r="B321" s="633" t="s">
        <v>433</v>
      </c>
      <c r="C321" s="633"/>
      <c r="D321" s="633"/>
      <c r="E321" s="633"/>
      <c r="F321" s="633"/>
      <c r="G321" s="633"/>
      <c r="H321" s="633"/>
      <c r="I321" s="633"/>
      <c r="J321" s="633"/>
      <c r="K321" s="633"/>
      <c r="L321" s="634"/>
      <c r="M321" s="212">
        <v>7</v>
      </c>
      <c r="N321" s="212">
        <v>1</v>
      </c>
      <c r="O321" s="175" t="s">
        <v>434</v>
      </c>
      <c r="P321" s="176">
        <v>0</v>
      </c>
      <c r="Q321" s="635"/>
      <c r="R321" s="636"/>
      <c r="S321" s="402">
        <f>+'11'!U260</f>
        <v>62292.457580000002</v>
      </c>
      <c r="T321" s="402">
        <f>+'11'!V260</f>
        <v>60732.237580000001</v>
      </c>
      <c r="U321" s="400">
        <f t="shared" si="5"/>
        <v>97.495330798281216</v>
      </c>
      <c r="V321" s="637"/>
      <c r="W321" s="637"/>
      <c r="X321" s="637"/>
      <c r="Y321" s="637"/>
      <c r="Z321" s="637"/>
      <c r="AA321" s="637"/>
      <c r="AB321" s="637"/>
      <c r="AC321" s="103"/>
    </row>
    <row r="322" spans="1:29" ht="21.75" customHeight="1" thickBot="1" x14ac:dyDescent="0.25">
      <c r="A322" s="97"/>
      <c r="B322" s="633" t="s">
        <v>71</v>
      </c>
      <c r="C322" s="633"/>
      <c r="D322" s="633"/>
      <c r="E322" s="633"/>
      <c r="F322" s="633"/>
      <c r="G322" s="633"/>
      <c r="H322" s="633"/>
      <c r="I322" s="633"/>
      <c r="J322" s="633"/>
      <c r="K322" s="633"/>
      <c r="L322" s="634"/>
      <c r="M322" s="212">
        <v>7</v>
      </c>
      <c r="N322" s="212">
        <v>1</v>
      </c>
      <c r="O322" s="175" t="s">
        <v>437</v>
      </c>
      <c r="P322" s="176">
        <v>0</v>
      </c>
      <c r="Q322" s="635"/>
      <c r="R322" s="636"/>
      <c r="S322" s="402">
        <f>+'11'!U261</f>
        <v>62292.457580000002</v>
      </c>
      <c r="T322" s="402">
        <f>+'11'!V261</f>
        <v>60732.237580000001</v>
      </c>
      <c r="U322" s="400">
        <f t="shared" si="5"/>
        <v>97.495330798281216</v>
      </c>
      <c r="V322" s="637"/>
      <c r="W322" s="637"/>
      <c r="X322" s="637"/>
      <c r="Y322" s="637"/>
      <c r="Z322" s="637"/>
      <c r="AA322" s="637"/>
      <c r="AB322" s="637"/>
      <c r="AC322" s="103"/>
    </row>
    <row r="323" spans="1:29" ht="21.75" customHeight="1" thickBot="1" x14ac:dyDescent="0.25">
      <c r="A323" s="97"/>
      <c r="B323" s="633" t="s">
        <v>436</v>
      </c>
      <c r="C323" s="633"/>
      <c r="D323" s="633"/>
      <c r="E323" s="633"/>
      <c r="F323" s="633"/>
      <c r="G323" s="633"/>
      <c r="H323" s="633"/>
      <c r="I323" s="633"/>
      <c r="J323" s="633"/>
      <c r="K323" s="633"/>
      <c r="L323" s="634"/>
      <c r="M323" s="212">
        <v>7</v>
      </c>
      <c r="N323" s="212">
        <v>1</v>
      </c>
      <c r="O323" s="175" t="s">
        <v>437</v>
      </c>
      <c r="P323" s="176" t="s">
        <v>8</v>
      </c>
      <c r="Q323" s="635"/>
      <c r="R323" s="636"/>
      <c r="S323" s="402">
        <f>+'11'!U262</f>
        <v>62292.457580000002</v>
      </c>
      <c r="T323" s="402">
        <f>+'11'!V262</f>
        <v>60732.237580000001</v>
      </c>
      <c r="U323" s="400">
        <f t="shared" si="5"/>
        <v>97.495330798281216</v>
      </c>
      <c r="V323" s="637"/>
      <c r="W323" s="637"/>
      <c r="X323" s="637"/>
      <c r="Y323" s="637"/>
      <c r="Z323" s="637"/>
      <c r="AA323" s="637"/>
      <c r="AB323" s="637"/>
      <c r="AC323" s="103"/>
    </row>
    <row r="324" spans="1:29" ht="12.75" customHeight="1" thickBot="1" x14ac:dyDescent="0.25">
      <c r="A324" s="97"/>
      <c r="B324" s="633" t="s">
        <v>9</v>
      </c>
      <c r="C324" s="633"/>
      <c r="D324" s="633"/>
      <c r="E324" s="633"/>
      <c r="F324" s="633"/>
      <c r="G324" s="633"/>
      <c r="H324" s="633"/>
      <c r="I324" s="633"/>
      <c r="J324" s="633"/>
      <c r="K324" s="633"/>
      <c r="L324" s="634"/>
      <c r="M324" s="212">
        <v>7</v>
      </c>
      <c r="N324" s="212">
        <v>1</v>
      </c>
      <c r="O324" s="175" t="s">
        <v>437</v>
      </c>
      <c r="P324" s="176" t="s">
        <v>10</v>
      </c>
      <c r="Q324" s="635"/>
      <c r="R324" s="636"/>
      <c r="S324" s="402">
        <f>+'11'!U263</f>
        <v>62292.457580000002</v>
      </c>
      <c r="T324" s="402">
        <f>+'11'!V263</f>
        <v>60732.237580000001</v>
      </c>
      <c r="U324" s="400">
        <f t="shared" si="5"/>
        <v>97.495330798281216</v>
      </c>
      <c r="V324" s="637"/>
      <c r="W324" s="637"/>
      <c r="X324" s="637"/>
      <c r="Y324" s="637"/>
      <c r="Z324" s="637"/>
      <c r="AA324" s="637"/>
      <c r="AB324" s="637"/>
      <c r="AC324" s="103"/>
    </row>
    <row r="325" spans="1:29" ht="42.75" customHeight="1" thickBot="1" x14ac:dyDescent="0.25">
      <c r="A325" s="97"/>
      <c r="B325" s="633" t="s">
        <v>11</v>
      </c>
      <c r="C325" s="633"/>
      <c r="D325" s="633"/>
      <c r="E325" s="633"/>
      <c r="F325" s="633"/>
      <c r="G325" s="633"/>
      <c r="H325" s="633"/>
      <c r="I325" s="633"/>
      <c r="J325" s="633"/>
      <c r="K325" s="633"/>
      <c r="L325" s="634"/>
      <c r="M325" s="212">
        <v>7</v>
      </c>
      <c r="N325" s="212">
        <v>1</v>
      </c>
      <c r="O325" s="175" t="s">
        <v>437</v>
      </c>
      <c r="P325" s="176" t="s">
        <v>12</v>
      </c>
      <c r="Q325" s="635"/>
      <c r="R325" s="636"/>
      <c r="S325" s="402">
        <f>+'11'!U264</f>
        <v>62292.457580000002</v>
      </c>
      <c r="T325" s="402">
        <f>+'11'!V264</f>
        <v>60732.237580000001</v>
      </c>
      <c r="U325" s="400">
        <f t="shared" si="5"/>
        <v>97.495330798281216</v>
      </c>
      <c r="V325" s="637"/>
      <c r="W325" s="637"/>
      <c r="X325" s="637"/>
      <c r="Y325" s="637"/>
      <c r="Z325" s="637"/>
      <c r="AA325" s="637"/>
      <c r="AB325" s="637"/>
      <c r="AC325" s="103"/>
    </row>
    <row r="326" spans="1:29" ht="12.75" customHeight="1" thickBot="1" x14ac:dyDescent="0.25">
      <c r="A326" s="97"/>
      <c r="B326" s="638" t="s">
        <v>72</v>
      </c>
      <c r="C326" s="638"/>
      <c r="D326" s="638"/>
      <c r="E326" s="638"/>
      <c r="F326" s="638"/>
      <c r="G326" s="638"/>
      <c r="H326" s="638"/>
      <c r="I326" s="638"/>
      <c r="J326" s="638"/>
      <c r="K326" s="638"/>
      <c r="L326" s="652"/>
      <c r="M326" s="262">
        <v>7</v>
      </c>
      <c r="N326" s="262">
        <v>2</v>
      </c>
      <c r="O326" s="263">
        <v>0</v>
      </c>
      <c r="P326" s="264">
        <v>0</v>
      </c>
      <c r="Q326" s="653"/>
      <c r="R326" s="654"/>
      <c r="S326" s="406">
        <f>+'11'!U265</f>
        <v>177603.49064</v>
      </c>
      <c r="T326" s="406">
        <f>+'11'!V265</f>
        <v>175599.38703999997</v>
      </c>
      <c r="U326" s="400">
        <f t="shared" si="5"/>
        <v>98.871585466716795</v>
      </c>
      <c r="V326" s="642"/>
      <c r="W326" s="642"/>
      <c r="X326" s="642"/>
      <c r="Y326" s="642"/>
      <c r="Z326" s="642"/>
      <c r="AA326" s="642"/>
      <c r="AB326" s="642"/>
      <c r="AC326" s="103"/>
    </row>
    <row r="327" spans="1:29" ht="34.5" thickBot="1" x14ac:dyDescent="0.25">
      <c r="A327" s="97"/>
      <c r="B327" s="203"/>
      <c r="C327" s="203"/>
      <c r="D327" s="203"/>
      <c r="E327" s="203"/>
      <c r="F327" s="203"/>
      <c r="G327" s="203"/>
      <c r="H327" s="203"/>
      <c r="I327" s="203"/>
      <c r="J327" s="203"/>
      <c r="K327" s="204"/>
      <c r="L327" s="239" t="s">
        <v>498</v>
      </c>
      <c r="M327" s="246" t="s">
        <v>603</v>
      </c>
      <c r="N327" s="246" t="s">
        <v>606</v>
      </c>
      <c r="O327" s="247" t="str">
        <f>+'11'!Q266</f>
        <v>0500000000</v>
      </c>
      <c r="P327" s="247">
        <f>+'11'!R266</f>
        <v>0</v>
      </c>
      <c r="Q327" s="247">
        <f>+'11'!S266</f>
        <v>0</v>
      </c>
      <c r="R327" s="247">
        <f>+'11'!T266</f>
        <v>0</v>
      </c>
      <c r="S327" s="405">
        <f>+'11'!U266</f>
        <v>14.3</v>
      </c>
      <c r="T327" s="405">
        <f>+'11'!V266</f>
        <v>14.2964</v>
      </c>
      <c r="U327" s="400">
        <f t="shared" si="5"/>
        <v>99.97482517482517</v>
      </c>
      <c r="V327" s="235"/>
      <c r="W327" s="236"/>
      <c r="X327" s="205"/>
      <c r="Y327" s="205"/>
      <c r="Z327" s="205"/>
      <c r="AA327" s="205"/>
      <c r="AB327" s="205"/>
      <c r="AC327" s="103"/>
    </row>
    <row r="328" spans="1:29" ht="23.25" thickBot="1" x14ac:dyDescent="0.25">
      <c r="A328" s="97"/>
      <c r="B328" s="203"/>
      <c r="C328" s="203"/>
      <c r="D328" s="203"/>
      <c r="E328" s="203"/>
      <c r="F328" s="203"/>
      <c r="G328" s="203"/>
      <c r="H328" s="203"/>
      <c r="I328" s="203"/>
      <c r="J328" s="203"/>
      <c r="K328" s="204"/>
      <c r="L328" s="239" t="s">
        <v>500</v>
      </c>
      <c r="M328" s="246" t="s">
        <v>603</v>
      </c>
      <c r="N328" s="246" t="s">
        <v>606</v>
      </c>
      <c r="O328" s="247" t="str">
        <f>+'11'!Q267</f>
        <v>0520000000</v>
      </c>
      <c r="P328" s="247">
        <f>+'11'!R267</f>
        <v>0</v>
      </c>
      <c r="Q328" s="247">
        <f>+'11'!S267</f>
        <v>0</v>
      </c>
      <c r="R328" s="247">
        <f>+'11'!T267</f>
        <v>0</v>
      </c>
      <c r="S328" s="405">
        <f>+'11'!U267</f>
        <v>14.3</v>
      </c>
      <c r="T328" s="405">
        <f>+'11'!V267</f>
        <v>14.2964</v>
      </c>
      <c r="U328" s="400">
        <f t="shared" si="5"/>
        <v>99.97482517482517</v>
      </c>
      <c r="V328" s="237"/>
      <c r="W328" s="238"/>
      <c r="X328" s="205"/>
      <c r="Y328" s="205"/>
      <c r="Z328" s="205"/>
      <c r="AA328" s="205"/>
      <c r="AB328" s="205"/>
      <c r="AC328" s="103"/>
    </row>
    <row r="329" spans="1:29" ht="13.5" thickBot="1" x14ac:dyDescent="0.25">
      <c r="A329" s="97"/>
      <c r="B329" s="203"/>
      <c r="C329" s="203"/>
      <c r="D329" s="203"/>
      <c r="E329" s="203"/>
      <c r="F329" s="203"/>
      <c r="G329" s="203"/>
      <c r="H329" s="203"/>
      <c r="I329" s="203"/>
      <c r="J329" s="203"/>
      <c r="K329" s="204"/>
      <c r="L329" s="239" t="s">
        <v>100</v>
      </c>
      <c r="M329" s="246" t="s">
        <v>603</v>
      </c>
      <c r="N329" s="246" t="s">
        <v>606</v>
      </c>
      <c r="O329" s="247" t="str">
        <f>+'11'!Q268</f>
        <v>0520107250</v>
      </c>
      <c r="P329" s="247">
        <f>+'11'!R268</f>
        <v>0</v>
      </c>
      <c r="Q329" s="247">
        <f>+'11'!S268</f>
        <v>0</v>
      </c>
      <c r="R329" s="247">
        <f>+'11'!T268</f>
        <v>0</v>
      </c>
      <c r="S329" s="405">
        <f>+'11'!U268</f>
        <v>14.3</v>
      </c>
      <c r="T329" s="405">
        <f>+'11'!V268</f>
        <v>14.2964</v>
      </c>
      <c r="U329" s="400">
        <f t="shared" si="5"/>
        <v>99.97482517482517</v>
      </c>
      <c r="V329" s="237"/>
      <c r="W329" s="238"/>
      <c r="X329" s="205"/>
      <c r="Y329" s="205"/>
      <c r="Z329" s="205"/>
      <c r="AA329" s="205"/>
      <c r="AB329" s="205"/>
      <c r="AC329" s="103"/>
    </row>
    <row r="330" spans="1:29" ht="23.25" thickBot="1" x14ac:dyDescent="0.25">
      <c r="A330" s="97"/>
      <c r="B330" s="203"/>
      <c r="C330" s="203"/>
      <c r="D330" s="203"/>
      <c r="E330" s="203"/>
      <c r="F330" s="203"/>
      <c r="G330" s="203"/>
      <c r="H330" s="203"/>
      <c r="I330" s="203"/>
      <c r="J330" s="203"/>
      <c r="K330" s="204"/>
      <c r="L330" s="239" t="s">
        <v>436</v>
      </c>
      <c r="M330" s="246" t="s">
        <v>603</v>
      </c>
      <c r="N330" s="246" t="s">
        <v>606</v>
      </c>
      <c r="O330" s="247" t="str">
        <f>+'11'!Q269</f>
        <v>0520107250</v>
      </c>
      <c r="P330" s="247" t="str">
        <f>+'11'!R269</f>
        <v>600</v>
      </c>
      <c r="Q330" s="247">
        <f>+'11'!S269</f>
        <v>0</v>
      </c>
      <c r="R330" s="247">
        <f>+'11'!T269</f>
        <v>0</v>
      </c>
      <c r="S330" s="405">
        <f>+'11'!U269</f>
        <v>14.3</v>
      </c>
      <c r="T330" s="405">
        <f>+'11'!V269</f>
        <v>14.2964</v>
      </c>
      <c r="U330" s="400">
        <f t="shared" si="5"/>
        <v>99.97482517482517</v>
      </c>
      <c r="V330" s="237"/>
      <c r="W330" s="238"/>
      <c r="X330" s="205"/>
      <c r="Y330" s="205"/>
      <c r="Z330" s="205"/>
      <c r="AA330" s="205"/>
      <c r="AB330" s="205"/>
      <c r="AC330" s="103"/>
    </row>
    <row r="331" spans="1:29" ht="13.5" thickBot="1" x14ac:dyDescent="0.25">
      <c r="A331" s="97"/>
      <c r="B331" s="203"/>
      <c r="C331" s="203"/>
      <c r="D331" s="203"/>
      <c r="E331" s="203"/>
      <c r="F331" s="203"/>
      <c r="G331" s="203"/>
      <c r="H331" s="203"/>
      <c r="I331" s="203"/>
      <c r="J331" s="203"/>
      <c r="K331" s="204"/>
      <c r="L331" s="239" t="s">
        <v>9</v>
      </c>
      <c r="M331" s="246" t="s">
        <v>603</v>
      </c>
      <c r="N331" s="246" t="s">
        <v>606</v>
      </c>
      <c r="O331" s="247" t="str">
        <f>+'11'!Q270</f>
        <v>0520107250</v>
      </c>
      <c r="P331" s="247" t="str">
        <f>+'11'!R270</f>
        <v>610</v>
      </c>
      <c r="Q331" s="247">
        <f>+'11'!S270</f>
        <v>0</v>
      </c>
      <c r="R331" s="247">
        <f>+'11'!T270</f>
        <v>0</v>
      </c>
      <c r="S331" s="405">
        <f>+'11'!U270</f>
        <v>14.3</v>
      </c>
      <c r="T331" s="405">
        <f>+'11'!V270</f>
        <v>14.2964</v>
      </c>
      <c r="U331" s="400">
        <f t="shared" si="5"/>
        <v>99.97482517482517</v>
      </c>
      <c r="V331" s="237"/>
      <c r="W331" s="238"/>
      <c r="X331" s="205"/>
      <c r="Y331" s="205"/>
      <c r="Z331" s="205"/>
      <c r="AA331" s="205"/>
      <c r="AB331" s="205"/>
      <c r="AC331" s="103"/>
    </row>
    <row r="332" spans="1:29" ht="45.75" thickBot="1" x14ac:dyDescent="0.25">
      <c r="A332" s="97"/>
      <c r="B332" s="203"/>
      <c r="C332" s="203"/>
      <c r="D332" s="203"/>
      <c r="E332" s="203"/>
      <c r="F332" s="203"/>
      <c r="G332" s="203"/>
      <c r="H332" s="203"/>
      <c r="I332" s="203"/>
      <c r="J332" s="203"/>
      <c r="K332" s="204"/>
      <c r="L332" s="239" t="s">
        <v>11</v>
      </c>
      <c r="M332" s="246" t="s">
        <v>603</v>
      </c>
      <c r="N332" s="246" t="s">
        <v>606</v>
      </c>
      <c r="O332" s="247" t="str">
        <f>+'11'!Q271</f>
        <v>0520107250</v>
      </c>
      <c r="P332" s="247" t="str">
        <f>+'11'!R271</f>
        <v>611</v>
      </c>
      <c r="Q332" s="247">
        <f>+'11'!S271</f>
        <v>0</v>
      </c>
      <c r="R332" s="247">
        <f>+'11'!T271</f>
        <v>0</v>
      </c>
      <c r="S332" s="405">
        <f>+'11'!U271</f>
        <v>14.3</v>
      </c>
      <c r="T332" s="405">
        <f>+'11'!V271</f>
        <v>14.2964</v>
      </c>
      <c r="U332" s="400">
        <f t="shared" si="5"/>
        <v>99.97482517482517</v>
      </c>
      <c r="V332" s="237"/>
      <c r="W332" s="238"/>
      <c r="X332" s="205"/>
      <c r="Y332" s="205"/>
      <c r="Z332" s="205"/>
      <c r="AA332" s="205"/>
      <c r="AB332" s="205"/>
      <c r="AC332" s="103"/>
    </row>
    <row r="333" spans="1:29" ht="21.75" customHeight="1" thickBot="1" x14ac:dyDescent="0.25">
      <c r="A333" s="97"/>
      <c r="B333" s="633" t="s">
        <v>431</v>
      </c>
      <c r="C333" s="633"/>
      <c r="D333" s="633"/>
      <c r="E333" s="633"/>
      <c r="F333" s="633"/>
      <c r="G333" s="633"/>
      <c r="H333" s="633"/>
      <c r="I333" s="633"/>
      <c r="J333" s="633"/>
      <c r="K333" s="633"/>
      <c r="L333" s="634"/>
      <c r="M333" s="212">
        <v>7</v>
      </c>
      <c r="N333" s="212">
        <v>2</v>
      </c>
      <c r="O333" s="175" t="s">
        <v>432</v>
      </c>
      <c r="P333" s="176">
        <v>0</v>
      </c>
      <c r="Q333" s="635"/>
      <c r="R333" s="636"/>
      <c r="S333" s="402">
        <f>+'11'!U272</f>
        <v>16041.82754</v>
      </c>
      <c r="T333" s="402">
        <f>+'11'!V272</f>
        <v>16041.82754</v>
      </c>
      <c r="U333" s="400">
        <f t="shared" si="5"/>
        <v>100</v>
      </c>
      <c r="V333" s="637"/>
      <c r="W333" s="637"/>
      <c r="X333" s="637"/>
      <c r="Y333" s="637"/>
      <c r="Z333" s="637"/>
      <c r="AA333" s="637"/>
      <c r="AB333" s="637"/>
      <c r="AC333" s="103"/>
    </row>
    <row r="334" spans="1:29" ht="12.75" customHeight="1" thickBot="1" x14ac:dyDescent="0.25">
      <c r="A334" s="97"/>
      <c r="B334" s="633" t="s">
        <v>73</v>
      </c>
      <c r="C334" s="633"/>
      <c r="D334" s="633"/>
      <c r="E334" s="633"/>
      <c r="F334" s="633"/>
      <c r="G334" s="633"/>
      <c r="H334" s="633"/>
      <c r="I334" s="633"/>
      <c r="J334" s="633"/>
      <c r="K334" s="633"/>
      <c r="L334" s="634"/>
      <c r="M334" s="212">
        <v>7</v>
      </c>
      <c r="N334" s="212">
        <v>2</v>
      </c>
      <c r="O334" s="175" t="s">
        <v>438</v>
      </c>
      <c r="P334" s="176">
        <v>0</v>
      </c>
      <c r="Q334" s="635"/>
      <c r="R334" s="636"/>
      <c r="S334" s="402">
        <f>+'11'!U273</f>
        <v>16041.82754</v>
      </c>
      <c r="T334" s="402">
        <f>+'11'!V273</f>
        <v>16041.82754</v>
      </c>
      <c r="U334" s="400">
        <f t="shared" si="5"/>
        <v>100</v>
      </c>
      <c r="V334" s="637"/>
      <c r="W334" s="637"/>
      <c r="X334" s="637"/>
      <c r="Y334" s="637"/>
      <c r="Z334" s="637"/>
      <c r="AA334" s="637"/>
      <c r="AB334" s="637"/>
      <c r="AC334" s="103"/>
    </row>
    <row r="335" spans="1:29" ht="21.75" customHeight="1" thickBot="1" x14ac:dyDescent="0.25">
      <c r="A335" s="97"/>
      <c r="B335" s="633" t="s">
        <v>70</v>
      </c>
      <c r="C335" s="633"/>
      <c r="D335" s="633"/>
      <c r="E335" s="633"/>
      <c r="F335" s="633"/>
      <c r="G335" s="633"/>
      <c r="H335" s="633"/>
      <c r="I335" s="633"/>
      <c r="J335" s="633"/>
      <c r="K335" s="633"/>
      <c r="L335" s="634"/>
      <c r="M335" s="212">
        <v>7</v>
      </c>
      <c r="N335" s="212">
        <v>2</v>
      </c>
      <c r="O335" s="175" t="s">
        <v>439</v>
      </c>
      <c r="P335" s="176">
        <v>0</v>
      </c>
      <c r="Q335" s="635"/>
      <c r="R335" s="636"/>
      <c r="S335" s="402">
        <f>+'11'!U274</f>
        <v>16041.82754</v>
      </c>
      <c r="T335" s="402">
        <f>+'11'!V274</f>
        <v>16041.82754</v>
      </c>
      <c r="U335" s="400">
        <f t="shared" si="5"/>
        <v>100</v>
      </c>
      <c r="V335" s="637"/>
      <c r="W335" s="637"/>
      <c r="X335" s="637"/>
      <c r="Y335" s="637"/>
      <c r="Z335" s="637"/>
      <c r="AA335" s="637"/>
      <c r="AB335" s="637"/>
      <c r="AC335" s="103"/>
    </row>
    <row r="336" spans="1:29" ht="21.75" customHeight="1" thickBot="1" x14ac:dyDescent="0.25">
      <c r="A336" s="97"/>
      <c r="B336" s="633" t="s">
        <v>436</v>
      </c>
      <c r="C336" s="633"/>
      <c r="D336" s="633"/>
      <c r="E336" s="633"/>
      <c r="F336" s="633"/>
      <c r="G336" s="633"/>
      <c r="H336" s="633"/>
      <c r="I336" s="633"/>
      <c r="J336" s="633"/>
      <c r="K336" s="633"/>
      <c r="L336" s="634"/>
      <c r="M336" s="212">
        <v>7</v>
      </c>
      <c r="N336" s="212">
        <v>2</v>
      </c>
      <c r="O336" s="175" t="s">
        <v>439</v>
      </c>
      <c r="P336" s="176" t="s">
        <v>8</v>
      </c>
      <c r="Q336" s="635"/>
      <c r="R336" s="636"/>
      <c r="S336" s="402">
        <f>+'11'!U275</f>
        <v>16041.82754</v>
      </c>
      <c r="T336" s="402">
        <f>+'11'!V275</f>
        <v>16041.82754</v>
      </c>
      <c r="U336" s="400">
        <f t="shared" si="5"/>
        <v>100</v>
      </c>
      <c r="V336" s="637"/>
      <c r="W336" s="637"/>
      <c r="X336" s="637"/>
      <c r="Y336" s="637"/>
      <c r="Z336" s="637"/>
      <c r="AA336" s="637"/>
      <c r="AB336" s="637"/>
      <c r="AC336" s="103"/>
    </row>
    <row r="337" spans="1:29" ht="12.75" customHeight="1" thickBot="1" x14ac:dyDescent="0.25">
      <c r="A337" s="97"/>
      <c r="B337" s="633" t="s">
        <v>9</v>
      </c>
      <c r="C337" s="633"/>
      <c r="D337" s="633"/>
      <c r="E337" s="633"/>
      <c r="F337" s="633"/>
      <c r="G337" s="633"/>
      <c r="H337" s="633"/>
      <c r="I337" s="633"/>
      <c r="J337" s="633"/>
      <c r="K337" s="633"/>
      <c r="L337" s="634"/>
      <c r="M337" s="212">
        <v>7</v>
      </c>
      <c r="N337" s="212">
        <v>2</v>
      </c>
      <c r="O337" s="175" t="s">
        <v>439</v>
      </c>
      <c r="P337" s="176" t="s">
        <v>10</v>
      </c>
      <c r="Q337" s="635"/>
      <c r="R337" s="636"/>
      <c r="S337" s="402">
        <f>+'11'!U276</f>
        <v>16041.82754</v>
      </c>
      <c r="T337" s="402">
        <f>+'11'!V276</f>
        <v>16041.82754</v>
      </c>
      <c r="U337" s="400">
        <f t="shared" si="5"/>
        <v>100</v>
      </c>
      <c r="V337" s="637"/>
      <c r="W337" s="637"/>
      <c r="X337" s="637"/>
      <c r="Y337" s="637"/>
      <c r="Z337" s="637"/>
      <c r="AA337" s="637"/>
      <c r="AB337" s="637"/>
      <c r="AC337" s="103"/>
    </row>
    <row r="338" spans="1:29" ht="42.75" customHeight="1" thickBot="1" x14ac:dyDescent="0.25">
      <c r="A338" s="97"/>
      <c r="B338" s="633" t="s">
        <v>11</v>
      </c>
      <c r="C338" s="633"/>
      <c r="D338" s="633"/>
      <c r="E338" s="633"/>
      <c r="F338" s="633"/>
      <c r="G338" s="633"/>
      <c r="H338" s="633"/>
      <c r="I338" s="633"/>
      <c r="J338" s="633"/>
      <c r="K338" s="633"/>
      <c r="L338" s="634"/>
      <c r="M338" s="212">
        <v>7</v>
      </c>
      <c r="N338" s="212">
        <v>2</v>
      </c>
      <c r="O338" s="175" t="s">
        <v>439</v>
      </c>
      <c r="P338" s="176" t="s">
        <v>12</v>
      </c>
      <c r="Q338" s="635"/>
      <c r="R338" s="636"/>
      <c r="S338" s="402">
        <f>+'11'!U277</f>
        <v>16041.82754</v>
      </c>
      <c r="T338" s="402">
        <f>+'11'!V277</f>
        <v>16041.82754</v>
      </c>
      <c r="U338" s="400">
        <f t="shared" si="5"/>
        <v>100</v>
      </c>
      <c r="V338" s="637"/>
      <c r="W338" s="637"/>
      <c r="X338" s="637"/>
      <c r="Y338" s="637"/>
      <c r="Z338" s="637"/>
      <c r="AA338" s="637"/>
      <c r="AB338" s="637"/>
      <c r="AC338" s="103"/>
    </row>
    <row r="339" spans="1:29" ht="21.75" hidden="1" customHeight="1" thickBot="1" x14ac:dyDescent="0.25">
      <c r="A339" s="97"/>
      <c r="B339" s="633" t="s">
        <v>431</v>
      </c>
      <c r="C339" s="633"/>
      <c r="D339" s="633"/>
      <c r="E339" s="633"/>
      <c r="F339" s="633"/>
      <c r="G339" s="633"/>
      <c r="H339" s="633"/>
      <c r="I339" s="633"/>
      <c r="J339" s="633"/>
      <c r="K339" s="633"/>
      <c r="L339" s="634"/>
      <c r="M339" s="212">
        <v>7</v>
      </c>
      <c r="N339" s="212">
        <v>2</v>
      </c>
      <c r="O339" s="175" t="s">
        <v>432</v>
      </c>
      <c r="P339" s="176">
        <v>0</v>
      </c>
      <c r="Q339" s="635"/>
      <c r="R339" s="636"/>
      <c r="S339" s="402">
        <f>+'11'!U278</f>
        <v>0</v>
      </c>
      <c r="T339" s="402">
        <f>+'11'!V278</f>
        <v>0</v>
      </c>
      <c r="U339" s="400" t="e">
        <f t="shared" si="5"/>
        <v>#DIV/0!</v>
      </c>
      <c r="V339" s="637"/>
      <c r="W339" s="637"/>
      <c r="X339" s="637"/>
      <c r="Y339" s="637"/>
      <c r="Z339" s="637"/>
      <c r="AA339" s="637"/>
      <c r="AB339" s="637"/>
      <c r="AC339" s="103"/>
    </row>
    <row r="340" spans="1:29" ht="12.75" hidden="1" customHeight="1" thickBot="1" x14ac:dyDescent="0.25">
      <c r="A340" s="97"/>
      <c r="B340" s="633" t="s">
        <v>73</v>
      </c>
      <c r="C340" s="633"/>
      <c r="D340" s="633"/>
      <c r="E340" s="633"/>
      <c r="F340" s="633"/>
      <c r="G340" s="633"/>
      <c r="H340" s="633"/>
      <c r="I340" s="633"/>
      <c r="J340" s="633"/>
      <c r="K340" s="633"/>
      <c r="L340" s="634"/>
      <c r="M340" s="212">
        <v>7</v>
      </c>
      <c r="N340" s="212">
        <v>2</v>
      </c>
      <c r="O340" s="175" t="s">
        <v>438</v>
      </c>
      <c r="P340" s="176">
        <v>0</v>
      </c>
      <c r="Q340" s="635"/>
      <c r="R340" s="636"/>
      <c r="S340" s="402">
        <f>+'11'!U279</f>
        <v>0</v>
      </c>
      <c r="T340" s="402">
        <f>+'11'!V279</f>
        <v>0</v>
      </c>
      <c r="U340" s="400" t="e">
        <f t="shared" ref="U340:U403" si="6">+T340/S340*100</f>
        <v>#DIV/0!</v>
      </c>
      <c r="V340" s="637"/>
      <c r="W340" s="637"/>
      <c r="X340" s="637"/>
      <c r="Y340" s="637"/>
      <c r="Z340" s="637"/>
      <c r="AA340" s="637"/>
      <c r="AB340" s="637"/>
      <c r="AC340" s="103"/>
    </row>
    <row r="341" spans="1:29" ht="21.75" hidden="1" customHeight="1" thickBot="1" x14ac:dyDescent="0.25">
      <c r="A341" s="97"/>
      <c r="B341" s="633" t="s">
        <v>70</v>
      </c>
      <c r="C341" s="633"/>
      <c r="D341" s="633"/>
      <c r="E341" s="633"/>
      <c r="F341" s="633"/>
      <c r="G341" s="633"/>
      <c r="H341" s="633"/>
      <c r="I341" s="633"/>
      <c r="J341" s="633"/>
      <c r="K341" s="633"/>
      <c r="L341" s="634"/>
      <c r="M341" s="212">
        <v>7</v>
      </c>
      <c r="N341" s="212">
        <v>2</v>
      </c>
      <c r="O341" s="175" t="s">
        <v>440</v>
      </c>
      <c r="P341" s="176">
        <v>0</v>
      </c>
      <c r="Q341" s="635"/>
      <c r="R341" s="636"/>
      <c r="S341" s="402">
        <f>+'11'!U280</f>
        <v>0</v>
      </c>
      <c r="T341" s="402">
        <f>+'11'!V280</f>
        <v>0</v>
      </c>
      <c r="U341" s="400" t="e">
        <f t="shared" si="6"/>
        <v>#DIV/0!</v>
      </c>
      <c r="V341" s="637"/>
      <c r="W341" s="637"/>
      <c r="X341" s="637"/>
      <c r="Y341" s="637"/>
      <c r="Z341" s="637"/>
      <c r="AA341" s="637"/>
      <c r="AB341" s="637"/>
      <c r="AC341" s="103"/>
    </row>
    <row r="342" spans="1:29" ht="21.75" hidden="1" customHeight="1" thickBot="1" x14ac:dyDescent="0.25">
      <c r="A342" s="97"/>
      <c r="B342" s="633" t="s">
        <v>436</v>
      </c>
      <c r="C342" s="633"/>
      <c r="D342" s="633"/>
      <c r="E342" s="633"/>
      <c r="F342" s="633"/>
      <c r="G342" s="633"/>
      <c r="H342" s="633"/>
      <c r="I342" s="633"/>
      <c r="J342" s="633"/>
      <c r="K342" s="633"/>
      <c r="L342" s="634"/>
      <c r="M342" s="212">
        <v>7</v>
      </c>
      <c r="N342" s="212">
        <v>2</v>
      </c>
      <c r="O342" s="175" t="s">
        <v>440</v>
      </c>
      <c r="P342" s="176" t="s">
        <v>8</v>
      </c>
      <c r="Q342" s="635"/>
      <c r="R342" s="636"/>
      <c r="S342" s="402">
        <f>+'11'!U281</f>
        <v>0</v>
      </c>
      <c r="T342" s="402">
        <f>+'11'!V281</f>
        <v>0</v>
      </c>
      <c r="U342" s="400" t="e">
        <f t="shared" si="6"/>
        <v>#DIV/0!</v>
      </c>
      <c r="V342" s="637"/>
      <c r="W342" s="637"/>
      <c r="X342" s="637"/>
      <c r="Y342" s="637"/>
      <c r="Z342" s="637"/>
      <c r="AA342" s="637"/>
      <c r="AB342" s="637"/>
      <c r="AC342" s="103"/>
    </row>
    <row r="343" spans="1:29" ht="12.75" hidden="1" customHeight="1" thickBot="1" x14ac:dyDescent="0.25">
      <c r="A343" s="97"/>
      <c r="B343" s="633" t="s">
        <v>9</v>
      </c>
      <c r="C343" s="633"/>
      <c r="D343" s="633"/>
      <c r="E343" s="633"/>
      <c r="F343" s="633"/>
      <c r="G343" s="633"/>
      <c r="H343" s="633"/>
      <c r="I343" s="633"/>
      <c r="J343" s="633"/>
      <c r="K343" s="633"/>
      <c r="L343" s="634"/>
      <c r="M343" s="212">
        <v>7</v>
      </c>
      <c r="N343" s="212">
        <v>2</v>
      </c>
      <c r="O343" s="175" t="s">
        <v>440</v>
      </c>
      <c r="P343" s="176" t="s">
        <v>10</v>
      </c>
      <c r="Q343" s="635"/>
      <c r="R343" s="636"/>
      <c r="S343" s="402">
        <f>+'11'!U282</f>
        <v>0</v>
      </c>
      <c r="T343" s="402">
        <f>+'11'!V282</f>
        <v>0</v>
      </c>
      <c r="U343" s="400" t="e">
        <f t="shared" si="6"/>
        <v>#DIV/0!</v>
      </c>
      <c r="V343" s="637"/>
      <c r="W343" s="637"/>
      <c r="X343" s="637"/>
      <c r="Y343" s="637"/>
      <c r="Z343" s="637"/>
      <c r="AA343" s="637"/>
      <c r="AB343" s="637"/>
      <c r="AC343" s="103"/>
    </row>
    <row r="344" spans="1:29" ht="12.75" hidden="1" customHeight="1" thickBot="1" x14ac:dyDescent="0.25">
      <c r="A344" s="97"/>
      <c r="B344" s="633" t="s">
        <v>151</v>
      </c>
      <c r="C344" s="633"/>
      <c r="D344" s="633"/>
      <c r="E344" s="633"/>
      <c r="F344" s="633"/>
      <c r="G344" s="633"/>
      <c r="H344" s="633"/>
      <c r="I344" s="633"/>
      <c r="J344" s="633"/>
      <c r="K344" s="633"/>
      <c r="L344" s="634"/>
      <c r="M344" s="212">
        <v>7</v>
      </c>
      <c r="N344" s="212">
        <v>2</v>
      </c>
      <c r="O344" s="175" t="s">
        <v>440</v>
      </c>
      <c r="P344" s="176" t="s">
        <v>150</v>
      </c>
      <c r="Q344" s="635"/>
      <c r="R344" s="636"/>
      <c r="S344" s="402">
        <f>+'11'!U283</f>
        <v>0</v>
      </c>
      <c r="T344" s="402">
        <f>+'11'!V283</f>
        <v>0</v>
      </c>
      <c r="U344" s="400" t="e">
        <f t="shared" si="6"/>
        <v>#DIV/0!</v>
      </c>
      <c r="V344" s="637"/>
      <c r="W344" s="637"/>
      <c r="X344" s="637"/>
      <c r="Y344" s="637"/>
      <c r="Z344" s="637"/>
      <c r="AA344" s="637"/>
      <c r="AB344" s="637"/>
      <c r="AC344" s="103"/>
    </row>
    <row r="345" spans="1:29" ht="21.75" customHeight="1" thickBot="1" x14ac:dyDescent="0.25">
      <c r="A345" s="97"/>
      <c r="B345" s="633" t="s">
        <v>431</v>
      </c>
      <c r="C345" s="633"/>
      <c r="D345" s="633"/>
      <c r="E345" s="633"/>
      <c r="F345" s="633"/>
      <c r="G345" s="633"/>
      <c r="H345" s="633"/>
      <c r="I345" s="633"/>
      <c r="J345" s="633"/>
      <c r="K345" s="633"/>
      <c r="L345" s="634"/>
      <c r="M345" s="212">
        <v>7</v>
      </c>
      <c r="N345" s="212">
        <v>2</v>
      </c>
      <c r="O345" s="175" t="s">
        <v>432</v>
      </c>
      <c r="P345" s="176">
        <v>0</v>
      </c>
      <c r="Q345" s="635"/>
      <c r="R345" s="636"/>
      <c r="S345" s="402">
        <f>+'11'!U284</f>
        <v>159426.1531</v>
      </c>
      <c r="T345" s="402">
        <f>+'11'!V284</f>
        <v>157422.05309999999</v>
      </c>
      <c r="U345" s="400">
        <f t="shared" si="6"/>
        <v>98.742928960505665</v>
      </c>
      <c r="V345" s="637"/>
      <c r="W345" s="637"/>
      <c r="X345" s="637"/>
      <c r="Y345" s="637"/>
      <c r="Z345" s="637"/>
      <c r="AA345" s="637"/>
      <c r="AB345" s="637"/>
      <c r="AC345" s="103"/>
    </row>
    <row r="346" spans="1:29" ht="12.75" customHeight="1" thickBot="1" x14ac:dyDescent="0.25">
      <c r="A346" s="97"/>
      <c r="B346" s="633" t="s">
        <v>73</v>
      </c>
      <c r="C346" s="633"/>
      <c r="D346" s="633"/>
      <c r="E346" s="633"/>
      <c r="F346" s="633"/>
      <c r="G346" s="633"/>
      <c r="H346" s="633"/>
      <c r="I346" s="633"/>
      <c r="J346" s="633"/>
      <c r="K346" s="633"/>
      <c r="L346" s="634"/>
      <c r="M346" s="212">
        <v>7</v>
      </c>
      <c r="N346" s="212">
        <v>2</v>
      </c>
      <c r="O346" s="175" t="s">
        <v>438</v>
      </c>
      <c r="P346" s="176">
        <v>0</v>
      </c>
      <c r="Q346" s="635"/>
      <c r="R346" s="636"/>
      <c r="S346" s="402">
        <f>+'11'!U285</f>
        <v>159426.1531</v>
      </c>
      <c r="T346" s="402">
        <f>+'11'!V285</f>
        <v>157422.05309999999</v>
      </c>
      <c r="U346" s="400">
        <f t="shared" si="6"/>
        <v>98.742928960505665</v>
      </c>
      <c r="V346" s="637"/>
      <c r="W346" s="637"/>
      <c r="X346" s="637"/>
      <c r="Y346" s="637"/>
      <c r="Z346" s="637"/>
      <c r="AA346" s="637"/>
      <c r="AB346" s="637"/>
      <c r="AC346" s="103"/>
    </row>
    <row r="347" spans="1:29" ht="53.25" customHeight="1" thickBot="1" x14ac:dyDescent="0.25">
      <c r="A347" s="97"/>
      <c r="B347" s="633" t="s">
        <v>164</v>
      </c>
      <c r="C347" s="633"/>
      <c r="D347" s="633"/>
      <c r="E347" s="633"/>
      <c r="F347" s="633"/>
      <c r="G347" s="633"/>
      <c r="H347" s="633"/>
      <c r="I347" s="633"/>
      <c r="J347" s="633"/>
      <c r="K347" s="633"/>
      <c r="L347" s="634"/>
      <c r="M347" s="212">
        <v>7</v>
      </c>
      <c r="N347" s="212">
        <v>2</v>
      </c>
      <c r="O347" s="175" t="s">
        <v>441</v>
      </c>
      <c r="P347" s="176">
        <v>0</v>
      </c>
      <c r="Q347" s="635"/>
      <c r="R347" s="636"/>
      <c r="S347" s="402">
        <f>+'11'!U286</f>
        <v>159426.1531</v>
      </c>
      <c r="T347" s="402">
        <f>+'11'!V286</f>
        <v>157422.05309999999</v>
      </c>
      <c r="U347" s="400">
        <f t="shared" si="6"/>
        <v>98.742928960505665</v>
      </c>
      <c r="V347" s="637"/>
      <c r="W347" s="637"/>
      <c r="X347" s="637"/>
      <c r="Y347" s="637"/>
      <c r="Z347" s="637"/>
      <c r="AA347" s="637"/>
      <c r="AB347" s="637"/>
      <c r="AC347" s="103"/>
    </row>
    <row r="348" spans="1:29" ht="21.75" customHeight="1" thickBot="1" x14ac:dyDescent="0.25">
      <c r="A348" s="97"/>
      <c r="B348" s="633" t="s">
        <v>436</v>
      </c>
      <c r="C348" s="633"/>
      <c r="D348" s="633"/>
      <c r="E348" s="633"/>
      <c r="F348" s="633"/>
      <c r="G348" s="633"/>
      <c r="H348" s="633"/>
      <c r="I348" s="633"/>
      <c r="J348" s="633"/>
      <c r="K348" s="633"/>
      <c r="L348" s="634"/>
      <c r="M348" s="212">
        <v>7</v>
      </c>
      <c r="N348" s="212">
        <v>2</v>
      </c>
      <c r="O348" s="175" t="s">
        <v>441</v>
      </c>
      <c r="P348" s="176" t="s">
        <v>8</v>
      </c>
      <c r="Q348" s="635"/>
      <c r="R348" s="636"/>
      <c r="S348" s="402">
        <f>+'11'!U287</f>
        <v>159426.1531</v>
      </c>
      <c r="T348" s="402">
        <f>+'11'!V287</f>
        <v>157422.05309999999</v>
      </c>
      <c r="U348" s="400">
        <f t="shared" si="6"/>
        <v>98.742928960505665</v>
      </c>
      <c r="V348" s="637"/>
      <c r="W348" s="637"/>
      <c r="X348" s="637"/>
      <c r="Y348" s="637"/>
      <c r="Z348" s="637"/>
      <c r="AA348" s="637"/>
      <c r="AB348" s="637"/>
      <c r="AC348" s="103"/>
    </row>
    <row r="349" spans="1:29" ht="12.75" customHeight="1" thickBot="1" x14ac:dyDescent="0.25">
      <c r="A349" s="97"/>
      <c r="B349" s="633" t="s">
        <v>9</v>
      </c>
      <c r="C349" s="633"/>
      <c r="D349" s="633"/>
      <c r="E349" s="633"/>
      <c r="F349" s="633"/>
      <c r="G349" s="633"/>
      <c r="H349" s="633"/>
      <c r="I349" s="633"/>
      <c r="J349" s="633"/>
      <c r="K349" s="633"/>
      <c r="L349" s="634"/>
      <c r="M349" s="212">
        <v>7</v>
      </c>
      <c r="N349" s="212">
        <v>2</v>
      </c>
      <c r="O349" s="175" t="s">
        <v>441</v>
      </c>
      <c r="P349" s="176" t="s">
        <v>10</v>
      </c>
      <c r="Q349" s="635"/>
      <c r="R349" s="636"/>
      <c r="S349" s="402">
        <f>+'11'!U288</f>
        <v>159426.1531</v>
      </c>
      <c r="T349" s="402">
        <f>+'11'!V288</f>
        <v>157422.05309999999</v>
      </c>
      <c r="U349" s="400">
        <f t="shared" si="6"/>
        <v>98.742928960505665</v>
      </c>
      <c r="V349" s="637"/>
      <c r="W349" s="637"/>
      <c r="X349" s="637"/>
      <c r="Y349" s="637"/>
      <c r="Z349" s="637"/>
      <c r="AA349" s="637"/>
      <c r="AB349" s="637"/>
      <c r="AC349" s="103"/>
    </row>
    <row r="350" spans="1:29" ht="42.75" customHeight="1" thickBot="1" x14ac:dyDescent="0.25">
      <c r="A350" s="97"/>
      <c r="B350" s="633" t="s">
        <v>11</v>
      </c>
      <c r="C350" s="633"/>
      <c r="D350" s="633"/>
      <c r="E350" s="633"/>
      <c r="F350" s="633"/>
      <c r="G350" s="633"/>
      <c r="H350" s="633"/>
      <c r="I350" s="633"/>
      <c r="J350" s="633"/>
      <c r="K350" s="633"/>
      <c r="L350" s="648"/>
      <c r="M350" s="251">
        <v>7</v>
      </c>
      <c r="N350" s="251">
        <v>2</v>
      </c>
      <c r="O350" s="259" t="s">
        <v>441</v>
      </c>
      <c r="P350" s="260" t="s">
        <v>12</v>
      </c>
      <c r="Q350" s="649"/>
      <c r="R350" s="650"/>
      <c r="S350" s="406">
        <f>+'11'!U289</f>
        <v>159426.1531</v>
      </c>
      <c r="T350" s="406">
        <f>+'11'!V289</f>
        <v>157422.05309999999</v>
      </c>
      <c r="U350" s="400">
        <f t="shared" si="6"/>
        <v>98.742928960505665</v>
      </c>
      <c r="V350" s="637"/>
      <c r="W350" s="637"/>
      <c r="X350" s="637"/>
      <c r="Y350" s="637"/>
      <c r="Z350" s="637"/>
      <c r="AA350" s="637"/>
      <c r="AB350" s="637"/>
      <c r="AC350" s="103"/>
    </row>
    <row r="351" spans="1:29" ht="23.25" thickBot="1" x14ac:dyDescent="0.25">
      <c r="A351" s="97"/>
      <c r="B351" s="206"/>
      <c r="C351" s="206"/>
      <c r="D351" s="206"/>
      <c r="E351" s="206"/>
      <c r="F351" s="206"/>
      <c r="G351" s="206"/>
      <c r="H351" s="206"/>
      <c r="I351" s="206"/>
      <c r="J351" s="206"/>
      <c r="K351" s="207"/>
      <c r="L351" s="245" t="s">
        <v>431</v>
      </c>
      <c r="M351" s="246" t="s">
        <v>603</v>
      </c>
      <c r="N351" s="246" t="s">
        <v>606</v>
      </c>
      <c r="O351" s="247" t="str">
        <f>+'11'!Q290</f>
        <v>0700000000</v>
      </c>
      <c r="P351" s="247">
        <f>+'11'!R290</f>
        <v>0</v>
      </c>
      <c r="Q351" s="247">
        <f>+'11'!S290</f>
        <v>0</v>
      </c>
      <c r="R351" s="247">
        <f>+'11'!T290</f>
        <v>0</v>
      </c>
      <c r="S351" s="405">
        <f>+'11'!U290</f>
        <v>2121.21</v>
      </c>
      <c r="T351" s="405">
        <f>+'11'!V290</f>
        <v>2121.21</v>
      </c>
      <c r="U351" s="400">
        <f t="shared" si="6"/>
        <v>100</v>
      </c>
      <c r="V351" s="241"/>
      <c r="W351" s="242"/>
      <c r="X351" s="208"/>
      <c r="Y351" s="208"/>
      <c r="Z351" s="208"/>
      <c r="AA351" s="208"/>
      <c r="AB351" s="208"/>
      <c r="AC351" s="103"/>
    </row>
    <row r="352" spans="1:29" ht="13.5" thickBot="1" x14ac:dyDescent="0.25">
      <c r="A352" s="97"/>
      <c r="B352" s="206"/>
      <c r="C352" s="206"/>
      <c r="D352" s="206"/>
      <c r="E352" s="206"/>
      <c r="F352" s="206"/>
      <c r="G352" s="206"/>
      <c r="H352" s="206"/>
      <c r="I352" s="206"/>
      <c r="J352" s="206"/>
      <c r="K352" s="207"/>
      <c r="L352" s="245" t="s">
        <v>73</v>
      </c>
      <c r="M352" s="246" t="s">
        <v>603</v>
      </c>
      <c r="N352" s="246" t="s">
        <v>606</v>
      </c>
      <c r="O352" s="247" t="str">
        <f>+'11'!Q291</f>
        <v>0720000000</v>
      </c>
      <c r="P352" s="247">
        <f>+'11'!R291</f>
        <v>0</v>
      </c>
      <c r="Q352" s="247">
        <f>+'11'!S291</f>
        <v>0</v>
      </c>
      <c r="R352" s="247">
        <f>+'11'!T291</f>
        <v>0</v>
      </c>
      <c r="S352" s="405">
        <f>+'11'!U291</f>
        <v>2121.21</v>
      </c>
      <c r="T352" s="405">
        <f>+'11'!V291</f>
        <v>2121.21</v>
      </c>
      <c r="U352" s="400">
        <f t="shared" si="6"/>
        <v>100</v>
      </c>
      <c r="V352" s="243"/>
      <c r="W352" s="244"/>
      <c r="X352" s="208"/>
      <c r="Y352" s="208"/>
      <c r="Z352" s="208"/>
      <c r="AA352" s="208"/>
      <c r="AB352" s="208"/>
      <c r="AC352" s="103"/>
    </row>
    <row r="353" spans="1:29" ht="34.5" thickBot="1" x14ac:dyDescent="0.25">
      <c r="A353" s="97"/>
      <c r="B353" s="206"/>
      <c r="C353" s="206"/>
      <c r="D353" s="206"/>
      <c r="E353" s="206"/>
      <c r="F353" s="206"/>
      <c r="G353" s="206"/>
      <c r="H353" s="206"/>
      <c r="I353" s="206"/>
      <c r="J353" s="206"/>
      <c r="K353" s="207"/>
      <c r="L353" s="245" t="s">
        <v>594</v>
      </c>
      <c r="M353" s="246" t="s">
        <v>603</v>
      </c>
      <c r="N353" s="246" t="s">
        <v>606</v>
      </c>
      <c r="O353" s="247" t="str">
        <f>+'11'!Q292</f>
        <v>072E250970</v>
      </c>
      <c r="P353" s="247">
        <f>+'11'!R292</f>
        <v>0</v>
      </c>
      <c r="Q353" s="247">
        <f>+'11'!S292</f>
        <v>0</v>
      </c>
      <c r="R353" s="247">
        <f>+'11'!T292</f>
        <v>0</v>
      </c>
      <c r="S353" s="405">
        <f>+'11'!U292</f>
        <v>2121.21</v>
      </c>
      <c r="T353" s="405">
        <f>+'11'!V292</f>
        <v>2121.21</v>
      </c>
      <c r="U353" s="400">
        <f t="shared" si="6"/>
        <v>100</v>
      </c>
      <c r="V353" s="243"/>
      <c r="W353" s="244"/>
      <c r="X353" s="208"/>
      <c r="Y353" s="208"/>
      <c r="Z353" s="208"/>
      <c r="AA353" s="208"/>
      <c r="AB353" s="208"/>
      <c r="AC353" s="103"/>
    </row>
    <row r="354" spans="1:29" ht="23.25" thickBot="1" x14ac:dyDescent="0.25">
      <c r="A354" s="97"/>
      <c r="B354" s="206"/>
      <c r="C354" s="206"/>
      <c r="D354" s="206"/>
      <c r="E354" s="206"/>
      <c r="F354" s="206"/>
      <c r="G354" s="206"/>
      <c r="H354" s="206"/>
      <c r="I354" s="206"/>
      <c r="J354" s="206"/>
      <c r="K354" s="207"/>
      <c r="L354" s="245" t="s">
        <v>436</v>
      </c>
      <c r="M354" s="246" t="s">
        <v>603</v>
      </c>
      <c r="N354" s="246" t="s">
        <v>606</v>
      </c>
      <c r="O354" s="247" t="str">
        <f>+'11'!Q293</f>
        <v>072E250970</v>
      </c>
      <c r="P354" s="247" t="str">
        <f>+'11'!R293</f>
        <v>600</v>
      </c>
      <c r="Q354" s="247">
        <f>+'11'!S293</f>
        <v>0</v>
      </c>
      <c r="R354" s="247">
        <f>+'11'!T293</f>
        <v>0</v>
      </c>
      <c r="S354" s="405">
        <f>+'11'!U293</f>
        <v>2121.21</v>
      </c>
      <c r="T354" s="405">
        <f>+'11'!V293</f>
        <v>2121.21</v>
      </c>
      <c r="U354" s="400">
        <f t="shared" si="6"/>
        <v>100</v>
      </c>
      <c r="V354" s="243"/>
      <c r="W354" s="244"/>
      <c r="X354" s="208"/>
      <c r="Y354" s="208"/>
      <c r="Z354" s="208"/>
      <c r="AA354" s="208"/>
      <c r="AB354" s="208"/>
      <c r="AC354" s="103"/>
    </row>
    <row r="355" spans="1:29" ht="13.5" thickBot="1" x14ac:dyDescent="0.25">
      <c r="A355" s="97"/>
      <c r="B355" s="206"/>
      <c r="C355" s="206"/>
      <c r="D355" s="206"/>
      <c r="E355" s="206"/>
      <c r="F355" s="206"/>
      <c r="G355" s="206"/>
      <c r="H355" s="206"/>
      <c r="I355" s="206"/>
      <c r="J355" s="206"/>
      <c r="K355" s="207"/>
      <c r="L355" s="245" t="s">
        <v>9</v>
      </c>
      <c r="M355" s="246" t="s">
        <v>603</v>
      </c>
      <c r="N355" s="246" t="s">
        <v>606</v>
      </c>
      <c r="O355" s="247" t="str">
        <f>+'11'!Q294</f>
        <v>072E250970</v>
      </c>
      <c r="P355" s="247" t="str">
        <f>+'11'!R294</f>
        <v>610</v>
      </c>
      <c r="Q355" s="247">
        <f>+'11'!S294</f>
        <v>0</v>
      </c>
      <c r="R355" s="247">
        <f>+'11'!T294</f>
        <v>0</v>
      </c>
      <c r="S355" s="405">
        <f>+'11'!U294</f>
        <v>2121.21</v>
      </c>
      <c r="T355" s="405">
        <f>+'11'!V294</f>
        <v>2121.21</v>
      </c>
      <c r="U355" s="400">
        <f t="shared" si="6"/>
        <v>100</v>
      </c>
      <c r="V355" s="243"/>
      <c r="W355" s="244"/>
      <c r="X355" s="208"/>
      <c r="Y355" s="208"/>
      <c r="Z355" s="208"/>
      <c r="AA355" s="208"/>
      <c r="AB355" s="208"/>
      <c r="AC355" s="103"/>
    </row>
    <row r="356" spans="1:29" ht="13.5" thickBot="1" x14ac:dyDescent="0.25">
      <c r="A356" s="97"/>
      <c r="B356" s="206"/>
      <c r="C356" s="206"/>
      <c r="D356" s="206"/>
      <c r="E356" s="206"/>
      <c r="F356" s="206"/>
      <c r="G356" s="206"/>
      <c r="H356" s="206"/>
      <c r="I356" s="206"/>
      <c r="J356" s="206"/>
      <c r="K356" s="207"/>
      <c r="L356" s="245" t="s">
        <v>151</v>
      </c>
      <c r="M356" s="246" t="s">
        <v>603</v>
      </c>
      <c r="N356" s="246" t="s">
        <v>606</v>
      </c>
      <c r="O356" s="247" t="str">
        <f>+'11'!Q295</f>
        <v>072E250970</v>
      </c>
      <c r="P356" s="247" t="str">
        <f>+'11'!R295</f>
        <v>612</v>
      </c>
      <c r="Q356" s="247">
        <f>+'11'!S295</f>
        <v>0</v>
      </c>
      <c r="R356" s="247">
        <f>+'11'!T295</f>
        <v>0</v>
      </c>
      <c r="S356" s="405">
        <f>+'11'!U295</f>
        <v>2121.21</v>
      </c>
      <c r="T356" s="405">
        <f>+'11'!V295</f>
        <v>2121.21</v>
      </c>
      <c r="U356" s="400">
        <f t="shared" si="6"/>
        <v>100</v>
      </c>
      <c r="V356" s="243"/>
      <c r="W356" s="244"/>
      <c r="X356" s="208"/>
      <c r="Y356" s="208"/>
      <c r="Z356" s="208"/>
      <c r="AA356" s="208"/>
      <c r="AB356" s="208"/>
      <c r="AC356" s="103"/>
    </row>
    <row r="357" spans="1:29" ht="12.75" customHeight="1" thickBot="1" x14ac:dyDescent="0.25">
      <c r="A357" s="97"/>
      <c r="B357" s="638" t="s">
        <v>442</v>
      </c>
      <c r="C357" s="638"/>
      <c r="D357" s="638"/>
      <c r="E357" s="638"/>
      <c r="F357" s="638"/>
      <c r="G357" s="638"/>
      <c r="H357" s="638"/>
      <c r="I357" s="638"/>
      <c r="J357" s="638"/>
      <c r="K357" s="638"/>
      <c r="L357" s="639"/>
      <c r="M357" s="255">
        <v>7</v>
      </c>
      <c r="N357" s="255">
        <v>3</v>
      </c>
      <c r="O357" s="256">
        <v>0</v>
      </c>
      <c r="P357" s="257">
        <v>0</v>
      </c>
      <c r="Q357" s="640"/>
      <c r="R357" s="641"/>
      <c r="S357" s="402">
        <f>+'11'!U296+'11'!U20</f>
        <v>20142.355349999998</v>
      </c>
      <c r="T357" s="402">
        <f>+'11'!V296+'11'!V20</f>
        <v>19528.336309999999</v>
      </c>
      <c r="U357" s="400">
        <f t="shared" si="6"/>
        <v>96.951602584054314</v>
      </c>
      <c r="V357" s="642"/>
      <c r="W357" s="642"/>
      <c r="X357" s="642"/>
      <c r="Y357" s="642"/>
      <c r="Z357" s="642"/>
      <c r="AA357" s="642"/>
      <c r="AB357" s="642"/>
      <c r="AC357" s="103"/>
    </row>
    <row r="358" spans="1:29" ht="21.75" customHeight="1" thickBot="1" x14ac:dyDescent="0.25">
      <c r="A358" s="97"/>
      <c r="B358" s="633" t="s">
        <v>431</v>
      </c>
      <c r="C358" s="633"/>
      <c r="D358" s="633"/>
      <c r="E358" s="633"/>
      <c r="F358" s="633"/>
      <c r="G358" s="633"/>
      <c r="H358" s="633"/>
      <c r="I358" s="633"/>
      <c r="J358" s="633"/>
      <c r="K358" s="633"/>
      <c r="L358" s="634"/>
      <c r="M358" s="212">
        <v>7</v>
      </c>
      <c r="N358" s="212">
        <v>3</v>
      </c>
      <c r="O358" s="175" t="s">
        <v>432</v>
      </c>
      <c r="P358" s="176">
        <v>0</v>
      </c>
      <c r="Q358" s="635"/>
      <c r="R358" s="636"/>
      <c r="S358" s="402">
        <f>+'11'!U297+'11'!U21</f>
        <v>20142.355349999998</v>
      </c>
      <c r="T358" s="402">
        <f>+'11'!V297+'11'!V21</f>
        <v>19528.336309999999</v>
      </c>
      <c r="U358" s="400">
        <f t="shared" si="6"/>
        <v>96.951602584054314</v>
      </c>
      <c r="V358" s="637"/>
      <c r="W358" s="637"/>
      <c r="X358" s="637"/>
      <c r="Y358" s="637"/>
      <c r="Z358" s="637"/>
      <c r="AA358" s="637"/>
      <c r="AB358" s="637"/>
      <c r="AC358" s="103"/>
    </row>
    <row r="359" spans="1:29" ht="12.75" customHeight="1" thickBot="1" x14ac:dyDescent="0.25">
      <c r="A359" s="97"/>
      <c r="B359" s="633" t="s">
        <v>443</v>
      </c>
      <c r="C359" s="633"/>
      <c r="D359" s="633"/>
      <c r="E359" s="633"/>
      <c r="F359" s="633"/>
      <c r="G359" s="633"/>
      <c r="H359" s="633"/>
      <c r="I359" s="633"/>
      <c r="J359" s="633"/>
      <c r="K359" s="633"/>
      <c r="L359" s="634"/>
      <c r="M359" s="212">
        <v>7</v>
      </c>
      <c r="N359" s="212">
        <v>3</v>
      </c>
      <c r="O359" s="175" t="s">
        <v>444</v>
      </c>
      <c r="P359" s="176">
        <v>0</v>
      </c>
      <c r="Q359" s="635"/>
      <c r="R359" s="636"/>
      <c r="S359" s="402">
        <f>+'11'!U298+'11'!U22</f>
        <v>20142.355349999998</v>
      </c>
      <c r="T359" s="402">
        <f>+'11'!V298+'11'!V22</f>
        <v>19528.336309999999</v>
      </c>
      <c r="U359" s="400">
        <f t="shared" si="6"/>
        <v>96.951602584054314</v>
      </c>
      <c r="V359" s="637"/>
      <c r="W359" s="637"/>
      <c r="X359" s="637"/>
      <c r="Y359" s="637"/>
      <c r="Z359" s="637"/>
      <c r="AA359" s="637"/>
      <c r="AB359" s="637"/>
      <c r="AC359" s="103"/>
    </row>
    <row r="360" spans="1:29" ht="21.75" customHeight="1" thickBot="1" x14ac:dyDescent="0.25">
      <c r="A360" s="97"/>
      <c r="B360" s="633" t="s">
        <v>6</v>
      </c>
      <c r="C360" s="633"/>
      <c r="D360" s="633"/>
      <c r="E360" s="633"/>
      <c r="F360" s="633"/>
      <c r="G360" s="633"/>
      <c r="H360" s="633"/>
      <c r="I360" s="633"/>
      <c r="J360" s="633"/>
      <c r="K360" s="633"/>
      <c r="L360" s="634"/>
      <c r="M360" s="212">
        <v>7</v>
      </c>
      <c r="N360" s="212">
        <v>3</v>
      </c>
      <c r="O360" s="175" t="s">
        <v>445</v>
      </c>
      <c r="P360" s="176">
        <v>0</v>
      </c>
      <c r="Q360" s="635"/>
      <c r="R360" s="636"/>
      <c r="S360" s="402">
        <f>+'11'!U299+'11'!U23</f>
        <v>20142.355349999998</v>
      </c>
      <c r="T360" s="402">
        <f>+'11'!V299+'11'!V23</f>
        <v>19528.336309999999</v>
      </c>
      <c r="U360" s="400">
        <f t="shared" si="6"/>
        <v>96.951602584054314</v>
      </c>
      <c r="V360" s="637"/>
      <c r="W360" s="637"/>
      <c r="X360" s="637"/>
      <c r="Y360" s="637"/>
      <c r="Z360" s="637"/>
      <c r="AA360" s="637"/>
      <c r="AB360" s="637"/>
      <c r="AC360" s="103"/>
    </row>
    <row r="361" spans="1:29" ht="21.75" customHeight="1" thickBot="1" x14ac:dyDescent="0.25">
      <c r="A361" s="97"/>
      <c r="B361" s="633" t="s">
        <v>436</v>
      </c>
      <c r="C361" s="633"/>
      <c r="D361" s="633"/>
      <c r="E361" s="633"/>
      <c r="F361" s="633"/>
      <c r="G361" s="633"/>
      <c r="H361" s="633"/>
      <c r="I361" s="633"/>
      <c r="J361" s="633"/>
      <c r="K361" s="633"/>
      <c r="L361" s="634"/>
      <c r="M361" s="212">
        <v>7</v>
      </c>
      <c r="N361" s="212">
        <v>3</v>
      </c>
      <c r="O361" s="175" t="s">
        <v>445</v>
      </c>
      <c r="P361" s="176" t="s">
        <v>8</v>
      </c>
      <c r="Q361" s="635"/>
      <c r="R361" s="636"/>
      <c r="S361" s="402">
        <f>+'11'!U300+'11'!U24</f>
        <v>20142.355349999998</v>
      </c>
      <c r="T361" s="402">
        <f>+'11'!V300+'11'!V24</f>
        <v>19528.336309999999</v>
      </c>
      <c r="U361" s="400">
        <f t="shared" si="6"/>
        <v>96.951602584054314</v>
      </c>
      <c r="V361" s="637"/>
      <c r="W361" s="637"/>
      <c r="X361" s="637"/>
      <c r="Y361" s="637"/>
      <c r="Z361" s="637"/>
      <c r="AA361" s="637"/>
      <c r="AB361" s="637"/>
      <c r="AC361" s="103"/>
    </row>
    <row r="362" spans="1:29" ht="12.75" customHeight="1" thickBot="1" x14ac:dyDescent="0.25">
      <c r="A362" s="97"/>
      <c r="B362" s="633" t="s">
        <v>9</v>
      </c>
      <c r="C362" s="633"/>
      <c r="D362" s="633"/>
      <c r="E362" s="633"/>
      <c r="F362" s="633"/>
      <c r="G362" s="633"/>
      <c r="H362" s="633"/>
      <c r="I362" s="633"/>
      <c r="J362" s="633"/>
      <c r="K362" s="633"/>
      <c r="L362" s="634"/>
      <c r="M362" s="212">
        <v>7</v>
      </c>
      <c r="N362" s="212">
        <v>3</v>
      </c>
      <c r="O362" s="175" t="s">
        <v>445</v>
      </c>
      <c r="P362" s="176" t="s">
        <v>10</v>
      </c>
      <c r="Q362" s="635"/>
      <c r="R362" s="636"/>
      <c r="S362" s="402">
        <f>+'11'!U301+'11'!U25</f>
        <v>20142.355349999998</v>
      </c>
      <c r="T362" s="402">
        <f>+'11'!V301+'11'!V25</f>
        <v>19528.336309999999</v>
      </c>
      <c r="U362" s="400">
        <f t="shared" si="6"/>
        <v>96.951602584054314</v>
      </c>
      <c r="V362" s="637"/>
      <c r="W362" s="637"/>
      <c r="X362" s="637"/>
      <c r="Y362" s="637"/>
      <c r="Z362" s="637"/>
      <c r="AA362" s="637"/>
      <c r="AB362" s="637"/>
      <c r="AC362" s="103"/>
    </row>
    <row r="363" spans="1:29" ht="42.75" customHeight="1" thickBot="1" x14ac:dyDescent="0.25">
      <c r="A363" s="97"/>
      <c r="B363" s="633" t="s">
        <v>11</v>
      </c>
      <c r="C363" s="633"/>
      <c r="D363" s="633"/>
      <c r="E363" s="633"/>
      <c r="F363" s="633"/>
      <c r="G363" s="633"/>
      <c r="H363" s="633"/>
      <c r="I363" s="633"/>
      <c r="J363" s="633"/>
      <c r="K363" s="633"/>
      <c r="L363" s="634"/>
      <c r="M363" s="212">
        <v>7</v>
      </c>
      <c r="N363" s="212">
        <v>3</v>
      </c>
      <c r="O363" s="175" t="s">
        <v>445</v>
      </c>
      <c r="P363" s="176" t="s">
        <v>12</v>
      </c>
      <c r="Q363" s="635"/>
      <c r="R363" s="636"/>
      <c r="S363" s="402">
        <f>+'11'!U302+'11'!U26</f>
        <v>20142.355349999998</v>
      </c>
      <c r="T363" s="402">
        <f>+'11'!V302+'11'!V26</f>
        <v>19528.336309999999</v>
      </c>
      <c r="U363" s="400">
        <f t="shared" si="6"/>
        <v>96.951602584054314</v>
      </c>
      <c r="V363" s="637"/>
      <c r="W363" s="637"/>
      <c r="X363" s="637"/>
      <c r="Y363" s="637"/>
      <c r="Z363" s="637"/>
      <c r="AA363" s="637"/>
      <c r="AB363" s="637"/>
      <c r="AC363" s="103"/>
    </row>
    <row r="364" spans="1:29" ht="20.25" hidden="1" customHeight="1" thickBot="1" x14ac:dyDescent="0.25">
      <c r="A364" s="97"/>
      <c r="B364" s="638" t="s">
        <v>306</v>
      </c>
      <c r="C364" s="638"/>
      <c r="D364" s="638"/>
      <c r="E364" s="638"/>
      <c r="F364" s="638"/>
      <c r="G364" s="638"/>
      <c r="H364" s="638"/>
      <c r="I364" s="638"/>
      <c r="J364" s="638"/>
      <c r="K364" s="638"/>
      <c r="L364" s="639"/>
      <c r="M364" s="255">
        <v>7</v>
      </c>
      <c r="N364" s="255">
        <v>5</v>
      </c>
      <c r="O364" s="256">
        <v>0</v>
      </c>
      <c r="P364" s="257">
        <v>0</v>
      </c>
      <c r="Q364" s="640"/>
      <c r="R364" s="641"/>
      <c r="S364" s="402">
        <f>+'11'!U593</f>
        <v>0</v>
      </c>
      <c r="T364" s="402">
        <f>+'11'!V593</f>
        <v>0</v>
      </c>
      <c r="U364" s="400" t="e">
        <f t="shared" si="6"/>
        <v>#DIV/0!</v>
      </c>
      <c r="V364" s="642"/>
      <c r="W364" s="642"/>
      <c r="X364" s="642"/>
      <c r="Y364" s="642"/>
      <c r="Z364" s="642"/>
      <c r="AA364" s="642"/>
      <c r="AB364" s="642"/>
      <c r="AC364" s="103"/>
    </row>
    <row r="365" spans="1:29" ht="32.25" hidden="1" customHeight="1" thickBot="1" x14ac:dyDescent="0.25">
      <c r="A365" s="97"/>
      <c r="B365" s="633" t="s">
        <v>155</v>
      </c>
      <c r="C365" s="633"/>
      <c r="D365" s="633"/>
      <c r="E365" s="633"/>
      <c r="F365" s="633"/>
      <c r="G365" s="633"/>
      <c r="H365" s="633"/>
      <c r="I365" s="633"/>
      <c r="J365" s="633"/>
      <c r="K365" s="633"/>
      <c r="L365" s="634"/>
      <c r="M365" s="212">
        <v>7</v>
      </c>
      <c r="N365" s="212">
        <v>5</v>
      </c>
      <c r="O365" s="175" t="s">
        <v>446</v>
      </c>
      <c r="P365" s="176">
        <v>0</v>
      </c>
      <c r="Q365" s="635"/>
      <c r="R365" s="636"/>
      <c r="S365" s="402">
        <f>+'11'!U594</f>
        <v>0</v>
      </c>
      <c r="T365" s="402">
        <f>+'11'!V594</f>
        <v>0</v>
      </c>
      <c r="U365" s="400" t="e">
        <f t="shared" si="6"/>
        <v>#DIV/0!</v>
      </c>
      <c r="V365" s="637"/>
      <c r="W365" s="637"/>
      <c r="X365" s="637"/>
      <c r="Y365" s="637"/>
      <c r="Z365" s="637"/>
      <c r="AA365" s="637"/>
      <c r="AB365" s="637"/>
      <c r="AC365" s="103"/>
    </row>
    <row r="366" spans="1:29" ht="21.75" hidden="1" customHeight="1" thickBot="1" x14ac:dyDescent="0.25">
      <c r="A366" s="97"/>
      <c r="B366" s="633" t="s">
        <v>26</v>
      </c>
      <c r="C366" s="633"/>
      <c r="D366" s="633"/>
      <c r="E366" s="633"/>
      <c r="F366" s="633"/>
      <c r="G366" s="633"/>
      <c r="H366" s="633"/>
      <c r="I366" s="633"/>
      <c r="J366" s="633"/>
      <c r="K366" s="633"/>
      <c r="L366" s="634"/>
      <c r="M366" s="212">
        <v>7</v>
      </c>
      <c r="N366" s="212">
        <v>5</v>
      </c>
      <c r="O366" s="175" t="s">
        <v>447</v>
      </c>
      <c r="P366" s="176">
        <v>0</v>
      </c>
      <c r="Q366" s="635"/>
      <c r="R366" s="636"/>
      <c r="S366" s="402">
        <f>+'11'!U595</f>
        <v>0</v>
      </c>
      <c r="T366" s="402">
        <f>+'11'!V595</f>
        <v>0</v>
      </c>
      <c r="U366" s="400" t="e">
        <f t="shared" si="6"/>
        <v>#DIV/0!</v>
      </c>
      <c r="V366" s="637"/>
      <c r="W366" s="637"/>
      <c r="X366" s="637"/>
      <c r="Y366" s="637"/>
      <c r="Z366" s="637"/>
      <c r="AA366" s="637"/>
      <c r="AB366" s="637"/>
      <c r="AC366" s="103"/>
    </row>
    <row r="367" spans="1:29" ht="53.25" hidden="1" customHeight="1" thickBot="1" x14ac:dyDescent="0.25">
      <c r="A367" s="97"/>
      <c r="B367" s="633" t="s">
        <v>17</v>
      </c>
      <c r="C367" s="633"/>
      <c r="D367" s="633"/>
      <c r="E367" s="633"/>
      <c r="F367" s="633"/>
      <c r="G367" s="633"/>
      <c r="H367" s="633"/>
      <c r="I367" s="633"/>
      <c r="J367" s="633"/>
      <c r="K367" s="633"/>
      <c r="L367" s="634"/>
      <c r="M367" s="212">
        <v>7</v>
      </c>
      <c r="N367" s="212">
        <v>5</v>
      </c>
      <c r="O367" s="175" t="s">
        <v>447</v>
      </c>
      <c r="P367" s="176" t="s">
        <v>18</v>
      </c>
      <c r="Q367" s="635"/>
      <c r="R367" s="636"/>
      <c r="S367" s="402">
        <f>+'11'!U596</f>
        <v>0</v>
      </c>
      <c r="T367" s="402">
        <f>+'11'!V596</f>
        <v>0</v>
      </c>
      <c r="U367" s="400" t="e">
        <f t="shared" si="6"/>
        <v>#DIV/0!</v>
      </c>
      <c r="V367" s="637"/>
      <c r="W367" s="637"/>
      <c r="X367" s="637"/>
      <c r="Y367" s="637"/>
      <c r="Z367" s="637"/>
      <c r="AA367" s="637"/>
      <c r="AB367" s="637"/>
      <c r="AC367" s="103"/>
    </row>
    <row r="368" spans="1:29" ht="21.75" hidden="1" customHeight="1" thickBot="1" x14ac:dyDescent="0.25">
      <c r="A368" s="97"/>
      <c r="B368" s="633" t="s">
        <v>38</v>
      </c>
      <c r="C368" s="633"/>
      <c r="D368" s="633"/>
      <c r="E368" s="633"/>
      <c r="F368" s="633"/>
      <c r="G368" s="633"/>
      <c r="H368" s="633"/>
      <c r="I368" s="633"/>
      <c r="J368" s="633"/>
      <c r="K368" s="633"/>
      <c r="L368" s="634"/>
      <c r="M368" s="212">
        <v>7</v>
      </c>
      <c r="N368" s="212">
        <v>5</v>
      </c>
      <c r="O368" s="175" t="s">
        <v>447</v>
      </c>
      <c r="P368" s="176" t="s">
        <v>39</v>
      </c>
      <c r="Q368" s="635"/>
      <c r="R368" s="636"/>
      <c r="S368" s="402">
        <f>+'11'!U597</f>
        <v>0</v>
      </c>
      <c r="T368" s="402">
        <f>+'11'!V597</f>
        <v>0</v>
      </c>
      <c r="U368" s="400" t="e">
        <f t="shared" si="6"/>
        <v>#DIV/0!</v>
      </c>
      <c r="V368" s="637"/>
      <c r="W368" s="637"/>
      <c r="X368" s="637"/>
      <c r="Y368" s="637"/>
      <c r="Z368" s="637"/>
      <c r="AA368" s="637"/>
      <c r="AB368" s="637"/>
      <c r="AC368" s="103"/>
    </row>
    <row r="369" spans="1:29" ht="32.25" hidden="1" customHeight="1" thickBot="1" x14ac:dyDescent="0.25">
      <c r="A369" s="97"/>
      <c r="B369" s="633" t="s">
        <v>347</v>
      </c>
      <c r="C369" s="633"/>
      <c r="D369" s="633"/>
      <c r="E369" s="633"/>
      <c r="F369" s="633"/>
      <c r="G369" s="633"/>
      <c r="H369" s="633"/>
      <c r="I369" s="633"/>
      <c r="J369" s="633"/>
      <c r="K369" s="633"/>
      <c r="L369" s="634"/>
      <c r="M369" s="212">
        <v>7</v>
      </c>
      <c r="N369" s="212">
        <v>5</v>
      </c>
      <c r="O369" s="175" t="s">
        <v>447</v>
      </c>
      <c r="P369" s="176" t="s">
        <v>41</v>
      </c>
      <c r="Q369" s="635"/>
      <c r="R369" s="636"/>
      <c r="S369" s="402">
        <f>+'11'!U598</f>
        <v>0</v>
      </c>
      <c r="T369" s="402">
        <f>+'11'!V598</f>
        <v>0</v>
      </c>
      <c r="U369" s="400" t="e">
        <f t="shared" si="6"/>
        <v>#DIV/0!</v>
      </c>
      <c r="V369" s="637"/>
      <c r="W369" s="637"/>
      <c r="X369" s="637"/>
      <c r="Y369" s="637"/>
      <c r="Z369" s="637"/>
      <c r="AA369" s="637"/>
      <c r="AB369" s="637"/>
      <c r="AC369" s="103"/>
    </row>
    <row r="370" spans="1:29" ht="21.75" hidden="1" customHeight="1" thickBot="1" x14ac:dyDescent="0.25">
      <c r="A370" s="97"/>
      <c r="B370" s="633" t="s">
        <v>339</v>
      </c>
      <c r="C370" s="633"/>
      <c r="D370" s="633"/>
      <c r="E370" s="633"/>
      <c r="F370" s="633"/>
      <c r="G370" s="633"/>
      <c r="H370" s="633"/>
      <c r="I370" s="633"/>
      <c r="J370" s="633"/>
      <c r="K370" s="633"/>
      <c r="L370" s="634"/>
      <c r="M370" s="212">
        <v>7</v>
      </c>
      <c r="N370" s="212">
        <v>5</v>
      </c>
      <c r="O370" s="175" t="s">
        <v>447</v>
      </c>
      <c r="P370" s="176" t="s">
        <v>25</v>
      </c>
      <c r="Q370" s="635"/>
      <c r="R370" s="636"/>
      <c r="S370" s="402">
        <f>+'11'!U599</f>
        <v>0</v>
      </c>
      <c r="T370" s="402">
        <f>+'11'!V599</f>
        <v>0</v>
      </c>
      <c r="U370" s="400" t="e">
        <f t="shared" si="6"/>
        <v>#DIV/0!</v>
      </c>
      <c r="V370" s="637"/>
      <c r="W370" s="637"/>
      <c r="X370" s="637"/>
      <c r="Y370" s="637"/>
      <c r="Z370" s="637"/>
      <c r="AA370" s="637"/>
      <c r="AB370" s="637"/>
      <c r="AC370" s="103"/>
    </row>
    <row r="371" spans="1:29" ht="21.75" hidden="1" customHeight="1" thickBot="1" x14ac:dyDescent="0.25">
      <c r="A371" s="97"/>
      <c r="B371" s="633" t="s">
        <v>340</v>
      </c>
      <c r="C371" s="633"/>
      <c r="D371" s="633"/>
      <c r="E371" s="633"/>
      <c r="F371" s="633"/>
      <c r="G371" s="633"/>
      <c r="H371" s="633"/>
      <c r="I371" s="633"/>
      <c r="J371" s="633"/>
      <c r="K371" s="633"/>
      <c r="L371" s="634"/>
      <c r="M371" s="212">
        <v>7</v>
      </c>
      <c r="N371" s="212">
        <v>5</v>
      </c>
      <c r="O371" s="175" t="s">
        <v>447</v>
      </c>
      <c r="P371" s="176" t="s">
        <v>27</v>
      </c>
      <c r="Q371" s="635"/>
      <c r="R371" s="636"/>
      <c r="S371" s="402">
        <f>+'11'!U600</f>
        <v>0</v>
      </c>
      <c r="T371" s="402">
        <f>+'11'!V600</f>
        <v>0</v>
      </c>
      <c r="U371" s="400" t="e">
        <f t="shared" si="6"/>
        <v>#DIV/0!</v>
      </c>
      <c r="V371" s="637"/>
      <c r="W371" s="637"/>
      <c r="X371" s="637"/>
      <c r="Y371" s="637"/>
      <c r="Z371" s="637"/>
      <c r="AA371" s="637"/>
      <c r="AB371" s="637"/>
      <c r="AC371" s="103"/>
    </row>
    <row r="372" spans="1:29" ht="12.75" hidden="1" customHeight="1" thickBot="1" x14ac:dyDescent="0.25">
      <c r="A372" s="97"/>
      <c r="B372" s="633" t="s">
        <v>342</v>
      </c>
      <c r="C372" s="633"/>
      <c r="D372" s="633"/>
      <c r="E372" s="633"/>
      <c r="F372" s="633"/>
      <c r="G372" s="633"/>
      <c r="H372" s="633"/>
      <c r="I372" s="633"/>
      <c r="J372" s="633"/>
      <c r="K372" s="633"/>
      <c r="L372" s="634"/>
      <c r="M372" s="212">
        <v>7</v>
      </c>
      <c r="N372" s="212">
        <v>5</v>
      </c>
      <c r="O372" s="175" t="s">
        <v>447</v>
      </c>
      <c r="P372" s="176" t="s">
        <v>29</v>
      </c>
      <c r="Q372" s="635"/>
      <c r="R372" s="636"/>
      <c r="S372" s="402">
        <f>+'11'!U601</f>
        <v>0</v>
      </c>
      <c r="T372" s="402">
        <f>+'11'!V601</f>
        <v>0</v>
      </c>
      <c r="U372" s="400" t="e">
        <f t="shared" si="6"/>
        <v>#DIV/0!</v>
      </c>
      <c r="V372" s="637"/>
      <c r="W372" s="637"/>
      <c r="X372" s="637"/>
      <c r="Y372" s="637"/>
      <c r="Z372" s="637"/>
      <c r="AA372" s="637"/>
      <c r="AB372" s="637"/>
      <c r="AC372" s="103"/>
    </row>
    <row r="373" spans="1:29" ht="12.75" customHeight="1" thickBot="1" x14ac:dyDescent="0.25">
      <c r="A373" s="97"/>
      <c r="B373" s="638" t="s">
        <v>448</v>
      </c>
      <c r="C373" s="638"/>
      <c r="D373" s="638"/>
      <c r="E373" s="638"/>
      <c r="F373" s="638"/>
      <c r="G373" s="638"/>
      <c r="H373" s="638"/>
      <c r="I373" s="638"/>
      <c r="J373" s="638"/>
      <c r="K373" s="638"/>
      <c r="L373" s="639"/>
      <c r="M373" s="255">
        <v>7</v>
      </c>
      <c r="N373" s="255">
        <v>7</v>
      </c>
      <c r="O373" s="256">
        <v>0</v>
      </c>
      <c r="P373" s="257">
        <v>0</v>
      </c>
      <c r="Q373" s="640"/>
      <c r="R373" s="641"/>
      <c r="S373" s="402">
        <f>+'11'!U303</f>
        <v>1439.05</v>
      </c>
      <c r="T373" s="402">
        <f>+'11'!V303</f>
        <v>1439.0450499999999</v>
      </c>
      <c r="U373" s="400">
        <f t="shared" si="6"/>
        <v>99.99965602307077</v>
      </c>
      <c r="V373" s="642"/>
      <c r="W373" s="642"/>
      <c r="X373" s="642"/>
      <c r="Y373" s="642"/>
      <c r="Z373" s="642"/>
      <c r="AA373" s="642"/>
      <c r="AB373" s="642"/>
      <c r="AC373" s="103"/>
    </row>
    <row r="374" spans="1:29" ht="21.75" customHeight="1" thickBot="1" x14ac:dyDescent="0.25">
      <c r="A374" s="97"/>
      <c r="B374" s="633" t="s">
        <v>431</v>
      </c>
      <c r="C374" s="633"/>
      <c r="D374" s="633"/>
      <c r="E374" s="633"/>
      <c r="F374" s="633"/>
      <c r="G374" s="633"/>
      <c r="H374" s="633"/>
      <c r="I374" s="633"/>
      <c r="J374" s="633"/>
      <c r="K374" s="633"/>
      <c r="L374" s="634"/>
      <c r="M374" s="212">
        <v>7</v>
      </c>
      <c r="N374" s="212">
        <v>7</v>
      </c>
      <c r="O374" s="175" t="s">
        <v>432</v>
      </c>
      <c r="P374" s="176">
        <v>0</v>
      </c>
      <c r="Q374" s="635"/>
      <c r="R374" s="636"/>
      <c r="S374" s="402">
        <f>+'11'!U304</f>
        <v>1439.05</v>
      </c>
      <c r="T374" s="402">
        <f>+'11'!V304</f>
        <v>1439.0450499999999</v>
      </c>
      <c r="U374" s="400">
        <f t="shared" si="6"/>
        <v>99.99965602307077</v>
      </c>
      <c r="V374" s="637"/>
      <c r="W374" s="637"/>
      <c r="X374" s="637"/>
      <c r="Y374" s="637"/>
      <c r="Z374" s="637"/>
      <c r="AA374" s="637"/>
      <c r="AB374" s="637"/>
      <c r="AC374" s="103"/>
    </row>
    <row r="375" spans="1:29" ht="12.75" customHeight="1" thickBot="1" x14ac:dyDescent="0.25">
      <c r="A375" s="97"/>
      <c r="B375" s="633" t="s">
        <v>74</v>
      </c>
      <c r="C375" s="633"/>
      <c r="D375" s="633"/>
      <c r="E375" s="633"/>
      <c r="F375" s="633"/>
      <c r="G375" s="633"/>
      <c r="H375" s="633"/>
      <c r="I375" s="633"/>
      <c r="J375" s="633"/>
      <c r="K375" s="633"/>
      <c r="L375" s="634"/>
      <c r="M375" s="212">
        <v>7</v>
      </c>
      <c r="N375" s="212">
        <v>7</v>
      </c>
      <c r="O375" s="175" t="s">
        <v>449</v>
      </c>
      <c r="P375" s="176">
        <v>0</v>
      </c>
      <c r="Q375" s="635"/>
      <c r="R375" s="636"/>
      <c r="S375" s="402">
        <f>+'11'!U305</f>
        <v>1439.05</v>
      </c>
      <c r="T375" s="402">
        <f>+'11'!V305</f>
        <v>1439.0450499999999</v>
      </c>
      <c r="U375" s="400">
        <f t="shared" si="6"/>
        <v>99.99965602307077</v>
      </c>
      <c r="V375" s="637"/>
      <c r="W375" s="637"/>
      <c r="X375" s="637"/>
      <c r="Y375" s="637"/>
      <c r="Z375" s="637"/>
      <c r="AA375" s="637"/>
      <c r="AB375" s="637"/>
      <c r="AC375" s="103"/>
    </row>
    <row r="376" spans="1:29" ht="12.75" customHeight="1" thickBot="1" x14ac:dyDescent="0.25">
      <c r="A376" s="97"/>
      <c r="B376" s="633" t="s">
        <v>75</v>
      </c>
      <c r="C376" s="633"/>
      <c r="D376" s="633"/>
      <c r="E376" s="633"/>
      <c r="F376" s="633"/>
      <c r="G376" s="633"/>
      <c r="H376" s="633"/>
      <c r="I376" s="633"/>
      <c r="J376" s="633"/>
      <c r="K376" s="633"/>
      <c r="L376" s="634"/>
      <c r="M376" s="212">
        <v>7</v>
      </c>
      <c r="N376" s="212">
        <v>7</v>
      </c>
      <c r="O376" s="175" t="s">
        <v>450</v>
      </c>
      <c r="P376" s="176">
        <v>0</v>
      </c>
      <c r="Q376" s="635"/>
      <c r="R376" s="636"/>
      <c r="S376" s="402">
        <f>+'11'!U306</f>
        <v>1439.05</v>
      </c>
      <c r="T376" s="402">
        <f>+'11'!V306</f>
        <v>1439.0450499999999</v>
      </c>
      <c r="U376" s="400">
        <f t="shared" si="6"/>
        <v>99.99965602307077</v>
      </c>
      <c r="V376" s="637"/>
      <c r="W376" s="637"/>
      <c r="X376" s="637"/>
      <c r="Y376" s="637"/>
      <c r="Z376" s="637"/>
      <c r="AA376" s="637"/>
      <c r="AB376" s="637"/>
      <c r="AC376" s="103"/>
    </row>
    <row r="377" spans="1:29" ht="21.75" customHeight="1" thickBot="1" x14ac:dyDescent="0.25">
      <c r="A377" s="97"/>
      <c r="B377" s="633" t="s">
        <v>436</v>
      </c>
      <c r="C377" s="633"/>
      <c r="D377" s="633"/>
      <c r="E377" s="633"/>
      <c r="F377" s="633"/>
      <c r="G377" s="633"/>
      <c r="H377" s="633"/>
      <c r="I377" s="633"/>
      <c r="J377" s="633"/>
      <c r="K377" s="633"/>
      <c r="L377" s="634"/>
      <c r="M377" s="212">
        <v>7</v>
      </c>
      <c r="N377" s="212">
        <v>7</v>
      </c>
      <c r="O377" s="175" t="s">
        <v>450</v>
      </c>
      <c r="P377" s="176" t="s">
        <v>8</v>
      </c>
      <c r="Q377" s="635"/>
      <c r="R377" s="636"/>
      <c r="S377" s="402">
        <f>+'11'!U307</f>
        <v>1439.05</v>
      </c>
      <c r="T377" s="402">
        <f>+'11'!V307</f>
        <v>1439.0450499999999</v>
      </c>
      <c r="U377" s="400">
        <f t="shared" si="6"/>
        <v>99.99965602307077</v>
      </c>
      <c r="V377" s="637"/>
      <c r="W377" s="637"/>
      <c r="X377" s="637"/>
      <c r="Y377" s="637"/>
      <c r="Z377" s="637"/>
      <c r="AA377" s="637"/>
      <c r="AB377" s="637"/>
      <c r="AC377" s="103"/>
    </row>
    <row r="378" spans="1:29" ht="12.75" customHeight="1" thickBot="1" x14ac:dyDescent="0.25">
      <c r="A378" s="97"/>
      <c r="B378" s="633" t="s">
        <v>9</v>
      </c>
      <c r="C378" s="633"/>
      <c r="D378" s="633"/>
      <c r="E378" s="633"/>
      <c r="F378" s="633"/>
      <c r="G378" s="633"/>
      <c r="H378" s="633"/>
      <c r="I378" s="633"/>
      <c r="J378" s="633"/>
      <c r="K378" s="633"/>
      <c r="L378" s="634"/>
      <c r="M378" s="212">
        <v>7</v>
      </c>
      <c r="N378" s="212">
        <v>7</v>
      </c>
      <c r="O378" s="175" t="s">
        <v>450</v>
      </c>
      <c r="P378" s="176" t="s">
        <v>10</v>
      </c>
      <c r="Q378" s="635"/>
      <c r="R378" s="636"/>
      <c r="S378" s="402">
        <f>+'11'!U308</f>
        <v>1439.05</v>
      </c>
      <c r="T378" s="402">
        <f>+'11'!V308</f>
        <v>1439.0450499999999</v>
      </c>
      <c r="U378" s="400">
        <f t="shared" si="6"/>
        <v>99.99965602307077</v>
      </c>
      <c r="V378" s="637"/>
      <c r="W378" s="637"/>
      <c r="X378" s="637"/>
      <c r="Y378" s="637"/>
      <c r="Z378" s="637"/>
      <c r="AA378" s="637"/>
      <c r="AB378" s="637"/>
      <c r="AC378" s="103"/>
    </row>
    <row r="379" spans="1:29" ht="42.75" customHeight="1" thickBot="1" x14ac:dyDescent="0.25">
      <c r="A379" s="97"/>
      <c r="B379" s="633" t="s">
        <v>11</v>
      </c>
      <c r="C379" s="633"/>
      <c r="D379" s="633"/>
      <c r="E379" s="633"/>
      <c r="F379" s="633"/>
      <c r="G379" s="633"/>
      <c r="H379" s="633"/>
      <c r="I379" s="633"/>
      <c r="J379" s="633"/>
      <c r="K379" s="633"/>
      <c r="L379" s="634"/>
      <c r="M379" s="212">
        <v>7</v>
      </c>
      <c r="N379" s="212">
        <v>7</v>
      </c>
      <c r="O379" s="175" t="s">
        <v>450</v>
      </c>
      <c r="P379" s="176" t="s">
        <v>12</v>
      </c>
      <c r="Q379" s="635"/>
      <c r="R379" s="636"/>
      <c r="S379" s="402">
        <f>+'11'!U309</f>
        <v>1439.05</v>
      </c>
      <c r="T379" s="402">
        <f>+'11'!V309</f>
        <v>1439.0450499999999</v>
      </c>
      <c r="U379" s="400">
        <f t="shared" si="6"/>
        <v>99.99965602307077</v>
      </c>
      <c r="V379" s="637"/>
      <c r="W379" s="637"/>
      <c r="X379" s="637"/>
      <c r="Y379" s="637"/>
      <c r="Z379" s="637"/>
      <c r="AA379" s="637"/>
      <c r="AB379" s="637"/>
      <c r="AC379" s="103"/>
    </row>
    <row r="380" spans="1:29" ht="12.75" customHeight="1" thickBot="1" x14ac:dyDescent="0.25">
      <c r="A380" s="97"/>
      <c r="B380" s="638" t="s">
        <v>76</v>
      </c>
      <c r="C380" s="638"/>
      <c r="D380" s="638"/>
      <c r="E380" s="638"/>
      <c r="F380" s="638"/>
      <c r="G380" s="638"/>
      <c r="H380" s="638"/>
      <c r="I380" s="638"/>
      <c r="J380" s="638"/>
      <c r="K380" s="638"/>
      <c r="L380" s="639"/>
      <c r="M380" s="255">
        <v>7</v>
      </c>
      <c r="N380" s="255">
        <v>9</v>
      </c>
      <c r="O380" s="256">
        <v>0</v>
      </c>
      <c r="P380" s="257">
        <v>0</v>
      </c>
      <c r="Q380" s="640"/>
      <c r="R380" s="641"/>
      <c r="S380" s="402">
        <f>+S381+S392+S409+S414</f>
        <v>18017.300360000001</v>
      </c>
      <c r="T380" s="402">
        <f>+T381+T392+T409+T414</f>
        <v>17979.007850000002</v>
      </c>
      <c r="U380" s="400">
        <f t="shared" si="6"/>
        <v>99.787468104350353</v>
      </c>
      <c r="V380" s="642"/>
      <c r="W380" s="642"/>
      <c r="X380" s="642"/>
      <c r="Y380" s="642"/>
      <c r="Z380" s="642"/>
      <c r="AA380" s="642"/>
      <c r="AB380" s="642"/>
      <c r="AC380" s="103"/>
    </row>
    <row r="381" spans="1:29" ht="21.75" customHeight="1" thickBot="1" x14ac:dyDescent="0.25">
      <c r="A381" s="97"/>
      <c r="B381" s="633" t="s">
        <v>431</v>
      </c>
      <c r="C381" s="633"/>
      <c r="D381" s="633"/>
      <c r="E381" s="633"/>
      <c r="F381" s="633"/>
      <c r="G381" s="633"/>
      <c r="H381" s="633"/>
      <c r="I381" s="633"/>
      <c r="J381" s="633"/>
      <c r="K381" s="633"/>
      <c r="L381" s="634"/>
      <c r="M381" s="212">
        <v>7</v>
      </c>
      <c r="N381" s="212">
        <v>9</v>
      </c>
      <c r="O381" s="175" t="s">
        <v>432</v>
      </c>
      <c r="P381" s="176">
        <v>0</v>
      </c>
      <c r="Q381" s="635"/>
      <c r="R381" s="636"/>
      <c r="S381" s="403">
        <f>+'11'!U311</f>
        <v>1640.4672500000001</v>
      </c>
      <c r="T381" s="403">
        <f>+'11'!V311</f>
        <v>1640.4672500000001</v>
      </c>
      <c r="U381" s="400">
        <f t="shared" si="6"/>
        <v>100</v>
      </c>
      <c r="V381" s="637"/>
      <c r="W381" s="637"/>
      <c r="X381" s="637"/>
      <c r="Y381" s="637"/>
      <c r="Z381" s="637"/>
      <c r="AA381" s="637"/>
      <c r="AB381" s="637"/>
      <c r="AC381" s="103"/>
    </row>
    <row r="382" spans="1:29" ht="21.75" customHeight="1" thickBot="1" x14ac:dyDescent="0.25">
      <c r="A382" s="97"/>
      <c r="B382" s="633" t="s">
        <v>451</v>
      </c>
      <c r="C382" s="633"/>
      <c r="D382" s="633"/>
      <c r="E382" s="633"/>
      <c r="F382" s="633"/>
      <c r="G382" s="633"/>
      <c r="H382" s="633"/>
      <c r="I382" s="633"/>
      <c r="J382" s="633"/>
      <c r="K382" s="633"/>
      <c r="L382" s="634"/>
      <c r="M382" s="212">
        <v>7</v>
      </c>
      <c r="N382" s="212">
        <v>9</v>
      </c>
      <c r="O382" s="175" t="s">
        <v>452</v>
      </c>
      <c r="P382" s="176">
        <v>0</v>
      </c>
      <c r="Q382" s="635"/>
      <c r="R382" s="636"/>
      <c r="S382" s="403">
        <f>+'11'!U312</f>
        <v>1640.4672500000001</v>
      </c>
      <c r="T382" s="403">
        <f>+'11'!V312</f>
        <v>1640.4672500000001</v>
      </c>
      <c r="U382" s="400">
        <f t="shared" si="6"/>
        <v>100</v>
      </c>
      <c r="V382" s="637"/>
      <c r="W382" s="637"/>
      <c r="X382" s="637"/>
      <c r="Y382" s="637"/>
      <c r="Z382" s="637"/>
      <c r="AA382" s="637"/>
      <c r="AB382" s="637"/>
      <c r="AC382" s="103"/>
    </row>
    <row r="383" spans="1:29" ht="32.25" customHeight="1" thickBot="1" x14ac:dyDescent="0.25">
      <c r="A383" s="97"/>
      <c r="B383" s="633" t="s">
        <v>64</v>
      </c>
      <c r="C383" s="633"/>
      <c r="D383" s="633"/>
      <c r="E383" s="633"/>
      <c r="F383" s="633"/>
      <c r="G383" s="633"/>
      <c r="H383" s="633"/>
      <c r="I383" s="633"/>
      <c r="J383" s="633"/>
      <c r="K383" s="633"/>
      <c r="L383" s="634"/>
      <c r="M383" s="212">
        <v>7</v>
      </c>
      <c r="N383" s="212">
        <v>9</v>
      </c>
      <c r="O383" s="175" t="s">
        <v>453</v>
      </c>
      <c r="P383" s="176">
        <v>0</v>
      </c>
      <c r="Q383" s="635"/>
      <c r="R383" s="636"/>
      <c r="S383" s="403">
        <f>+'11'!U313</f>
        <v>1640.4672500000001</v>
      </c>
      <c r="T383" s="403">
        <f>+'11'!V313</f>
        <v>1640.4672500000001</v>
      </c>
      <c r="U383" s="400">
        <f t="shared" si="6"/>
        <v>100</v>
      </c>
      <c r="V383" s="637"/>
      <c r="W383" s="637"/>
      <c r="X383" s="637"/>
      <c r="Y383" s="637"/>
      <c r="Z383" s="637"/>
      <c r="AA383" s="637"/>
      <c r="AB383" s="637"/>
      <c r="AC383" s="103"/>
    </row>
    <row r="384" spans="1:29" ht="53.25" customHeight="1" thickBot="1" x14ac:dyDescent="0.25">
      <c r="A384" s="97"/>
      <c r="B384" s="633" t="s">
        <v>17</v>
      </c>
      <c r="C384" s="633"/>
      <c r="D384" s="633"/>
      <c r="E384" s="633"/>
      <c r="F384" s="633"/>
      <c r="G384" s="633"/>
      <c r="H384" s="633"/>
      <c r="I384" s="633"/>
      <c r="J384" s="633"/>
      <c r="K384" s="633"/>
      <c r="L384" s="634"/>
      <c r="M384" s="212">
        <v>7</v>
      </c>
      <c r="N384" s="212">
        <v>9</v>
      </c>
      <c r="O384" s="175" t="s">
        <v>453</v>
      </c>
      <c r="P384" s="176" t="s">
        <v>18</v>
      </c>
      <c r="Q384" s="635"/>
      <c r="R384" s="636"/>
      <c r="S384" s="403">
        <f>+'11'!U314</f>
        <v>1637.0672500000001</v>
      </c>
      <c r="T384" s="403">
        <f>+'11'!V314</f>
        <v>1637.0672500000001</v>
      </c>
      <c r="U384" s="400">
        <f t="shared" si="6"/>
        <v>100</v>
      </c>
      <c r="V384" s="637"/>
      <c r="W384" s="637"/>
      <c r="X384" s="637"/>
      <c r="Y384" s="637"/>
      <c r="Z384" s="637"/>
      <c r="AA384" s="637"/>
      <c r="AB384" s="637"/>
      <c r="AC384" s="103"/>
    </row>
    <row r="385" spans="1:29" ht="21.75" customHeight="1" thickBot="1" x14ac:dyDescent="0.25">
      <c r="A385" s="97"/>
      <c r="B385" s="633" t="s">
        <v>38</v>
      </c>
      <c r="C385" s="633"/>
      <c r="D385" s="633"/>
      <c r="E385" s="633"/>
      <c r="F385" s="633"/>
      <c r="G385" s="633"/>
      <c r="H385" s="633"/>
      <c r="I385" s="633"/>
      <c r="J385" s="633"/>
      <c r="K385" s="633"/>
      <c r="L385" s="634"/>
      <c r="M385" s="212">
        <v>7</v>
      </c>
      <c r="N385" s="212">
        <v>9</v>
      </c>
      <c r="O385" s="175" t="s">
        <v>453</v>
      </c>
      <c r="P385" s="176" t="s">
        <v>39</v>
      </c>
      <c r="Q385" s="635"/>
      <c r="R385" s="636"/>
      <c r="S385" s="403">
        <f>+'11'!U315</f>
        <v>1637.0672500000001</v>
      </c>
      <c r="T385" s="403">
        <f>+'11'!V315</f>
        <v>1637.0672500000001</v>
      </c>
      <c r="U385" s="400">
        <f t="shared" si="6"/>
        <v>100</v>
      </c>
      <c r="V385" s="637"/>
      <c r="W385" s="637"/>
      <c r="X385" s="637"/>
      <c r="Y385" s="637"/>
      <c r="Z385" s="637"/>
      <c r="AA385" s="637"/>
      <c r="AB385" s="637"/>
      <c r="AC385" s="103"/>
    </row>
    <row r="386" spans="1:29" ht="21.75" customHeight="1" thickBot="1" x14ac:dyDescent="0.25">
      <c r="A386" s="97"/>
      <c r="B386" s="633" t="s">
        <v>327</v>
      </c>
      <c r="C386" s="633"/>
      <c r="D386" s="633"/>
      <c r="E386" s="633"/>
      <c r="F386" s="633"/>
      <c r="G386" s="633"/>
      <c r="H386" s="633"/>
      <c r="I386" s="633"/>
      <c r="J386" s="633"/>
      <c r="K386" s="633"/>
      <c r="L386" s="634"/>
      <c r="M386" s="212">
        <v>7</v>
      </c>
      <c r="N386" s="212">
        <v>9</v>
      </c>
      <c r="O386" s="175" t="s">
        <v>453</v>
      </c>
      <c r="P386" s="176" t="s">
        <v>40</v>
      </c>
      <c r="Q386" s="635"/>
      <c r="R386" s="636"/>
      <c r="S386" s="403">
        <f>+'11'!U316</f>
        <v>1259.4082000000001</v>
      </c>
      <c r="T386" s="403">
        <f>+'11'!V316</f>
        <v>1259.4082000000001</v>
      </c>
      <c r="U386" s="400">
        <f t="shared" si="6"/>
        <v>100</v>
      </c>
      <c r="V386" s="637"/>
      <c r="W386" s="637"/>
      <c r="X386" s="637"/>
      <c r="Y386" s="637"/>
      <c r="Z386" s="637"/>
      <c r="AA386" s="637"/>
      <c r="AB386" s="637"/>
      <c r="AC386" s="103"/>
    </row>
    <row r="387" spans="1:29" ht="32.25" hidden="1" customHeight="1" thickBot="1" x14ac:dyDescent="0.25">
      <c r="A387" s="97"/>
      <c r="B387" s="633" t="s">
        <v>347</v>
      </c>
      <c r="C387" s="633"/>
      <c r="D387" s="633"/>
      <c r="E387" s="633"/>
      <c r="F387" s="633"/>
      <c r="G387" s="633"/>
      <c r="H387" s="633"/>
      <c r="I387" s="633"/>
      <c r="J387" s="633"/>
      <c r="K387" s="633"/>
      <c r="L387" s="634"/>
      <c r="M387" s="212">
        <v>7</v>
      </c>
      <c r="N387" s="212">
        <v>9</v>
      </c>
      <c r="O387" s="175" t="s">
        <v>453</v>
      </c>
      <c r="P387" s="176" t="s">
        <v>41</v>
      </c>
      <c r="Q387" s="635"/>
      <c r="R387" s="636"/>
      <c r="S387" s="403">
        <f>+'11'!U317</f>
        <v>0</v>
      </c>
      <c r="T387" s="403">
        <f>+'11'!V317</f>
        <v>0</v>
      </c>
      <c r="U387" s="400" t="e">
        <f t="shared" si="6"/>
        <v>#DIV/0!</v>
      </c>
      <c r="V387" s="637"/>
      <c r="W387" s="637"/>
      <c r="X387" s="637"/>
      <c r="Y387" s="637"/>
      <c r="Z387" s="637"/>
      <c r="AA387" s="637"/>
      <c r="AB387" s="637"/>
      <c r="AC387" s="103"/>
    </row>
    <row r="388" spans="1:29" ht="32.25" customHeight="1" thickBot="1" x14ac:dyDescent="0.25">
      <c r="A388" s="97"/>
      <c r="B388" s="633" t="s">
        <v>328</v>
      </c>
      <c r="C388" s="633"/>
      <c r="D388" s="633"/>
      <c r="E388" s="633"/>
      <c r="F388" s="633"/>
      <c r="G388" s="633"/>
      <c r="H388" s="633"/>
      <c r="I388" s="633"/>
      <c r="J388" s="633"/>
      <c r="K388" s="633"/>
      <c r="L388" s="634"/>
      <c r="M388" s="212">
        <v>7</v>
      </c>
      <c r="N388" s="212">
        <v>9</v>
      </c>
      <c r="O388" s="175" t="s">
        <v>453</v>
      </c>
      <c r="P388" s="176" t="s">
        <v>42</v>
      </c>
      <c r="Q388" s="635"/>
      <c r="R388" s="636"/>
      <c r="S388" s="403">
        <f>+'11'!U318</f>
        <v>377.65905000000004</v>
      </c>
      <c r="T388" s="403">
        <f>+'11'!V318</f>
        <v>377.65904999999998</v>
      </c>
      <c r="U388" s="400">
        <f t="shared" si="6"/>
        <v>99.999999999999986</v>
      </c>
      <c r="V388" s="637"/>
      <c r="W388" s="637"/>
      <c r="X388" s="637"/>
      <c r="Y388" s="637"/>
      <c r="Z388" s="637"/>
      <c r="AA388" s="637"/>
      <c r="AB388" s="637"/>
      <c r="AC388" s="103"/>
    </row>
    <row r="389" spans="1:29" ht="21.75" customHeight="1" thickBot="1" x14ac:dyDescent="0.25">
      <c r="A389" s="97"/>
      <c r="B389" s="633" t="s">
        <v>339</v>
      </c>
      <c r="C389" s="633"/>
      <c r="D389" s="633"/>
      <c r="E389" s="633"/>
      <c r="F389" s="633"/>
      <c r="G389" s="633"/>
      <c r="H389" s="633"/>
      <c r="I389" s="633"/>
      <c r="J389" s="633"/>
      <c r="K389" s="633"/>
      <c r="L389" s="634"/>
      <c r="M389" s="212">
        <v>7</v>
      </c>
      <c r="N389" s="212">
        <v>9</v>
      </c>
      <c r="O389" s="175" t="s">
        <v>453</v>
      </c>
      <c r="P389" s="176" t="s">
        <v>25</v>
      </c>
      <c r="Q389" s="635"/>
      <c r="R389" s="636"/>
      <c r="S389" s="403">
        <f>+'11'!U319</f>
        <v>3.4</v>
      </c>
      <c r="T389" s="403">
        <f>+'11'!V319</f>
        <v>3.4</v>
      </c>
      <c r="U389" s="400">
        <f t="shared" si="6"/>
        <v>100</v>
      </c>
      <c r="V389" s="637"/>
      <c r="W389" s="637"/>
      <c r="X389" s="637"/>
      <c r="Y389" s="637"/>
      <c r="Z389" s="637"/>
      <c r="AA389" s="637"/>
      <c r="AB389" s="637"/>
      <c r="AC389" s="103"/>
    </row>
    <row r="390" spans="1:29" ht="21.75" customHeight="1" thickBot="1" x14ac:dyDescent="0.25">
      <c r="A390" s="97"/>
      <c r="B390" s="633" t="s">
        <v>340</v>
      </c>
      <c r="C390" s="633"/>
      <c r="D390" s="633"/>
      <c r="E390" s="633"/>
      <c r="F390" s="633"/>
      <c r="G390" s="633"/>
      <c r="H390" s="633"/>
      <c r="I390" s="633"/>
      <c r="J390" s="633"/>
      <c r="K390" s="633"/>
      <c r="L390" s="634"/>
      <c r="M390" s="212">
        <v>7</v>
      </c>
      <c r="N390" s="212">
        <v>9</v>
      </c>
      <c r="O390" s="175" t="s">
        <v>453</v>
      </c>
      <c r="P390" s="176" t="s">
        <v>27</v>
      </c>
      <c r="Q390" s="635"/>
      <c r="R390" s="636"/>
      <c r="S390" s="403">
        <f>+'11'!U320</f>
        <v>3.4</v>
      </c>
      <c r="T390" s="403">
        <f>+'11'!V320</f>
        <v>3.4</v>
      </c>
      <c r="U390" s="400">
        <f t="shared" si="6"/>
        <v>100</v>
      </c>
      <c r="V390" s="637"/>
      <c r="W390" s="637"/>
      <c r="X390" s="637"/>
      <c r="Y390" s="637"/>
      <c r="Z390" s="637"/>
      <c r="AA390" s="637"/>
      <c r="AB390" s="637"/>
      <c r="AC390" s="103"/>
    </row>
    <row r="391" spans="1:29" ht="12.75" customHeight="1" thickBot="1" x14ac:dyDescent="0.25">
      <c r="A391" s="97"/>
      <c r="B391" s="633" t="s">
        <v>342</v>
      </c>
      <c r="C391" s="633"/>
      <c r="D391" s="633"/>
      <c r="E391" s="633"/>
      <c r="F391" s="633"/>
      <c r="G391" s="633"/>
      <c r="H391" s="633"/>
      <c r="I391" s="633"/>
      <c r="J391" s="633"/>
      <c r="K391" s="633"/>
      <c r="L391" s="634"/>
      <c r="M391" s="212">
        <v>7</v>
      </c>
      <c r="N391" s="212">
        <v>9</v>
      </c>
      <c r="O391" s="175" t="s">
        <v>453</v>
      </c>
      <c r="P391" s="176" t="s">
        <v>29</v>
      </c>
      <c r="Q391" s="635"/>
      <c r="R391" s="636"/>
      <c r="S391" s="403">
        <f>+'11'!U321</f>
        <v>3.4</v>
      </c>
      <c r="T391" s="403">
        <f>+'11'!V321</f>
        <v>3.4</v>
      </c>
      <c r="U391" s="400">
        <f t="shared" si="6"/>
        <v>100</v>
      </c>
      <c r="V391" s="637"/>
      <c r="W391" s="637"/>
      <c r="X391" s="637"/>
      <c r="Y391" s="637"/>
      <c r="Z391" s="637"/>
      <c r="AA391" s="637"/>
      <c r="AB391" s="637"/>
      <c r="AC391" s="103"/>
    </row>
    <row r="392" spans="1:29" ht="21.75" customHeight="1" thickBot="1" x14ac:dyDescent="0.25">
      <c r="A392" s="97"/>
      <c r="B392" s="633" t="s">
        <v>431</v>
      </c>
      <c r="C392" s="633"/>
      <c r="D392" s="633"/>
      <c r="E392" s="633"/>
      <c r="F392" s="633"/>
      <c r="G392" s="633"/>
      <c r="H392" s="633"/>
      <c r="I392" s="633"/>
      <c r="J392" s="633"/>
      <c r="K392" s="633"/>
      <c r="L392" s="634"/>
      <c r="M392" s="212">
        <v>7</v>
      </c>
      <c r="N392" s="212">
        <v>9</v>
      </c>
      <c r="O392" s="175" t="s">
        <v>432</v>
      </c>
      <c r="P392" s="176">
        <v>0</v>
      </c>
      <c r="Q392" s="635"/>
      <c r="R392" s="636"/>
      <c r="S392" s="403">
        <f>+'11'!U322</f>
        <v>15832.73408</v>
      </c>
      <c r="T392" s="403">
        <f>+'11'!V322</f>
        <v>15832.56465</v>
      </c>
      <c r="U392" s="400">
        <f t="shared" si="6"/>
        <v>99.998929875287843</v>
      </c>
      <c r="V392" s="637"/>
      <c r="W392" s="637"/>
      <c r="X392" s="637"/>
      <c r="Y392" s="637"/>
      <c r="Z392" s="637"/>
      <c r="AA392" s="637"/>
      <c r="AB392" s="637"/>
      <c r="AC392" s="103"/>
    </row>
    <row r="393" spans="1:29" ht="21.75" customHeight="1" thickBot="1" x14ac:dyDescent="0.25">
      <c r="A393" s="97"/>
      <c r="B393" s="633" t="s">
        <v>451</v>
      </c>
      <c r="C393" s="633"/>
      <c r="D393" s="633"/>
      <c r="E393" s="633"/>
      <c r="F393" s="633"/>
      <c r="G393" s="633"/>
      <c r="H393" s="633"/>
      <c r="I393" s="633"/>
      <c r="J393" s="633"/>
      <c r="K393" s="633"/>
      <c r="L393" s="634"/>
      <c r="M393" s="212">
        <v>7</v>
      </c>
      <c r="N393" s="212">
        <v>9</v>
      </c>
      <c r="O393" s="175" t="s">
        <v>452</v>
      </c>
      <c r="P393" s="176">
        <v>0</v>
      </c>
      <c r="Q393" s="635"/>
      <c r="R393" s="636"/>
      <c r="S393" s="403">
        <f>+'11'!U323</f>
        <v>15832.73408</v>
      </c>
      <c r="T393" s="403">
        <f>+'11'!V323</f>
        <v>15832.56465</v>
      </c>
      <c r="U393" s="400">
        <f t="shared" si="6"/>
        <v>99.998929875287843</v>
      </c>
      <c r="V393" s="637"/>
      <c r="W393" s="637"/>
      <c r="X393" s="637"/>
      <c r="Y393" s="637"/>
      <c r="Z393" s="637"/>
      <c r="AA393" s="637"/>
      <c r="AB393" s="637"/>
      <c r="AC393" s="103"/>
    </row>
    <row r="394" spans="1:29" ht="21.75" customHeight="1" thickBot="1" x14ac:dyDescent="0.25">
      <c r="A394" s="97"/>
      <c r="B394" s="633" t="s">
        <v>60</v>
      </c>
      <c r="C394" s="633"/>
      <c r="D394" s="633"/>
      <c r="E394" s="633"/>
      <c r="F394" s="633"/>
      <c r="G394" s="633"/>
      <c r="H394" s="633"/>
      <c r="I394" s="633"/>
      <c r="J394" s="633"/>
      <c r="K394" s="633"/>
      <c r="L394" s="634"/>
      <c r="M394" s="212">
        <v>7</v>
      </c>
      <c r="N394" s="212">
        <v>9</v>
      </c>
      <c r="O394" s="175" t="s">
        <v>454</v>
      </c>
      <c r="P394" s="176">
        <v>0</v>
      </c>
      <c r="Q394" s="635"/>
      <c r="R394" s="636"/>
      <c r="S394" s="403">
        <f>+'11'!U324</f>
        <v>15832.73408</v>
      </c>
      <c r="T394" s="403">
        <f>+'11'!V324</f>
        <v>15832.56465</v>
      </c>
      <c r="U394" s="400">
        <f t="shared" si="6"/>
        <v>99.998929875287843</v>
      </c>
      <c r="V394" s="637"/>
      <c r="W394" s="637"/>
      <c r="X394" s="637"/>
      <c r="Y394" s="637"/>
      <c r="Z394" s="637"/>
      <c r="AA394" s="637"/>
      <c r="AB394" s="637"/>
      <c r="AC394" s="103"/>
    </row>
    <row r="395" spans="1:29" ht="53.25" customHeight="1" thickBot="1" x14ac:dyDescent="0.25">
      <c r="A395" s="97"/>
      <c r="B395" s="633" t="s">
        <v>17</v>
      </c>
      <c r="C395" s="633"/>
      <c r="D395" s="633"/>
      <c r="E395" s="633"/>
      <c r="F395" s="633"/>
      <c r="G395" s="633"/>
      <c r="H395" s="633"/>
      <c r="I395" s="633"/>
      <c r="J395" s="633"/>
      <c r="K395" s="633"/>
      <c r="L395" s="634"/>
      <c r="M395" s="212">
        <v>7</v>
      </c>
      <c r="N395" s="212">
        <v>9</v>
      </c>
      <c r="O395" s="175" t="s">
        <v>454</v>
      </c>
      <c r="P395" s="176" t="s">
        <v>18</v>
      </c>
      <c r="Q395" s="635"/>
      <c r="R395" s="636"/>
      <c r="S395" s="403">
        <f>+'11'!U325</f>
        <v>14631.87408</v>
      </c>
      <c r="T395" s="403">
        <f>+'11'!V325</f>
        <v>14631.87408</v>
      </c>
      <c r="U395" s="400">
        <f t="shared" si="6"/>
        <v>100</v>
      </c>
      <c r="V395" s="637"/>
      <c r="W395" s="637"/>
      <c r="X395" s="637"/>
      <c r="Y395" s="637"/>
      <c r="Z395" s="637"/>
      <c r="AA395" s="637"/>
      <c r="AB395" s="637"/>
      <c r="AC395" s="103"/>
    </row>
    <row r="396" spans="1:29" ht="12.75" customHeight="1" thickBot="1" x14ac:dyDescent="0.25">
      <c r="A396" s="97"/>
      <c r="B396" s="633" t="s">
        <v>19</v>
      </c>
      <c r="C396" s="633"/>
      <c r="D396" s="633"/>
      <c r="E396" s="633"/>
      <c r="F396" s="633"/>
      <c r="G396" s="633"/>
      <c r="H396" s="633"/>
      <c r="I396" s="633"/>
      <c r="J396" s="633"/>
      <c r="K396" s="633"/>
      <c r="L396" s="634"/>
      <c r="M396" s="212">
        <v>7</v>
      </c>
      <c r="N396" s="212">
        <v>9</v>
      </c>
      <c r="O396" s="175" t="s">
        <v>454</v>
      </c>
      <c r="P396" s="176" t="s">
        <v>20</v>
      </c>
      <c r="Q396" s="635"/>
      <c r="R396" s="636"/>
      <c r="S396" s="403">
        <f>+'11'!U326</f>
        <v>14631.87408</v>
      </c>
      <c r="T396" s="403">
        <f>+'11'!V326</f>
        <v>14631.87408</v>
      </c>
      <c r="U396" s="400">
        <f t="shared" si="6"/>
        <v>100</v>
      </c>
      <c r="V396" s="637"/>
      <c r="W396" s="637"/>
      <c r="X396" s="637"/>
      <c r="Y396" s="637"/>
      <c r="Z396" s="637"/>
      <c r="AA396" s="637"/>
      <c r="AB396" s="637"/>
      <c r="AC396" s="103"/>
    </row>
    <row r="397" spans="1:29" ht="12.75" customHeight="1" thickBot="1" x14ac:dyDescent="0.25">
      <c r="A397" s="97"/>
      <c r="B397" s="633" t="s">
        <v>402</v>
      </c>
      <c r="C397" s="633"/>
      <c r="D397" s="633"/>
      <c r="E397" s="633"/>
      <c r="F397" s="633"/>
      <c r="G397" s="633"/>
      <c r="H397" s="633"/>
      <c r="I397" s="633"/>
      <c r="J397" s="633"/>
      <c r="K397" s="633"/>
      <c r="L397" s="634"/>
      <c r="M397" s="212">
        <v>7</v>
      </c>
      <c r="N397" s="212">
        <v>9</v>
      </c>
      <c r="O397" s="175" t="s">
        <v>454</v>
      </c>
      <c r="P397" s="176" t="s">
        <v>21</v>
      </c>
      <c r="Q397" s="635"/>
      <c r="R397" s="636"/>
      <c r="S397" s="403">
        <f>+'11'!U327</f>
        <v>11296.39127</v>
      </c>
      <c r="T397" s="403">
        <f>+'11'!V327</f>
        <v>11296.39127</v>
      </c>
      <c r="U397" s="400">
        <f t="shared" si="6"/>
        <v>100</v>
      </c>
      <c r="V397" s="637"/>
      <c r="W397" s="637"/>
      <c r="X397" s="637"/>
      <c r="Y397" s="637"/>
      <c r="Z397" s="637"/>
      <c r="AA397" s="637"/>
      <c r="AB397" s="637"/>
      <c r="AC397" s="103"/>
    </row>
    <row r="398" spans="1:29" ht="21.75" hidden="1" customHeight="1" thickBot="1" x14ac:dyDescent="0.25">
      <c r="A398" s="97"/>
      <c r="B398" s="633" t="s">
        <v>403</v>
      </c>
      <c r="C398" s="633"/>
      <c r="D398" s="633"/>
      <c r="E398" s="633"/>
      <c r="F398" s="633"/>
      <c r="G398" s="633"/>
      <c r="H398" s="633"/>
      <c r="I398" s="633"/>
      <c r="J398" s="633"/>
      <c r="K398" s="633"/>
      <c r="L398" s="634"/>
      <c r="M398" s="212">
        <v>7</v>
      </c>
      <c r="N398" s="212">
        <v>9</v>
      </c>
      <c r="O398" s="175" t="s">
        <v>454</v>
      </c>
      <c r="P398" s="176" t="s">
        <v>22</v>
      </c>
      <c r="Q398" s="635"/>
      <c r="R398" s="636"/>
      <c r="S398" s="403">
        <f>+'11'!U328</f>
        <v>0</v>
      </c>
      <c r="T398" s="403">
        <f>+'11'!V328</f>
        <v>0</v>
      </c>
      <c r="U398" s="400" t="e">
        <f t="shared" si="6"/>
        <v>#DIV/0!</v>
      </c>
      <c r="V398" s="637"/>
      <c r="W398" s="637"/>
      <c r="X398" s="637"/>
      <c r="Y398" s="637"/>
      <c r="Z398" s="637"/>
      <c r="AA398" s="637"/>
      <c r="AB398" s="637"/>
      <c r="AC398" s="103"/>
    </row>
    <row r="399" spans="1:29" ht="32.25" customHeight="1" thickBot="1" x14ac:dyDescent="0.25">
      <c r="A399" s="97"/>
      <c r="B399" s="633" t="s">
        <v>404</v>
      </c>
      <c r="C399" s="633"/>
      <c r="D399" s="633"/>
      <c r="E399" s="633"/>
      <c r="F399" s="633"/>
      <c r="G399" s="633"/>
      <c r="H399" s="633"/>
      <c r="I399" s="633"/>
      <c r="J399" s="633"/>
      <c r="K399" s="633"/>
      <c r="L399" s="634"/>
      <c r="M399" s="212">
        <v>7</v>
      </c>
      <c r="N399" s="212">
        <v>9</v>
      </c>
      <c r="O399" s="175" t="s">
        <v>454</v>
      </c>
      <c r="P399" s="176" t="s">
        <v>23</v>
      </c>
      <c r="Q399" s="635"/>
      <c r="R399" s="636"/>
      <c r="S399" s="403">
        <f>+'11'!U329</f>
        <v>3335.48281</v>
      </c>
      <c r="T399" s="403">
        <f>+'11'!V329</f>
        <v>3335.48281</v>
      </c>
      <c r="U399" s="400">
        <f t="shared" si="6"/>
        <v>100</v>
      </c>
      <c r="V399" s="637"/>
      <c r="W399" s="637"/>
      <c r="X399" s="637"/>
      <c r="Y399" s="637"/>
      <c r="Z399" s="637"/>
      <c r="AA399" s="637"/>
      <c r="AB399" s="637"/>
      <c r="AC399" s="103"/>
    </row>
    <row r="400" spans="1:29" ht="21.75" customHeight="1" thickBot="1" x14ac:dyDescent="0.25">
      <c r="A400" s="97"/>
      <c r="B400" s="633" t="s">
        <v>339</v>
      </c>
      <c r="C400" s="633"/>
      <c r="D400" s="633"/>
      <c r="E400" s="633"/>
      <c r="F400" s="633"/>
      <c r="G400" s="633"/>
      <c r="H400" s="633"/>
      <c r="I400" s="633"/>
      <c r="J400" s="633"/>
      <c r="K400" s="633"/>
      <c r="L400" s="634"/>
      <c r="M400" s="212">
        <v>7</v>
      </c>
      <c r="N400" s="212">
        <v>9</v>
      </c>
      <c r="O400" s="175" t="s">
        <v>454</v>
      </c>
      <c r="P400" s="176" t="s">
        <v>25</v>
      </c>
      <c r="Q400" s="635"/>
      <c r="R400" s="636"/>
      <c r="S400" s="403">
        <f>+'11'!U330</f>
        <v>1190.3999999999999</v>
      </c>
      <c r="T400" s="403">
        <f>+'11'!V330</f>
        <v>1190.3257899999999</v>
      </c>
      <c r="U400" s="400">
        <f t="shared" si="6"/>
        <v>99.993765961021509</v>
      </c>
      <c r="V400" s="637"/>
      <c r="W400" s="637"/>
      <c r="X400" s="637"/>
      <c r="Y400" s="637"/>
      <c r="Z400" s="637"/>
      <c r="AA400" s="637"/>
      <c r="AB400" s="637"/>
      <c r="AC400" s="103"/>
    </row>
    <row r="401" spans="1:29" ht="21.75" customHeight="1" thickBot="1" x14ac:dyDescent="0.25">
      <c r="A401" s="97"/>
      <c r="B401" s="633" t="s">
        <v>340</v>
      </c>
      <c r="C401" s="633"/>
      <c r="D401" s="633"/>
      <c r="E401" s="633"/>
      <c r="F401" s="633"/>
      <c r="G401" s="633"/>
      <c r="H401" s="633"/>
      <c r="I401" s="633"/>
      <c r="J401" s="633"/>
      <c r="K401" s="633"/>
      <c r="L401" s="634"/>
      <c r="M401" s="212">
        <v>7</v>
      </c>
      <c r="N401" s="212">
        <v>9</v>
      </c>
      <c r="O401" s="175" t="s">
        <v>454</v>
      </c>
      <c r="P401" s="176" t="s">
        <v>27</v>
      </c>
      <c r="Q401" s="635"/>
      <c r="R401" s="636"/>
      <c r="S401" s="403">
        <f>+'11'!U331</f>
        <v>1190.3999999999999</v>
      </c>
      <c r="T401" s="403">
        <f>+'11'!V331</f>
        <v>1190.3257899999999</v>
      </c>
      <c r="U401" s="400">
        <f t="shared" si="6"/>
        <v>99.993765961021509</v>
      </c>
      <c r="V401" s="637"/>
      <c r="W401" s="637"/>
      <c r="X401" s="637"/>
      <c r="Y401" s="637"/>
      <c r="Z401" s="637"/>
      <c r="AA401" s="637"/>
      <c r="AB401" s="637"/>
      <c r="AC401" s="103"/>
    </row>
    <row r="402" spans="1:29" ht="21.75" customHeight="1" thickBot="1" x14ac:dyDescent="0.25">
      <c r="A402" s="97"/>
      <c r="B402" s="633" t="s">
        <v>341</v>
      </c>
      <c r="C402" s="633"/>
      <c r="D402" s="633"/>
      <c r="E402" s="633"/>
      <c r="F402" s="633"/>
      <c r="G402" s="633"/>
      <c r="H402" s="633"/>
      <c r="I402" s="633"/>
      <c r="J402" s="633"/>
      <c r="K402" s="633"/>
      <c r="L402" s="634"/>
      <c r="M402" s="212">
        <v>7</v>
      </c>
      <c r="N402" s="212">
        <v>9</v>
      </c>
      <c r="O402" s="175" t="s">
        <v>454</v>
      </c>
      <c r="P402" s="176" t="s">
        <v>28</v>
      </c>
      <c r="Q402" s="635"/>
      <c r="R402" s="636"/>
      <c r="S402" s="403">
        <f>+'11'!U332</f>
        <v>285.3</v>
      </c>
      <c r="T402" s="403">
        <f>+'11'!V332</f>
        <v>285.24750999999998</v>
      </c>
      <c r="U402" s="400">
        <f t="shared" si="6"/>
        <v>99.981601822642816</v>
      </c>
      <c r="V402" s="637"/>
      <c r="W402" s="637"/>
      <c r="X402" s="637"/>
      <c r="Y402" s="637"/>
      <c r="Z402" s="637"/>
      <c r="AA402" s="637"/>
      <c r="AB402" s="637"/>
      <c r="AC402" s="103"/>
    </row>
    <row r="403" spans="1:29" ht="12.75" customHeight="1" thickBot="1" x14ac:dyDescent="0.25">
      <c r="A403" s="97"/>
      <c r="B403" s="633" t="s">
        <v>342</v>
      </c>
      <c r="C403" s="633"/>
      <c r="D403" s="633"/>
      <c r="E403" s="633"/>
      <c r="F403" s="633"/>
      <c r="G403" s="633"/>
      <c r="H403" s="633"/>
      <c r="I403" s="633"/>
      <c r="J403" s="633"/>
      <c r="K403" s="633"/>
      <c r="L403" s="634"/>
      <c r="M403" s="212">
        <v>7</v>
      </c>
      <c r="N403" s="212">
        <v>9</v>
      </c>
      <c r="O403" s="175" t="s">
        <v>454</v>
      </c>
      <c r="P403" s="176" t="s">
        <v>29</v>
      </c>
      <c r="Q403" s="635"/>
      <c r="R403" s="636"/>
      <c r="S403" s="403">
        <f>+'11'!U333</f>
        <v>905.09999999999991</v>
      </c>
      <c r="T403" s="403">
        <f>+'11'!V333</f>
        <v>905.07827999999995</v>
      </c>
      <c r="U403" s="400">
        <f t="shared" si="6"/>
        <v>99.997600265164081</v>
      </c>
      <c r="V403" s="637"/>
      <c r="W403" s="637"/>
      <c r="X403" s="637"/>
      <c r="Y403" s="637"/>
      <c r="Z403" s="637"/>
      <c r="AA403" s="637"/>
      <c r="AB403" s="637"/>
      <c r="AC403" s="103"/>
    </row>
    <row r="404" spans="1:29" ht="12.75" customHeight="1" thickBot="1" x14ac:dyDescent="0.25">
      <c r="A404" s="97"/>
      <c r="B404" s="633" t="s">
        <v>30</v>
      </c>
      <c r="C404" s="633"/>
      <c r="D404" s="633"/>
      <c r="E404" s="633"/>
      <c r="F404" s="633"/>
      <c r="G404" s="633"/>
      <c r="H404" s="633"/>
      <c r="I404" s="633"/>
      <c r="J404" s="633"/>
      <c r="K404" s="633"/>
      <c r="L404" s="634"/>
      <c r="M404" s="212">
        <v>7</v>
      </c>
      <c r="N404" s="212">
        <v>9</v>
      </c>
      <c r="O404" s="175" t="s">
        <v>454</v>
      </c>
      <c r="P404" s="176" t="s">
        <v>31</v>
      </c>
      <c r="Q404" s="635"/>
      <c r="R404" s="636"/>
      <c r="S404" s="403">
        <f>+'11'!U334</f>
        <v>10.46</v>
      </c>
      <c r="T404" s="403">
        <f>+'11'!V334</f>
        <v>10.36478</v>
      </c>
      <c r="U404" s="400">
        <f t="shared" ref="U404:U467" si="7">+T404/S404*100</f>
        <v>99.089674952198834</v>
      </c>
      <c r="V404" s="637"/>
      <c r="W404" s="637"/>
      <c r="X404" s="637"/>
      <c r="Y404" s="637"/>
      <c r="Z404" s="637"/>
      <c r="AA404" s="637"/>
      <c r="AB404" s="637"/>
      <c r="AC404" s="103"/>
    </row>
    <row r="405" spans="1:29" ht="12.75" customHeight="1" thickBot="1" x14ac:dyDescent="0.25">
      <c r="A405" s="97"/>
      <c r="B405" s="633" t="s">
        <v>343</v>
      </c>
      <c r="C405" s="633"/>
      <c r="D405" s="633"/>
      <c r="E405" s="633"/>
      <c r="F405" s="633"/>
      <c r="G405" s="633"/>
      <c r="H405" s="633"/>
      <c r="I405" s="633"/>
      <c r="J405" s="633"/>
      <c r="K405" s="633"/>
      <c r="L405" s="634"/>
      <c r="M405" s="212">
        <v>7</v>
      </c>
      <c r="N405" s="212">
        <v>9</v>
      </c>
      <c r="O405" s="175" t="s">
        <v>454</v>
      </c>
      <c r="P405" s="176" t="s">
        <v>32</v>
      </c>
      <c r="Q405" s="635"/>
      <c r="R405" s="636"/>
      <c r="S405" s="403">
        <f>+'11'!U335</f>
        <v>10.46</v>
      </c>
      <c r="T405" s="403">
        <f>+'11'!V335</f>
        <v>10.36478</v>
      </c>
      <c r="U405" s="400">
        <f t="shared" si="7"/>
        <v>99.089674952198834</v>
      </c>
      <c r="V405" s="637"/>
      <c r="W405" s="637"/>
      <c r="X405" s="637"/>
      <c r="Y405" s="637"/>
      <c r="Z405" s="637"/>
      <c r="AA405" s="637"/>
      <c r="AB405" s="637"/>
      <c r="AC405" s="103"/>
    </row>
    <row r="406" spans="1:29" ht="21.75" customHeight="1" thickBot="1" x14ac:dyDescent="0.25">
      <c r="A406" s="97"/>
      <c r="B406" s="633" t="s">
        <v>33</v>
      </c>
      <c r="C406" s="633"/>
      <c r="D406" s="633"/>
      <c r="E406" s="633"/>
      <c r="F406" s="633"/>
      <c r="G406" s="633"/>
      <c r="H406" s="633"/>
      <c r="I406" s="633"/>
      <c r="J406" s="633"/>
      <c r="K406" s="633"/>
      <c r="L406" s="634"/>
      <c r="M406" s="212">
        <v>7</v>
      </c>
      <c r="N406" s="212">
        <v>9</v>
      </c>
      <c r="O406" s="175" t="s">
        <v>454</v>
      </c>
      <c r="P406" s="176" t="s">
        <v>34</v>
      </c>
      <c r="Q406" s="635"/>
      <c r="R406" s="636"/>
      <c r="S406" s="403">
        <f>+'11'!U336</f>
        <v>7.2800000000000011</v>
      </c>
      <c r="T406" s="403">
        <f>+'11'!V336</f>
        <v>7.2750000000000004</v>
      </c>
      <c r="U406" s="400">
        <f t="shared" si="7"/>
        <v>99.931318681318672</v>
      </c>
      <c r="V406" s="637"/>
      <c r="W406" s="637"/>
      <c r="X406" s="637"/>
      <c r="Y406" s="637"/>
      <c r="Z406" s="637"/>
      <c r="AA406" s="637"/>
      <c r="AB406" s="637"/>
      <c r="AC406" s="103"/>
    </row>
    <row r="407" spans="1:29" ht="12.75" customHeight="1" thickBot="1" x14ac:dyDescent="0.25">
      <c r="A407" s="97"/>
      <c r="B407" s="633" t="s">
        <v>344</v>
      </c>
      <c r="C407" s="633"/>
      <c r="D407" s="633"/>
      <c r="E407" s="633"/>
      <c r="F407" s="633"/>
      <c r="G407" s="633"/>
      <c r="H407" s="633"/>
      <c r="I407" s="633"/>
      <c r="J407" s="633"/>
      <c r="K407" s="633"/>
      <c r="L407" s="634"/>
      <c r="M407" s="212">
        <v>7</v>
      </c>
      <c r="N407" s="212">
        <v>9</v>
      </c>
      <c r="O407" s="175" t="s">
        <v>454</v>
      </c>
      <c r="P407" s="176" t="s">
        <v>35</v>
      </c>
      <c r="Q407" s="635"/>
      <c r="R407" s="636"/>
      <c r="S407" s="403">
        <f>+'11'!U337</f>
        <v>2.68</v>
      </c>
      <c r="T407" s="403">
        <f>+'11'!V337</f>
        <v>2.6749999999999998</v>
      </c>
      <c r="U407" s="400">
        <f t="shared" si="7"/>
        <v>99.813432835820876</v>
      </c>
      <c r="V407" s="637"/>
      <c r="W407" s="637"/>
      <c r="X407" s="637"/>
      <c r="Y407" s="637"/>
      <c r="Z407" s="637"/>
      <c r="AA407" s="637"/>
      <c r="AB407" s="637"/>
      <c r="AC407" s="103"/>
    </row>
    <row r="408" spans="1:29" ht="12.75" customHeight="1" thickBot="1" x14ac:dyDescent="0.25">
      <c r="A408" s="97"/>
      <c r="B408" s="633" t="s">
        <v>82</v>
      </c>
      <c r="C408" s="633"/>
      <c r="D408" s="633"/>
      <c r="E408" s="633"/>
      <c r="F408" s="633"/>
      <c r="G408" s="633"/>
      <c r="H408" s="633"/>
      <c r="I408" s="633"/>
      <c r="J408" s="633"/>
      <c r="K408" s="633"/>
      <c r="L408" s="648"/>
      <c r="M408" s="251">
        <v>7</v>
      </c>
      <c r="N408" s="251">
        <v>9</v>
      </c>
      <c r="O408" s="259" t="s">
        <v>454</v>
      </c>
      <c r="P408" s="260" t="s">
        <v>83</v>
      </c>
      <c r="Q408" s="649"/>
      <c r="R408" s="650"/>
      <c r="S408" s="404">
        <f>+'11'!U338</f>
        <v>0.5</v>
      </c>
      <c r="T408" s="404">
        <f>+'11'!V338</f>
        <v>0.41477999999999998</v>
      </c>
      <c r="U408" s="400">
        <f t="shared" si="7"/>
        <v>82.956000000000003</v>
      </c>
      <c r="V408" s="637"/>
      <c r="W408" s="637"/>
      <c r="X408" s="637"/>
      <c r="Y408" s="637"/>
      <c r="Z408" s="637"/>
      <c r="AA408" s="637"/>
      <c r="AB408" s="637"/>
      <c r="AC408" s="103"/>
    </row>
    <row r="409" spans="1:29" ht="34.5" thickBot="1" x14ac:dyDescent="0.25">
      <c r="A409" s="97"/>
      <c r="B409" s="206"/>
      <c r="C409" s="206"/>
      <c r="D409" s="206"/>
      <c r="E409" s="206"/>
      <c r="F409" s="206"/>
      <c r="G409" s="206"/>
      <c r="H409" s="206"/>
      <c r="I409" s="206"/>
      <c r="J409" s="206"/>
      <c r="K409" s="207"/>
      <c r="L409" s="245" t="s">
        <v>155</v>
      </c>
      <c r="M409" s="246" t="s">
        <v>603</v>
      </c>
      <c r="N409" s="246" t="s">
        <v>604</v>
      </c>
      <c r="O409" s="247" t="str">
        <f>+'11'!Q339</f>
        <v>1100000000</v>
      </c>
      <c r="P409" s="247">
        <f>+'11'!R339</f>
        <v>0</v>
      </c>
      <c r="Q409" s="247">
        <f>+'11'!S339</f>
        <v>0</v>
      </c>
      <c r="R409" s="247">
        <f>+'11'!T339</f>
        <v>0</v>
      </c>
      <c r="S409" s="405">
        <f>+'11'!U339</f>
        <v>76.75</v>
      </c>
      <c r="T409" s="405">
        <f>+'11'!V339</f>
        <v>76.75</v>
      </c>
      <c r="U409" s="400">
        <f t="shared" si="7"/>
        <v>100</v>
      </c>
      <c r="V409" s="241"/>
      <c r="W409" s="242"/>
      <c r="X409" s="208"/>
      <c r="Y409" s="208"/>
      <c r="Z409" s="208"/>
      <c r="AA409" s="208"/>
      <c r="AB409" s="208"/>
      <c r="AC409" s="103"/>
    </row>
    <row r="410" spans="1:29" ht="23.25" thickBot="1" x14ac:dyDescent="0.25">
      <c r="A410" s="97"/>
      <c r="B410" s="206"/>
      <c r="C410" s="206"/>
      <c r="D410" s="206"/>
      <c r="E410" s="206"/>
      <c r="F410" s="206"/>
      <c r="G410" s="206"/>
      <c r="H410" s="206"/>
      <c r="I410" s="206"/>
      <c r="J410" s="206"/>
      <c r="K410" s="207"/>
      <c r="L410" s="245" t="s">
        <v>26</v>
      </c>
      <c r="M410" s="246" t="s">
        <v>603</v>
      </c>
      <c r="N410" s="246" t="s">
        <v>604</v>
      </c>
      <c r="O410" s="247" t="str">
        <f>+'11'!Q340</f>
        <v>1100200020</v>
      </c>
      <c r="P410" s="247">
        <f>+'11'!R340</f>
        <v>0</v>
      </c>
      <c r="Q410" s="247">
        <f>+'11'!S340</f>
        <v>0</v>
      </c>
      <c r="R410" s="247">
        <f>+'11'!T340</f>
        <v>0</v>
      </c>
      <c r="S410" s="405">
        <f>+'11'!U340</f>
        <v>76.75</v>
      </c>
      <c r="T410" s="405">
        <f>+'11'!V340</f>
        <v>76.75</v>
      </c>
      <c r="U410" s="400">
        <f t="shared" si="7"/>
        <v>100</v>
      </c>
      <c r="V410" s="243"/>
      <c r="W410" s="244"/>
      <c r="X410" s="208"/>
      <c r="Y410" s="208"/>
      <c r="Z410" s="208"/>
      <c r="AA410" s="208"/>
      <c r="AB410" s="208"/>
      <c r="AC410" s="103"/>
    </row>
    <row r="411" spans="1:29" ht="57" thickBot="1" x14ac:dyDescent="0.25">
      <c r="A411" s="97"/>
      <c r="B411" s="206"/>
      <c r="C411" s="206"/>
      <c r="D411" s="206"/>
      <c r="E411" s="206"/>
      <c r="F411" s="206"/>
      <c r="G411" s="206"/>
      <c r="H411" s="206"/>
      <c r="I411" s="206"/>
      <c r="J411" s="206"/>
      <c r="K411" s="207"/>
      <c r="L411" s="245" t="s">
        <v>17</v>
      </c>
      <c r="M411" s="246" t="s">
        <v>603</v>
      </c>
      <c r="N411" s="246" t="s">
        <v>604</v>
      </c>
      <c r="O411" s="247" t="str">
        <f>+'11'!Q341</f>
        <v>1100200020</v>
      </c>
      <c r="P411" s="247" t="str">
        <f>+'11'!R341</f>
        <v>100</v>
      </c>
      <c r="Q411" s="247">
        <f>+'11'!S341</f>
        <v>0</v>
      </c>
      <c r="R411" s="247">
        <f>+'11'!T341</f>
        <v>0</v>
      </c>
      <c r="S411" s="405">
        <f>+'11'!U341</f>
        <v>76.75</v>
      </c>
      <c r="T411" s="405">
        <f>+'11'!V341</f>
        <v>76.75</v>
      </c>
      <c r="U411" s="400">
        <f t="shared" si="7"/>
        <v>100</v>
      </c>
      <c r="V411" s="243"/>
      <c r="W411" s="244"/>
      <c r="X411" s="208"/>
      <c r="Y411" s="208"/>
      <c r="Z411" s="208"/>
      <c r="AA411" s="208"/>
      <c r="AB411" s="208"/>
      <c r="AC411" s="103"/>
    </row>
    <row r="412" spans="1:29" ht="23.25" thickBot="1" x14ac:dyDescent="0.25">
      <c r="A412" s="97"/>
      <c r="B412" s="206"/>
      <c r="C412" s="206"/>
      <c r="D412" s="206"/>
      <c r="E412" s="206"/>
      <c r="F412" s="206"/>
      <c r="G412" s="206"/>
      <c r="H412" s="206"/>
      <c r="I412" s="206"/>
      <c r="J412" s="206"/>
      <c r="K412" s="207"/>
      <c r="L412" s="245" t="s">
        <v>38</v>
      </c>
      <c r="M412" s="246" t="s">
        <v>603</v>
      </c>
      <c r="N412" s="246" t="s">
        <v>604</v>
      </c>
      <c r="O412" s="247" t="str">
        <f>+'11'!Q342</f>
        <v>1100200020</v>
      </c>
      <c r="P412" s="247" t="str">
        <f>+'11'!R342</f>
        <v>120</v>
      </c>
      <c r="Q412" s="247">
        <f>+'11'!S342</f>
        <v>0</v>
      </c>
      <c r="R412" s="247">
        <f>+'11'!T342</f>
        <v>0</v>
      </c>
      <c r="S412" s="405">
        <f>+'11'!U342</f>
        <v>76.75</v>
      </c>
      <c r="T412" s="405">
        <f>+'11'!V342</f>
        <v>76.75</v>
      </c>
      <c r="U412" s="400">
        <f t="shared" si="7"/>
        <v>100</v>
      </c>
      <c r="V412" s="243"/>
      <c r="W412" s="244"/>
      <c r="X412" s="208"/>
      <c r="Y412" s="208"/>
      <c r="Z412" s="208"/>
      <c r="AA412" s="208"/>
      <c r="AB412" s="208"/>
      <c r="AC412" s="103"/>
    </row>
    <row r="413" spans="1:29" ht="34.5" thickBot="1" x14ac:dyDescent="0.25">
      <c r="A413" s="97"/>
      <c r="B413" s="206"/>
      <c r="C413" s="206"/>
      <c r="D413" s="206"/>
      <c r="E413" s="206"/>
      <c r="F413" s="206"/>
      <c r="G413" s="206"/>
      <c r="H413" s="206"/>
      <c r="I413" s="206"/>
      <c r="J413" s="206"/>
      <c r="K413" s="207"/>
      <c r="L413" s="245" t="s">
        <v>347</v>
      </c>
      <c r="M413" s="246" t="s">
        <v>603</v>
      </c>
      <c r="N413" s="246" t="s">
        <v>604</v>
      </c>
      <c r="O413" s="247" t="str">
        <f>+'11'!Q343</f>
        <v>1100200020</v>
      </c>
      <c r="P413" s="247" t="str">
        <f>+'11'!R343</f>
        <v>122</v>
      </c>
      <c r="Q413" s="247">
        <f>+'11'!S343</f>
        <v>0</v>
      </c>
      <c r="R413" s="247">
        <f>+'11'!T343</f>
        <v>0</v>
      </c>
      <c r="S413" s="405">
        <f>+'11'!U343</f>
        <v>76.75</v>
      </c>
      <c r="T413" s="405">
        <f>+'11'!V343</f>
        <v>76.75</v>
      </c>
      <c r="U413" s="400">
        <f t="shared" si="7"/>
        <v>100</v>
      </c>
      <c r="V413" s="243"/>
      <c r="W413" s="244"/>
      <c r="X413" s="208"/>
      <c r="Y413" s="208"/>
      <c r="Z413" s="208"/>
      <c r="AA413" s="208"/>
      <c r="AB413" s="208"/>
      <c r="AC413" s="103"/>
    </row>
    <row r="414" spans="1:29" ht="32.25" customHeight="1" thickBot="1" x14ac:dyDescent="0.25">
      <c r="A414" s="97"/>
      <c r="B414" s="633" t="s">
        <v>353</v>
      </c>
      <c r="C414" s="633"/>
      <c r="D414" s="633"/>
      <c r="E414" s="633"/>
      <c r="F414" s="633"/>
      <c r="G414" s="633"/>
      <c r="H414" s="633"/>
      <c r="I414" s="633"/>
      <c r="J414" s="633"/>
      <c r="K414" s="633"/>
      <c r="L414" s="634"/>
      <c r="M414" s="212">
        <v>7</v>
      </c>
      <c r="N414" s="212">
        <v>9</v>
      </c>
      <c r="O414" s="175" t="s">
        <v>354</v>
      </c>
      <c r="P414" s="176">
        <v>0</v>
      </c>
      <c r="Q414" s="635"/>
      <c r="R414" s="636"/>
      <c r="S414" s="403">
        <f>+'11'!U603</f>
        <v>467.34902999999997</v>
      </c>
      <c r="T414" s="403">
        <f>+'11'!V603</f>
        <v>429.22595000000001</v>
      </c>
      <c r="U414" s="400">
        <f t="shared" si="7"/>
        <v>91.842696239253996</v>
      </c>
      <c r="V414" s="637"/>
      <c r="W414" s="637"/>
      <c r="X414" s="637"/>
      <c r="Y414" s="637"/>
      <c r="Z414" s="637"/>
      <c r="AA414" s="637"/>
      <c r="AB414" s="637"/>
      <c r="AC414" s="103"/>
    </row>
    <row r="415" spans="1:29" ht="32.25" customHeight="1" thickBot="1" x14ac:dyDescent="0.25">
      <c r="A415" s="97"/>
      <c r="B415" s="633" t="s">
        <v>455</v>
      </c>
      <c r="C415" s="633"/>
      <c r="D415" s="633"/>
      <c r="E415" s="633"/>
      <c r="F415" s="633"/>
      <c r="G415" s="633"/>
      <c r="H415" s="633"/>
      <c r="I415" s="633"/>
      <c r="J415" s="633"/>
      <c r="K415" s="633"/>
      <c r="L415" s="634"/>
      <c r="M415" s="212">
        <v>7</v>
      </c>
      <c r="N415" s="212">
        <v>9</v>
      </c>
      <c r="O415" s="175" t="s">
        <v>456</v>
      </c>
      <c r="P415" s="176">
        <v>0</v>
      </c>
      <c r="Q415" s="635"/>
      <c r="R415" s="636"/>
      <c r="S415" s="403">
        <f>+'11'!U604</f>
        <v>467.34902999999997</v>
      </c>
      <c r="T415" s="403">
        <f>+'11'!V604</f>
        <v>429.22595000000001</v>
      </c>
      <c r="U415" s="400">
        <f t="shared" si="7"/>
        <v>91.842696239253996</v>
      </c>
      <c r="V415" s="637"/>
      <c r="W415" s="637"/>
      <c r="X415" s="637"/>
      <c r="Y415" s="637"/>
      <c r="Z415" s="637"/>
      <c r="AA415" s="637"/>
      <c r="AB415" s="637"/>
      <c r="AC415" s="103"/>
    </row>
    <row r="416" spans="1:29" ht="53.25" customHeight="1" thickBot="1" x14ac:dyDescent="0.25">
      <c r="A416" s="97"/>
      <c r="B416" s="633" t="s">
        <v>17</v>
      </c>
      <c r="C416" s="633"/>
      <c r="D416" s="633"/>
      <c r="E416" s="633"/>
      <c r="F416" s="633"/>
      <c r="G416" s="633"/>
      <c r="H416" s="633"/>
      <c r="I416" s="633"/>
      <c r="J416" s="633"/>
      <c r="K416" s="633"/>
      <c r="L416" s="634"/>
      <c r="M416" s="212">
        <v>7</v>
      </c>
      <c r="N416" s="212">
        <v>9</v>
      </c>
      <c r="O416" s="175" t="s">
        <v>456</v>
      </c>
      <c r="P416" s="176" t="s">
        <v>18</v>
      </c>
      <c r="Q416" s="635"/>
      <c r="R416" s="636"/>
      <c r="S416" s="403">
        <f>+'11'!U605</f>
        <v>414.47691999999995</v>
      </c>
      <c r="T416" s="403">
        <f>+'11'!V605</f>
        <v>399.07692000000003</v>
      </c>
      <c r="U416" s="400">
        <f t="shared" si="7"/>
        <v>96.284473451501256</v>
      </c>
      <c r="V416" s="637"/>
      <c r="W416" s="637"/>
      <c r="X416" s="637"/>
      <c r="Y416" s="637"/>
      <c r="Z416" s="637"/>
      <c r="AA416" s="637"/>
      <c r="AB416" s="637"/>
      <c r="AC416" s="103"/>
    </row>
    <row r="417" spans="1:29" ht="21.75" customHeight="1" thickBot="1" x14ac:dyDescent="0.25">
      <c r="A417" s="97"/>
      <c r="B417" s="633" t="s">
        <v>38</v>
      </c>
      <c r="C417" s="633"/>
      <c r="D417" s="633"/>
      <c r="E417" s="633"/>
      <c r="F417" s="633"/>
      <c r="G417" s="633"/>
      <c r="H417" s="633"/>
      <c r="I417" s="633"/>
      <c r="J417" s="633"/>
      <c r="K417" s="633"/>
      <c r="L417" s="634"/>
      <c r="M417" s="212">
        <v>7</v>
      </c>
      <c r="N417" s="212">
        <v>9</v>
      </c>
      <c r="O417" s="175" t="s">
        <v>456</v>
      </c>
      <c r="P417" s="176" t="s">
        <v>39</v>
      </c>
      <c r="Q417" s="635"/>
      <c r="R417" s="636"/>
      <c r="S417" s="403">
        <f>+'11'!U606</f>
        <v>414.47691999999995</v>
      </c>
      <c r="T417" s="403">
        <f>+'11'!V606</f>
        <v>399.07692000000003</v>
      </c>
      <c r="U417" s="400">
        <f t="shared" si="7"/>
        <v>96.284473451501256</v>
      </c>
      <c r="V417" s="637"/>
      <c r="W417" s="637"/>
      <c r="X417" s="637"/>
      <c r="Y417" s="637"/>
      <c r="Z417" s="637"/>
      <c r="AA417" s="637"/>
      <c r="AB417" s="637"/>
      <c r="AC417" s="103"/>
    </row>
    <row r="418" spans="1:29" ht="21.75" customHeight="1" thickBot="1" x14ac:dyDescent="0.25">
      <c r="A418" s="97"/>
      <c r="B418" s="633" t="s">
        <v>327</v>
      </c>
      <c r="C418" s="633"/>
      <c r="D418" s="633"/>
      <c r="E418" s="633"/>
      <c r="F418" s="633"/>
      <c r="G418" s="633"/>
      <c r="H418" s="633"/>
      <c r="I418" s="633"/>
      <c r="J418" s="633"/>
      <c r="K418" s="633"/>
      <c r="L418" s="634"/>
      <c r="M418" s="212">
        <v>7</v>
      </c>
      <c r="N418" s="212">
        <v>9</v>
      </c>
      <c r="O418" s="175" t="s">
        <v>456</v>
      </c>
      <c r="P418" s="176" t="s">
        <v>40</v>
      </c>
      <c r="Q418" s="635"/>
      <c r="R418" s="636"/>
      <c r="S418" s="403">
        <f>+'11'!U607</f>
        <v>308.70546000000002</v>
      </c>
      <c r="T418" s="403">
        <f>+'11'!V607</f>
        <v>308.70546000000002</v>
      </c>
      <c r="U418" s="400">
        <f t="shared" si="7"/>
        <v>100</v>
      </c>
      <c r="V418" s="637"/>
      <c r="W418" s="637"/>
      <c r="X418" s="637"/>
      <c r="Y418" s="637"/>
      <c r="Z418" s="637"/>
      <c r="AA418" s="637"/>
      <c r="AB418" s="637"/>
      <c r="AC418" s="103"/>
    </row>
    <row r="419" spans="1:29" ht="32.25" customHeight="1" thickBot="1" x14ac:dyDescent="0.25">
      <c r="A419" s="97"/>
      <c r="B419" s="633" t="s">
        <v>347</v>
      </c>
      <c r="C419" s="633"/>
      <c r="D419" s="633"/>
      <c r="E419" s="633"/>
      <c r="F419" s="633"/>
      <c r="G419" s="633"/>
      <c r="H419" s="633"/>
      <c r="I419" s="633"/>
      <c r="J419" s="633"/>
      <c r="K419" s="633"/>
      <c r="L419" s="634"/>
      <c r="M419" s="212">
        <v>7</v>
      </c>
      <c r="N419" s="212">
        <v>9</v>
      </c>
      <c r="O419" s="175" t="s">
        <v>456</v>
      </c>
      <c r="P419" s="176" t="s">
        <v>41</v>
      </c>
      <c r="Q419" s="635"/>
      <c r="R419" s="636"/>
      <c r="S419" s="403">
        <f>+'11'!U608</f>
        <v>15.4</v>
      </c>
      <c r="T419" s="403">
        <f>+'11'!V608</f>
        <v>0</v>
      </c>
      <c r="U419" s="400">
        <f t="shared" si="7"/>
        <v>0</v>
      </c>
      <c r="V419" s="637"/>
      <c r="W419" s="637"/>
      <c r="X419" s="637"/>
      <c r="Y419" s="637"/>
      <c r="Z419" s="637"/>
      <c r="AA419" s="637"/>
      <c r="AB419" s="637"/>
      <c r="AC419" s="103"/>
    </row>
    <row r="420" spans="1:29" ht="32.25" customHeight="1" thickBot="1" x14ac:dyDescent="0.25">
      <c r="A420" s="97"/>
      <c r="B420" s="633" t="s">
        <v>328</v>
      </c>
      <c r="C420" s="633"/>
      <c r="D420" s="633"/>
      <c r="E420" s="633"/>
      <c r="F420" s="633"/>
      <c r="G420" s="633"/>
      <c r="H420" s="633"/>
      <c r="I420" s="633"/>
      <c r="J420" s="633"/>
      <c r="K420" s="633"/>
      <c r="L420" s="634"/>
      <c r="M420" s="212">
        <v>7</v>
      </c>
      <c r="N420" s="212">
        <v>9</v>
      </c>
      <c r="O420" s="175" t="s">
        <v>456</v>
      </c>
      <c r="P420" s="176" t="s">
        <v>42</v>
      </c>
      <c r="Q420" s="635"/>
      <c r="R420" s="636"/>
      <c r="S420" s="403">
        <f>+'11'!U609</f>
        <v>90.371460000000013</v>
      </c>
      <c r="T420" s="403">
        <f>+'11'!V609</f>
        <v>90.371459999999999</v>
      </c>
      <c r="U420" s="400">
        <f t="shared" si="7"/>
        <v>99.999999999999986</v>
      </c>
      <c r="V420" s="637"/>
      <c r="W420" s="637"/>
      <c r="X420" s="637"/>
      <c r="Y420" s="637"/>
      <c r="Z420" s="637"/>
      <c r="AA420" s="637"/>
      <c r="AB420" s="637"/>
      <c r="AC420" s="103"/>
    </row>
    <row r="421" spans="1:29" ht="21.75" customHeight="1" thickBot="1" x14ac:dyDescent="0.25">
      <c r="A421" s="97"/>
      <c r="B421" s="633" t="s">
        <v>339</v>
      </c>
      <c r="C421" s="633"/>
      <c r="D421" s="633"/>
      <c r="E421" s="633"/>
      <c r="F421" s="633"/>
      <c r="G421" s="633"/>
      <c r="H421" s="633"/>
      <c r="I421" s="633"/>
      <c r="J421" s="633"/>
      <c r="K421" s="633"/>
      <c r="L421" s="634"/>
      <c r="M421" s="212">
        <v>7</v>
      </c>
      <c r="N421" s="212">
        <v>9</v>
      </c>
      <c r="O421" s="175" t="s">
        <v>456</v>
      </c>
      <c r="P421" s="176" t="s">
        <v>25</v>
      </c>
      <c r="Q421" s="635"/>
      <c r="R421" s="636"/>
      <c r="S421" s="403">
        <f>+'11'!U610</f>
        <v>22.72308</v>
      </c>
      <c r="T421" s="403">
        <f>+'11'!V610</f>
        <v>0</v>
      </c>
      <c r="U421" s="400">
        <f t="shared" si="7"/>
        <v>0</v>
      </c>
      <c r="V421" s="637"/>
      <c r="W421" s="637"/>
      <c r="X421" s="637"/>
      <c r="Y421" s="637"/>
      <c r="Z421" s="637"/>
      <c r="AA421" s="637"/>
      <c r="AB421" s="637"/>
      <c r="AC421" s="103"/>
    </row>
    <row r="422" spans="1:29" ht="21.75" customHeight="1" thickBot="1" x14ac:dyDescent="0.25">
      <c r="A422" s="97"/>
      <c r="B422" s="633" t="s">
        <v>340</v>
      </c>
      <c r="C422" s="633"/>
      <c r="D422" s="633"/>
      <c r="E422" s="633"/>
      <c r="F422" s="633"/>
      <c r="G422" s="633"/>
      <c r="H422" s="633"/>
      <c r="I422" s="633"/>
      <c r="J422" s="633"/>
      <c r="K422" s="633"/>
      <c r="L422" s="634"/>
      <c r="M422" s="212">
        <v>7</v>
      </c>
      <c r="N422" s="212">
        <v>9</v>
      </c>
      <c r="O422" s="175" t="s">
        <v>456</v>
      </c>
      <c r="P422" s="176" t="s">
        <v>27</v>
      </c>
      <c r="Q422" s="635"/>
      <c r="R422" s="636"/>
      <c r="S422" s="403">
        <f>+'11'!U611</f>
        <v>22.72308</v>
      </c>
      <c r="T422" s="403">
        <f>+'11'!V611</f>
        <v>0</v>
      </c>
      <c r="U422" s="400">
        <f t="shared" si="7"/>
        <v>0</v>
      </c>
      <c r="V422" s="637"/>
      <c r="W422" s="637"/>
      <c r="X422" s="637"/>
      <c r="Y422" s="637"/>
      <c r="Z422" s="637"/>
      <c r="AA422" s="637"/>
      <c r="AB422" s="637"/>
      <c r="AC422" s="103"/>
    </row>
    <row r="423" spans="1:29" ht="21.75" customHeight="1" thickBot="1" x14ac:dyDescent="0.25">
      <c r="A423" s="97"/>
      <c r="B423" s="633" t="s">
        <v>341</v>
      </c>
      <c r="C423" s="633"/>
      <c r="D423" s="633"/>
      <c r="E423" s="633"/>
      <c r="F423" s="633"/>
      <c r="G423" s="633"/>
      <c r="H423" s="633"/>
      <c r="I423" s="633"/>
      <c r="J423" s="633"/>
      <c r="K423" s="633"/>
      <c r="L423" s="634"/>
      <c r="M423" s="212">
        <v>7</v>
      </c>
      <c r="N423" s="212">
        <v>9</v>
      </c>
      <c r="O423" s="175" t="s">
        <v>456</v>
      </c>
      <c r="P423" s="176" t="s">
        <v>28</v>
      </c>
      <c r="Q423" s="635"/>
      <c r="R423" s="636"/>
      <c r="S423" s="403">
        <f>+'11'!U612</f>
        <v>21.3</v>
      </c>
      <c r="T423" s="403">
        <f>+'11'!V612</f>
        <v>0</v>
      </c>
      <c r="U423" s="400">
        <f t="shared" si="7"/>
        <v>0</v>
      </c>
      <c r="V423" s="637"/>
      <c r="W423" s="637"/>
      <c r="X423" s="637"/>
      <c r="Y423" s="637"/>
      <c r="Z423" s="637"/>
      <c r="AA423" s="637"/>
      <c r="AB423" s="637"/>
      <c r="AC423" s="103"/>
    </row>
    <row r="424" spans="1:29" ht="12.75" customHeight="1" thickBot="1" x14ac:dyDescent="0.25">
      <c r="A424" s="97"/>
      <c r="B424" s="633" t="s">
        <v>342</v>
      </c>
      <c r="C424" s="633"/>
      <c r="D424" s="633"/>
      <c r="E424" s="633"/>
      <c r="F424" s="633"/>
      <c r="G424" s="633"/>
      <c r="H424" s="633"/>
      <c r="I424" s="633"/>
      <c r="J424" s="633"/>
      <c r="K424" s="633"/>
      <c r="L424" s="634"/>
      <c r="M424" s="212">
        <v>7</v>
      </c>
      <c r="N424" s="212">
        <v>9</v>
      </c>
      <c r="O424" s="175" t="s">
        <v>456</v>
      </c>
      <c r="P424" s="176" t="s">
        <v>29</v>
      </c>
      <c r="Q424" s="635"/>
      <c r="R424" s="636"/>
      <c r="S424" s="403">
        <f>+'11'!U613</f>
        <v>1.4230799999999988</v>
      </c>
      <c r="T424" s="403">
        <f>+'11'!V613</f>
        <v>0</v>
      </c>
      <c r="U424" s="400">
        <f t="shared" si="7"/>
        <v>0</v>
      </c>
      <c r="V424" s="637"/>
      <c r="W424" s="637"/>
      <c r="X424" s="637"/>
      <c r="Y424" s="637"/>
      <c r="Z424" s="637"/>
      <c r="AA424" s="637"/>
      <c r="AB424" s="637"/>
      <c r="AC424" s="103"/>
    </row>
    <row r="425" spans="1:29" ht="12.75" customHeight="1" thickBot="1" x14ac:dyDescent="0.25">
      <c r="A425" s="97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3" t="s">
        <v>30</v>
      </c>
      <c r="M425" s="212">
        <v>7</v>
      </c>
      <c r="N425" s="212">
        <v>9</v>
      </c>
      <c r="O425" s="175" t="s">
        <v>456</v>
      </c>
      <c r="P425" s="176">
        <v>800</v>
      </c>
      <c r="Q425" s="636"/>
      <c r="R425" s="651"/>
      <c r="S425" s="403">
        <f>+'11'!U614</f>
        <v>30.14903</v>
      </c>
      <c r="T425" s="403">
        <f>+'11'!V614</f>
        <v>30.14903</v>
      </c>
      <c r="U425" s="400">
        <f t="shared" si="7"/>
        <v>100</v>
      </c>
      <c r="V425" s="132"/>
      <c r="W425" s="132"/>
      <c r="X425" s="132"/>
      <c r="Y425" s="132"/>
      <c r="Z425" s="132"/>
      <c r="AA425" s="132"/>
      <c r="AB425" s="132"/>
      <c r="AC425" s="103"/>
    </row>
    <row r="426" spans="1:29" ht="12.75" customHeight="1" thickBot="1" x14ac:dyDescent="0.25">
      <c r="A426" s="97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4" t="s">
        <v>570</v>
      </c>
      <c r="M426" s="212">
        <v>7</v>
      </c>
      <c r="N426" s="212">
        <v>9</v>
      </c>
      <c r="O426" s="175" t="s">
        <v>456</v>
      </c>
      <c r="P426" s="176">
        <v>830</v>
      </c>
      <c r="Q426" s="636"/>
      <c r="R426" s="651"/>
      <c r="S426" s="403">
        <f>+'11'!U615</f>
        <v>25</v>
      </c>
      <c r="T426" s="403">
        <f>+'11'!V615</f>
        <v>25</v>
      </c>
      <c r="U426" s="400">
        <f t="shared" si="7"/>
        <v>100</v>
      </c>
      <c r="V426" s="132"/>
      <c r="W426" s="132"/>
      <c r="X426" s="132"/>
      <c r="Y426" s="132"/>
      <c r="Z426" s="132"/>
      <c r="AA426" s="132"/>
      <c r="AB426" s="132"/>
      <c r="AC426" s="103"/>
    </row>
    <row r="427" spans="1:29" ht="39.75" customHeight="1" thickBot="1" x14ac:dyDescent="0.25">
      <c r="A427" s="97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4" t="s">
        <v>571</v>
      </c>
      <c r="M427" s="212">
        <v>7</v>
      </c>
      <c r="N427" s="212">
        <v>9</v>
      </c>
      <c r="O427" s="175" t="s">
        <v>456</v>
      </c>
      <c r="P427" s="176">
        <v>831</v>
      </c>
      <c r="Q427" s="636"/>
      <c r="R427" s="651"/>
      <c r="S427" s="403">
        <f>+'11'!U616</f>
        <v>25</v>
      </c>
      <c r="T427" s="403">
        <f>+'11'!V616</f>
        <v>25</v>
      </c>
      <c r="U427" s="400">
        <f t="shared" si="7"/>
        <v>100</v>
      </c>
      <c r="V427" s="132"/>
      <c r="W427" s="132"/>
      <c r="X427" s="132"/>
      <c r="Y427" s="132"/>
      <c r="Z427" s="132"/>
      <c r="AA427" s="132"/>
      <c r="AB427" s="132"/>
      <c r="AC427" s="103"/>
    </row>
    <row r="428" spans="1:29" ht="12.75" customHeight="1" thickBot="1" x14ac:dyDescent="0.25">
      <c r="A428" s="97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4" t="s">
        <v>343</v>
      </c>
      <c r="M428" s="212">
        <v>7</v>
      </c>
      <c r="N428" s="212">
        <v>9</v>
      </c>
      <c r="O428" s="175" t="s">
        <v>456</v>
      </c>
      <c r="P428" s="176">
        <v>850</v>
      </c>
      <c r="Q428" s="636"/>
      <c r="R428" s="651"/>
      <c r="S428" s="403">
        <f>+'11'!U617</f>
        <v>5.1490299999999998</v>
      </c>
      <c r="T428" s="403">
        <f>+'11'!V617</f>
        <v>5.1490299999999998</v>
      </c>
      <c r="U428" s="400">
        <f t="shared" si="7"/>
        <v>100</v>
      </c>
      <c r="V428" s="132"/>
      <c r="W428" s="132"/>
      <c r="X428" s="132"/>
      <c r="Y428" s="132"/>
      <c r="Z428" s="132"/>
      <c r="AA428" s="132"/>
      <c r="AB428" s="132"/>
      <c r="AC428" s="103"/>
    </row>
    <row r="429" spans="1:29" ht="12.75" customHeight="1" thickBot="1" x14ac:dyDescent="0.25">
      <c r="A429" s="97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4" t="s">
        <v>82</v>
      </c>
      <c r="M429" s="212">
        <v>7</v>
      </c>
      <c r="N429" s="212">
        <v>9</v>
      </c>
      <c r="O429" s="175" t="s">
        <v>456</v>
      </c>
      <c r="P429" s="176">
        <v>851</v>
      </c>
      <c r="Q429" s="636"/>
      <c r="R429" s="651"/>
      <c r="S429" s="403">
        <f>+'11'!U618</f>
        <v>5.1490299999999998</v>
      </c>
      <c r="T429" s="403">
        <f>+'11'!V618</f>
        <v>5.1490299999999998</v>
      </c>
      <c r="U429" s="400">
        <f t="shared" si="7"/>
        <v>100</v>
      </c>
      <c r="V429" s="132"/>
      <c r="W429" s="132"/>
      <c r="X429" s="132"/>
      <c r="Y429" s="132"/>
      <c r="Z429" s="132"/>
      <c r="AA429" s="132"/>
      <c r="AB429" s="132"/>
      <c r="AC429" s="103"/>
    </row>
    <row r="430" spans="1:29" ht="12.75" customHeight="1" thickBot="1" x14ac:dyDescent="0.25">
      <c r="A430" s="97"/>
      <c r="B430" s="643" t="s">
        <v>457</v>
      </c>
      <c r="C430" s="643"/>
      <c r="D430" s="643"/>
      <c r="E430" s="643"/>
      <c r="F430" s="643"/>
      <c r="G430" s="643"/>
      <c r="H430" s="643"/>
      <c r="I430" s="643"/>
      <c r="J430" s="643"/>
      <c r="K430" s="643"/>
      <c r="L430" s="644"/>
      <c r="M430" s="252">
        <v>8</v>
      </c>
      <c r="N430" s="252">
        <v>0</v>
      </c>
      <c r="O430" s="253">
        <v>0</v>
      </c>
      <c r="P430" s="254">
        <v>0</v>
      </c>
      <c r="Q430" s="645"/>
      <c r="R430" s="646"/>
      <c r="S430" s="401">
        <f>+'11'!U27</f>
        <v>51157.337620000006</v>
      </c>
      <c r="T430" s="401">
        <f>+'11'!V27</f>
        <v>50474.313000000002</v>
      </c>
      <c r="U430" s="400">
        <f t="shared" si="7"/>
        <v>98.664855030037813</v>
      </c>
      <c r="V430" s="647"/>
      <c r="W430" s="647"/>
      <c r="X430" s="647"/>
      <c r="Y430" s="647"/>
      <c r="Z430" s="647"/>
      <c r="AA430" s="647"/>
      <c r="AB430" s="647"/>
      <c r="AC430" s="103"/>
    </row>
    <row r="431" spans="1:29" ht="12.75" customHeight="1" thickBot="1" x14ac:dyDescent="0.25">
      <c r="A431" s="97"/>
      <c r="B431" s="638" t="s">
        <v>13</v>
      </c>
      <c r="C431" s="638"/>
      <c r="D431" s="638"/>
      <c r="E431" s="638"/>
      <c r="F431" s="638"/>
      <c r="G431" s="638"/>
      <c r="H431" s="638"/>
      <c r="I431" s="638"/>
      <c r="J431" s="638"/>
      <c r="K431" s="638"/>
      <c r="L431" s="639"/>
      <c r="M431" s="255">
        <v>8</v>
      </c>
      <c r="N431" s="255">
        <v>1</v>
      </c>
      <c r="O431" s="256">
        <v>0</v>
      </c>
      <c r="P431" s="257">
        <v>0</v>
      </c>
      <c r="Q431" s="640"/>
      <c r="R431" s="641"/>
      <c r="S431" s="401">
        <f>+'11'!U28</f>
        <v>48342.636590000009</v>
      </c>
      <c r="T431" s="401">
        <f>+'11'!V28</f>
        <v>47659.617969999999</v>
      </c>
      <c r="U431" s="400">
        <f t="shared" si="7"/>
        <v>98.587129978464404</v>
      </c>
      <c r="V431" s="642"/>
      <c r="W431" s="642"/>
      <c r="X431" s="642"/>
      <c r="Y431" s="642"/>
      <c r="Z431" s="642"/>
      <c r="AA431" s="642"/>
      <c r="AB431" s="642"/>
      <c r="AC431" s="103"/>
    </row>
    <row r="432" spans="1:29" ht="21.75" customHeight="1" thickBot="1" x14ac:dyDescent="0.25">
      <c r="A432" s="97"/>
      <c r="B432" s="633" t="s">
        <v>458</v>
      </c>
      <c r="C432" s="633"/>
      <c r="D432" s="633"/>
      <c r="E432" s="633"/>
      <c r="F432" s="633"/>
      <c r="G432" s="633"/>
      <c r="H432" s="633"/>
      <c r="I432" s="633"/>
      <c r="J432" s="633"/>
      <c r="K432" s="633"/>
      <c r="L432" s="634"/>
      <c r="M432" s="212">
        <v>8</v>
      </c>
      <c r="N432" s="212">
        <v>1</v>
      </c>
      <c r="O432" s="175" t="s">
        <v>459</v>
      </c>
      <c r="P432" s="176">
        <v>0</v>
      </c>
      <c r="Q432" s="635"/>
      <c r="R432" s="636"/>
      <c r="S432" s="401">
        <f>+'11'!U29</f>
        <v>10502.023300000001</v>
      </c>
      <c r="T432" s="401">
        <f>+'11'!V29</f>
        <v>10299.61937</v>
      </c>
      <c r="U432" s="400">
        <f t="shared" si="7"/>
        <v>98.072714902470267</v>
      </c>
      <c r="V432" s="637"/>
      <c r="W432" s="637"/>
      <c r="X432" s="637"/>
      <c r="Y432" s="637"/>
      <c r="Z432" s="637"/>
      <c r="AA432" s="637"/>
      <c r="AB432" s="637"/>
      <c r="AC432" s="103"/>
    </row>
    <row r="433" spans="1:29" ht="12.75" customHeight="1" thickBot="1" x14ac:dyDescent="0.25">
      <c r="A433" s="97"/>
      <c r="B433" s="633" t="s">
        <v>460</v>
      </c>
      <c r="C433" s="633"/>
      <c r="D433" s="633"/>
      <c r="E433" s="633"/>
      <c r="F433" s="633"/>
      <c r="G433" s="633"/>
      <c r="H433" s="633"/>
      <c r="I433" s="633"/>
      <c r="J433" s="633"/>
      <c r="K433" s="633"/>
      <c r="L433" s="634"/>
      <c r="M433" s="212">
        <v>8</v>
      </c>
      <c r="N433" s="212">
        <v>1</v>
      </c>
      <c r="O433" s="175" t="s">
        <v>461</v>
      </c>
      <c r="P433" s="176">
        <v>0</v>
      </c>
      <c r="Q433" s="635"/>
      <c r="R433" s="636"/>
      <c r="S433" s="401">
        <f>+'11'!U30</f>
        <v>10502.023300000001</v>
      </c>
      <c r="T433" s="401">
        <f>+'11'!V30</f>
        <v>10299.61937</v>
      </c>
      <c r="U433" s="400">
        <f t="shared" si="7"/>
        <v>98.072714902470267</v>
      </c>
      <c r="V433" s="637"/>
      <c r="W433" s="637"/>
      <c r="X433" s="637"/>
      <c r="Y433" s="637"/>
      <c r="Z433" s="637"/>
      <c r="AA433" s="637"/>
      <c r="AB433" s="637"/>
      <c r="AC433" s="103"/>
    </row>
    <row r="434" spans="1:29" ht="21.75" customHeight="1" thickBot="1" x14ac:dyDescent="0.25">
      <c r="A434" s="97"/>
      <c r="B434" s="633" t="s">
        <v>14</v>
      </c>
      <c r="C434" s="633"/>
      <c r="D434" s="633"/>
      <c r="E434" s="633"/>
      <c r="F434" s="633"/>
      <c r="G434" s="633"/>
      <c r="H434" s="633"/>
      <c r="I434" s="633"/>
      <c r="J434" s="633"/>
      <c r="K434" s="633"/>
      <c r="L434" s="634"/>
      <c r="M434" s="212">
        <v>8</v>
      </c>
      <c r="N434" s="212">
        <v>1</v>
      </c>
      <c r="O434" s="175" t="s">
        <v>462</v>
      </c>
      <c r="P434" s="176">
        <v>0</v>
      </c>
      <c r="Q434" s="635"/>
      <c r="R434" s="636"/>
      <c r="S434" s="401">
        <f>+'11'!U31</f>
        <v>10502.023300000001</v>
      </c>
      <c r="T434" s="401">
        <f>+'11'!V31</f>
        <v>10299.61937</v>
      </c>
      <c r="U434" s="400">
        <f t="shared" si="7"/>
        <v>98.072714902470267</v>
      </c>
      <c r="V434" s="637"/>
      <c r="W434" s="637"/>
      <c r="X434" s="637"/>
      <c r="Y434" s="637"/>
      <c r="Z434" s="637"/>
      <c r="AA434" s="637"/>
      <c r="AB434" s="637"/>
      <c r="AC434" s="103"/>
    </row>
    <row r="435" spans="1:29" ht="21.75" customHeight="1" thickBot="1" x14ac:dyDescent="0.25">
      <c r="A435" s="97"/>
      <c r="B435" s="633" t="s">
        <v>436</v>
      </c>
      <c r="C435" s="633"/>
      <c r="D435" s="633"/>
      <c r="E435" s="633"/>
      <c r="F435" s="633"/>
      <c r="G435" s="633"/>
      <c r="H435" s="633"/>
      <c r="I435" s="633"/>
      <c r="J435" s="633"/>
      <c r="K435" s="633"/>
      <c r="L435" s="634"/>
      <c r="M435" s="212">
        <v>8</v>
      </c>
      <c r="N435" s="212">
        <v>1</v>
      </c>
      <c r="O435" s="175" t="s">
        <v>462</v>
      </c>
      <c r="P435" s="176" t="s">
        <v>8</v>
      </c>
      <c r="Q435" s="635"/>
      <c r="R435" s="636"/>
      <c r="S435" s="401">
        <f>+'11'!U32</f>
        <v>10502.023300000001</v>
      </c>
      <c r="T435" s="401">
        <f>+'11'!V32</f>
        <v>10299.61937</v>
      </c>
      <c r="U435" s="400">
        <f t="shared" si="7"/>
        <v>98.072714902470267</v>
      </c>
      <c r="V435" s="637"/>
      <c r="W435" s="637"/>
      <c r="X435" s="637"/>
      <c r="Y435" s="637"/>
      <c r="Z435" s="637"/>
      <c r="AA435" s="637"/>
      <c r="AB435" s="637"/>
      <c r="AC435" s="103"/>
    </row>
    <row r="436" spans="1:29" ht="12.75" customHeight="1" thickBot="1" x14ac:dyDescent="0.25">
      <c r="A436" s="97"/>
      <c r="B436" s="633" t="s">
        <v>9</v>
      </c>
      <c r="C436" s="633"/>
      <c r="D436" s="633"/>
      <c r="E436" s="633"/>
      <c r="F436" s="633"/>
      <c r="G436" s="633"/>
      <c r="H436" s="633"/>
      <c r="I436" s="633"/>
      <c r="J436" s="633"/>
      <c r="K436" s="633"/>
      <c r="L436" s="634"/>
      <c r="M436" s="212">
        <v>8</v>
      </c>
      <c r="N436" s="212">
        <v>1</v>
      </c>
      <c r="O436" s="175" t="s">
        <v>462</v>
      </c>
      <c r="P436" s="176" t="s">
        <v>10</v>
      </c>
      <c r="Q436" s="635"/>
      <c r="R436" s="636"/>
      <c r="S436" s="401">
        <f>+'11'!U33</f>
        <v>10502.023300000001</v>
      </c>
      <c r="T436" s="401">
        <f>+'11'!V33</f>
        <v>10299.61937</v>
      </c>
      <c r="U436" s="400">
        <f t="shared" si="7"/>
        <v>98.072714902470267</v>
      </c>
      <c r="V436" s="637"/>
      <c r="W436" s="637"/>
      <c r="X436" s="637"/>
      <c r="Y436" s="637"/>
      <c r="Z436" s="637"/>
      <c r="AA436" s="637"/>
      <c r="AB436" s="637"/>
      <c r="AC436" s="103"/>
    </row>
    <row r="437" spans="1:29" ht="42.75" customHeight="1" thickBot="1" x14ac:dyDescent="0.25">
      <c r="A437" s="97"/>
      <c r="B437" s="633" t="s">
        <v>11</v>
      </c>
      <c r="C437" s="633"/>
      <c r="D437" s="633"/>
      <c r="E437" s="633"/>
      <c r="F437" s="633"/>
      <c r="G437" s="633"/>
      <c r="H437" s="633"/>
      <c r="I437" s="633"/>
      <c r="J437" s="633"/>
      <c r="K437" s="633"/>
      <c r="L437" s="634"/>
      <c r="M437" s="212">
        <v>8</v>
      </c>
      <c r="N437" s="212">
        <v>1</v>
      </c>
      <c r="O437" s="175" t="s">
        <v>462</v>
      </c>
      <c r="P437" s="176" t="s">
        <v>12</v>
      </c>
      <c r="Q437" s="635"/>
      <c r="R437" s="636"/>
      <c r="S437" s="401">
        <f>+'11'!U34</f>
        <v>10502.023300000001</v>
      </c>
      <c r="T437" s="401">
        <f>+'11'!V34</f>
        <v>10299.61937</v>
      </c>
      <c r="U437" s="400">
        <f t="shared" si="7"/>
        <v>98.072714902470267</v>
      </c>
      <c r="V437" s="637"/>
      <c r="W437" s="637"/>
      <c r="X437" s="637"/>
      <c r="Y437" s="637"/>
      <c r="Z437" s="637"/>
      <c r="AA437" s="637"/>
      <c r="AB437" s="637"/>
      <c r="AC437" s="103"/>
    </row>
    <row r="438" spans="1:29" ht="21.75" customHeight="1" thickBot="1" x14ac:dyDescent="0.25">
      <c r="A438" s="97"/>
      <c r="B438" s="633" t="s">
        <v>458</v>
      </c>
      <c r="C438" s="633"/>
      <c r="D438" s="633"/>
      <c r="E438" s="633"/>
      <c r="F438" s="633"/>
      <c r="G438" s="633"/>
      <c r="H438" s="633"/>
      <c r="I438" s="633"/>
      <c r="J438" s="633"/>
      <c r="K438" s="633"/>
      <c r="L438" s="634"/>
      <c r="M438" s="212">
        <v>8</v>
      </c>
      <c r="N438" s="212">
        <v>1</v>
      </c>
      <c r="O438" s="175" t="s">
        <v>459</v>
      </c>
      <c r="P438" s="176">
        <v>0</v>
      </c>
      <c r="Q438" s="635"/>
      <c r="R438" s="636"/>
      <c r="S438" s="401">
        <f>+'11'!U35</f>
        <v>106.3158</v>
      </c>
      <c r="T438" s="401">
        <f>+'11'!V35</f>
        <v>106.3158</v>
      </c>
      <c r="U438" s="400">
        <f t="shared" si="7"/>
        <v>100</v>
      </c>
      <c r="V438" s="637"/>
      <c r="W438" s="637"/>
      <c r="X438" s="637"/>
      <c r="Y438" s="637"/>
      <c r="Z438" s="637"/>
      <c r="AA438" s="637"/>
      <c r="AB438" s="637"/>
      <c r="AC438" s="103"/>
    </row>
    <row r="439" spans="1:29" ht="12.75" customHeight="1" thickBot="1" x14ac:dyDescent="0.25">
      <c r="A439" s="97"/>
      <c r="B439" s="633" t="s">
        <v>460</v>
      </c>
      <c r="C439" s="633"/>
      <c r="D439" s="633"/>
      <c r="E439" s="633"/>
      <c r="F439" s="633"/>
      <c r="G439" s="633"/>
      <c r="H439" s="633"/>
      <c r="I439" s="633"/>
      <c r="J439" s="633"/>
      <c r="K439" s="633"/>
      <c r="L439" s="634"/>
      <c r="M439" s="212">
        <v>8</v>
      </c>
      <c r="N439" s="212">
        <v>1</v>
      </c>
      <c r="O439" s="175" t="s">
        <v>461</v>
      </c>
      <c r="P439" s="176">
        <v>0</v>
      </c>
      <c r="Q439" s="635"/>
      <c r="R439" s="636"/>
      <c r="S439" s="401">
        <f>+'11'!U36</f>
        <v>106.3158</v>
      </c>
      <c r="T439" s="401">
        <f>+'11'!V36</f>
        <v>106.3158</v>
      </c>
      <c r="U439" s="400">
        <f t="shared" si="7"/>
        <v>100</v>
      </c>
      <c r="V439" s="637"/>
      <c r="W439" s="637"/>
      <c r="X439" s="637"/>
      <c r="Y439" s="637"/>
      <c r="Z439" s="637"/>
      <c r="AA439" s="637"/>
      <c r="AB439" s="637"/>
      <c r="AC439" s="103"/>
    </row>
    <row r="440" spans="1:29" ht="21.75" customHeight="1" thickBot="1" x14ac:dyDescent="0.25">
      <c r="A440" s="97"/>
      <c r="B440" s="633" t="s">
        <v>553</v>
      </c>
      <c r="C440" s="633"/>
      <c r="D440" s="633"/>
      <c r="E440" s="633"/>
      <c r="F440" s="633"/>
      <c r="G440" s="633"/>
      <c r="H440" s="633"/>
      <c r="I440" s="633"/>
      <c r="J440" s="633"/>
      <c r="K440" s="633"/>
      <c r="L440" s="634"/>
      <c r="M440" s="212">
        <v>8</v>
      </c>
      <c r="N440" s="212">
        <v>1</v>
      </c>
      <c r="O440" s="175" t="s">
        <v>554</v>
      </c>
      <c r="P440" s="176">
        <v>0</v>
      </c>
      <c r="Q440" s="635"/>
      <c r="R440" s="636"/>
      <c r="S440" s="401">
        <f>+'11'!U37</f>
        <v>106.3158</v>
      </c>
      <c r="T440" s="401">
        <f>+'11'!V37</f>
        <v>106.3158</v>
      </c>
      <c r="U440" s="400">
        <f t="shared" si="7"/>
        <v>100</v>
      </c>
      <c r="V440" s="637"/>
      <c r="W440" s="637"/>
      <c r="X440" s="637"/>
      <c r="Y440" s="637"/>
      <c r="Z440" s="637"/>
      <c r="AA440" s="637"/>
      <c r="AB440" s="637"/>
      <c r="AC440" s="103"/>
    </row>
    <row r="441" spans="1:29" ht="21.75" customHeight="1" thickBot="1" x14ac:dyDescent="0.25">
      <c r="A441" s="97"/>
      <c r="B441" s="633" t="s">
        <v>436</v>
      </c>
      <c r="C441" s="633"/>
      <c r="D441" s="633"/>
      <c r="E441" s="633"/>
      <c r="F441" s="633"/>
      <c r="G441" s="633"/>
      <c r="H441" s="633"/>
      <c r="I441" s="633"/>
      <c r="J441" s="633"/>
      <c r="K441" s="633"/>
      <c r="L441" s="634"/>
      <c r="M441" s="212">
        <v>8</v>
      </c>
      <c r="N441" s="212">
        <v>1</v>
      </c>
      <c r="O441" s="175" t="s">
        <v>554</v>
      </c>
      <c r="P441" s="176" t="s">
        <v>8</v>
      </c>
      <c r="Q441" s="635"/>
      <c r="R441" s="636"/>
      <c r="S441" s="401">
        <f>+'11'!U38</f>
        <v>106.3158</v>
      </c>
      <c r="T441" s="401">
        <f>+'11'!V38</f>
        <v>106.3158</v>
      </c>
      <c r="U441" s="400">
        <f t="shared" si="7"/>
        <v>100</v>
      </c>
      <c r="V441" s="637"/>
      <c r="W441" s="637"/>
      <c r="X441" s="637"/>
      <c r="Y441" s="637"/>
      <c r="Z441" s="637"/>
      <c r="AA441" s="637"/>
      <c r="AB441" s="637"/>
      <c r="AC441" s="103"/>
    </row>
    <row r="442" spans="1:29" ht="12.75" customHeight="1" thickBot="1" x14ac:dyDescent="0.25">
      <c r="A442" s="97"/>
      <c r="B442" s="633" t="s">
        <v>9</v>
      </c>
      <c r="C442" s="633"/>
      <c r="D442" s="633"/>
      <c r="E442" s="633"/>
      <c r="F442" s="633"/>
      <c r="G442" s="633"/>
      <c r="H442" s="633"/>
      <c r="I442" s="633"/>
      <c r="J442" s="633"/>
      <c r="K442" s="633"/>
      <c r="L442" s="634"/>
      <c r="M442" s="212">
        <v>8</v>
      </c>
      <c r="N442" s="212">
        <v>1</v>
      </c>
      <c r="O442" s="175" t="s">
        <v>554</v>
      </c>
      <c r="P442" s="176" t="s">
        <v>10</v>
      </c>
      <c r="Q442" s="635"/>
      <c r="R442" s="636"/>
      <c r="S442" s="401">
        <f>+'11'!U39</f>
        <v>106.3158</v>
      </c>
      <c r="T442" s="401">
        <f>+'11'!V39</f>
        <v>106.3158</v>
      </c>
      <c r="U442" s="400">
        <f t="shared" si="7"/>
        <v>100</v>
      </c>
      <c r="V442" s="637"/>
      <c r="W442" s="637"/>
      <c r="X442" s="637"/>
      <c r="Y442" s="637"/>
      <c r="Z442" s="637"/>
      <c r="AA442" s="637"/>
      <c r="AB442" s="637"/>
      <c r="AC442" s="103"/>
    </row>
    <row r="443" spans="1:29" ht="42.75" hidden="1" customHeight="1" thickBot="1" x14ac:dyDescent="0.25">
      <c r="A443" s="97"/>
      <c r="B443" s="633" t="s">
        <v>11</v>
      </c>
      <c r="C443" s="633"/>
      <c r="D443" s="633"/>
      <c r="E443" s="633"/>
      <c r="F443" s="633"/>
      <c r="G443" s="633"/>
      <c r="H443" s="633"/>
      <c r="I443" s="633"/>
      <c r="J443" s="633"/>
      <c r="K443" s="633"/>
      <c r="L443" s="634"/>
      <c r="M443" s="212">
        <v>8</v>
      </c>
      <c r="N443" s="212">
        <v>1</v>
      </c>
      <c r="O443" s="175" t="s">
        <v>554</v>
      </c>
      <c r="P443" s="176" t="s">
        <v>12</v>
      </c>
      <c r="Q443" s="635"/>
      <c r="R443" s="636"/>
      <c r="S443" s="401">
        <f>+'11'!U40</f>
        <v>0</v>
      </c>
      <c r="T443" s="401">
        <f>+'11'!V40</f>
        <v>0</v>
      </c>
      <c r="U443" s="400" t="e">
        <f t="shared" si="7"/>
        <v>#DIV/0!</v>
      </c>
      <c r="V443" s="637"/>
      <c r="W443" s="637"/>
      <c r="X443" s="637"/>
      <c r="Y443" s="637"/>
      <c r="Z443" s="637"/>
      <c r="AA443" s="637"/>
      <c r="AB443" s="637"/>
      <c r="AC443" s="103"/>
    </row>
    <row r="444" spans="1:29" ht="13.5" customHeight="1" thickBot="1" x14ac:dyDescent="0.25">
      <c r="A444" s="97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7" t="str">
        <f>+'11'!M41</f>
        <v>Субсидии бюджетным учреждениям на иные цели</v>
      </c>
      <c r="M444" s="212">
        <f>+'11'!O41</f>
        <v>8</v>
      </c>
      <c r="N444" s="212">
        <f>+'11'!P41</f>
        <v>1</v>
      </c>
      <c r="O444" s="212" t="str">
        <f>+'11'!Q41</f>
        <v>08102L5190</v>
      </c>
      <c r="P444" s="212">
        <f>+'11'!R41</f>
        <v>612</v>
      </c>
      <c r="Q444" s="212">
        <f>+'11'!S41</f>
        <v>0</v>
      </c>
      <c r="R444" s="212">
        <f>+'11'!T41</f>
        <v>0</v>
      </c>
      <c r="S444" s="394">
        <f>+'11'!U41</f>
        <v>106.3158</v>
      </c>
      <c r="T444" s="394">
        <f>+'11'!V41</f>
        <v>106.3158</v>
      </c>
      <c r="U444" s="400">
        <f t="shared" si="7"/>
        <v>100</v>
      </c>
      <c r="V444" s="138"/>
      <c r="W444" s="138"/>
      <c r="X444" s="138"/>
      <c r="Y444" s="138"/>
      <c r="Z444" s="138"/>
      <c r="AA444" s="138"/>
      <c r="AB444" s="138"/>
      <c r="AC444" s="103"/>
    </row>
    <row r="445" spans="1:29" ht="21.75" customHeight="1" thickBot="1" x14ac:dyDescent="0.25">
      <c r="A445" s="97"/>
      <c r="B445" s="633" t="s">
        <v>458</v>
      </c>
      <c r="C445" s="633"/>
      <c r="D445" s="633"/>
      <c r="E445" s="633"/>
      <c r="F445" s="633"/>
      <c r="G445" s="633"/>
      <c r="H445" s="633"/>
      <c r="I445" s="633"/>
      <c r="J445" s="633"/>
      <c r="K445" s="633"/>
      <c r="L445" s="634"/>
      <c r="M445" s="212">
        <v>8</v>
      </c>
      <c r="N445" s="212">
        <v>1</v>
      </c>
      <c r="O445" s="175" t="s">
        <v>459</v>
      </c>
      <c r="P445" s="176">
        <v>0</v>
      </c>
      <c r="Q445" s="635"/>
      <c r="R445" s="636"/>
      <c r="S445" s="401">
        <f>+'11'!U42</f>
        <v>15559.301530000001</v>
      </c>
      <c r="T445" s="401">
        <f>+'11'!V42</f>
        <v>15324.302680000001</v>
      </c>
      <c r="U445" s="400">
        <f t="shared" si="7"/>
        <v>98.489656816876405</v>
      </c>
      <c r="V445" s="637"/>
      <c r="W445" s="637"/>
      <c r="X445" s="637"/>
      <c r="Y445" s="637"/>
      <c r="Z445" s="637"/>
      <c r="AA445" s="637"/>
      <c r="AB445" s="637"/>
      <c r="AC445" s="103"/>
    </row>
    <row r="446" spans="1:29" ht="21.75" customHeight="1" thickBot="1" x14ac:dyDescent="0.25">
      <c r="A446" s="97"/>
      <c r="B446" s="633" t="s">
        <v>463</v>
      </c>
      <c r="C446" s="633"/>
      <c r="D446" s="633"/>
      <c r="E446" s="633"/>
      <c r="F446" s="633"/>
      <c r="G446" s="633"/>
      <c r="H446" s="633"/>
      <c r="I446" s="633"/>
      <c r="J446" s="633"/>
      <c r="K446" s="633"/>
      <c r="L446" s="634"/>
      <c r="M446" s="212">
        <v>8</v>
      </c>
      <c r="N446" s="212">
        <v>1</v>
      </c>
      <c r="O446" s="175" t="s">
        <v>464</v>
      </c>
      <c r="P446" s="176">
        <v>0</v>
      </c>
      <c r="Q446" s="635"/>
      <c r="R446" s="636"/>
      <c r="S446" s="401">
        <f>+'11'!U43</f>
        <v>15559.301530000001</v>
      </c>
      <c r="T446" s="401">
        <f>+'11'!V43</f>
        <v>15324.302680000001</v>
      </c>
      <c r="U446" s="400">
        <f t="shared" si="7"/>
        <v>98.489656816876405</v>
      </c>
      <c r="V446" s="637"/>
      <c r="W446" s="637"/>
      <c r="X446" s="637"/>
      <c r="Y446" s="637"/>
      <c r="Z446" s="637"/>
      <c r="AA446" s="637"/>
      <c r="AB446" s="637"/>
      <c r="AC446" s="103"/>
    </row>
    <row r="447" spans="1:29" ht="21.75" customHeight="1" thickBot="1" x14ac:dyDescent="0.25">
      <c r="A447" s="97"/>
      <c r="B447" s="633" t="s">
        <v>15</v>
      </c>
      <c r="C447" s="633"/>
      <c r="D447" s="633"/>
      <c r="E447" s="633"/>
      <c r="F447" s="633"/>
      <c r="G447" s="633"/>
      <c r="H447" s="633"/>
      <c r="I447" s="633"/>
      <c r="J447" s="633"/>
      <c r="K447" s="633"/>
      <c r="L447" s="634"/>
      <c r="M447" s="212">
        <v>8</v>
      </c>
      <c r="N447" s="212">
        <v>1</v>
      </c>
      <c r="O447" s="175" t="s">
        <v>465</v>
      </c>
      <c r="P447" s="176">
        <v>0</v>
      </c>
      <c r="Q447" s="635"/>
      <c r="R447" s="636"/>
      <c r="S447" s="401">
        <f>+'11'!U44</f>
        <v>15559.301530000001</v>
      </c>
      <c r="T447" s="401">
        <f>+'11'!V44</f>
        <v>15324.302680000001</v>
      </c>
      <c r="U447" s="400">
        <f t="shared" si="7"/>
        <v>98.489656816876405</v>
      </c>
      <c r="V447" s="637"/>
      <c r="W447" s="637"/>
      <c r="X447" s="637"/>
      <c r="Y447" s="637"/>
      <c r="Z447" s="637"/>
      <c r="AA447" s="637"/>
      <c r="AB447" s="637"/>
      <c r="AC447" s="103"/>
    </row>
    <row r="448" spans="1:29" ht="21.75" customHeight="1" thickBot="1" x14ac:dyDescent="0.25">
      <c r="A448" s="97"/>
      <c r="B448" s="633" t="s">
        <v>436</v>
      </c>
      <c r="C448" s="633"/>
      <c r="D448" s="633"/>
      <c r="E448" s="633"/>
      <c r="F448" s="633"/>
      <c r="G448" s="633"/>
      <c r="H448" s="633"/>
      <c r="I448" s="633"/>
      <c r="J448" s="633"/>
      <c r="K448" s="633"/>
      <c r="L448" s="634"/>
      <c r="M448" s="212">
        <v>8</v>
      </c>
      <c r="N448" s="212">
        <v>1</v>
      </c>
      <c r="O448" s="175" t="s">
        <v>465</v>
      </c>
      <c r="P448" s="176" t="s">
        <v>8</v>
      </c>
      <c r="Q448" s="635"/>
      <c r="R448" s="636"/>
      <c r="S448" s="401">
        <f>+'11'!U45</f>
        <v>15559.301530000001</v>
      </c>
      <c r="T448" s="401">
        <f>+'11'!V45</f>
        <v>15324.302680000001</v>
      </c>
      <c r="U448" s="400">
        <f t="shared" si="7"/>
        <v>98.489656816876405</v>
      </c>
      <c r="V448" s="637"/>
      <c r="W448" s="637"/>
      <c r="X448" s="637"/>
      <c r="Y448" s="637"/>
      <c r="Z448" s="637"/>
      <c r="AA448" s="637"/>
      <c r="AB448" s="637"/>
      <c r="AC448" s="103"/>
    </row>
    <row r="449" spans="1:29" ht="12.75" customHeight="1" thickBot="1" x14ac:dyDescent="0.25">
      <c r="A449" s="97"/>
      <c r="B449" s="633" t="s">
        <v>9</v>
      </c>
      <c r="C449" s="633"/>
      <c r="D449" s="633"/>
      <c r="E449" s="633"/>
      <c r="F449" s="633"/>
      <c r="G449" s="633"/>
      <c r="H449" s="633"/>
      <c r="I449" s="633"/>
      <c r="J449" s="633"/>
      <c r="K449" s="633"/>
      <c r="L449" s="634"/>
      <c r="M449" s="212">
        <v>8</v>
      </c>
      <c r="N449" s="212">
        <v>1</v>
      </c>
      <c r="O449" s="175" t="s">
        <v>465</v>
      </c>
      <c r="P449" s="176" t="s">
        <v>10</v>
      </c>
      <c r="Q449" s="635"/>
      <c r="R449" s="636"/>
      <c r="S449" s="401">
        <f>+'11'!U46</f>
        <v>15559.301530000001</v>
      </c>
      <c r="T449" s="401">
        <f>+'11'!V46</f>
        <v>15324.302680000001</v>
      </c>
      <c r="U449" s="400">
        <f t="shared" si="7"/>
        <v>98.489656816876405</v>
      </c>
      <c r="V449" s="637"/>
      <c r="W449" s="637"/>
      <c r="X449" s="637"/>
      <c r="Y449" s="637"/>
      <c r="Z449" s="637"/>
      <c r="AA449" s="637"/>
      <c r="AB449" s="637"/>
      <c r="AC449" s="103"/>
    </row>
    <row r="450" spans="1:29" ht="42.75" customHeight="1" thickBot="1" x14ac:dyDescent="0.25">
      <c r="A450" s="97"/>
      <c r="B450" s="633" t="s">
        <v>11</v>
      </c>
      <c r="C450" s="633"/>
      <c r="D450" s="633"/>
      <c r="E450" s="633"/>
      <c r="F450" s="633"/>
      <c r="G450" s="633"/>
      <c r="H450" s="633"/>
      <c r="I450" s="633"/>
      <c r="J450" s="633"/>
      <c r="K450" s="633"/>
      <c r="L450" s="634"/>
      <c r="M450" s="212">
        <v>8</v>
      </c>
      <c r="N450" s="212">
        <v>1</v>
      </c>
      <c r="O450" s="175" t="s">
        <v>465</v>
      </c>
      <c r="P450" s="176" t="s">
        <v>12</v>
      </c>
      <c r="Q450" s="635"/>
      <c r="R450" s="636"/>
      <c r="S450" s="401">
        <f>+'11'!U47</f>
        <v>15559.301530000001</v>
      </c>
      <c r="T450" s="401">
        <f>+'11'!V47</f>
        <v>15324.302680000001</v>
      </c>
      <c r="U450" s="400">
        <f t="shared" si="7"/>
        <v>98.489656816876405</v>
      </c>
      <c r="V450" s="637"/>
      <c r="W450" s="637"/>
      <c r="X450" s="637"/>
      <c r="Y450" s="637"/>
      <c r="Z450" s="637"/>
      <c r="AA450" s="637"/>
      <c r="AB450" s="637"/>
      <c r="AC450" s="103"/>
    </row>
    <row r="451" spans="1:29" ht="21.75" customHeight="1" thickBot="1" x14ac:dyDescent="0.25">
      <c r="A451" s="97"/>
      <c r="B451" s="633" t="s">
        <v>458</v>
      </c>
      <c r="C451" s="633"/>
      <c r="D451" s="633"/>
      <c r="E451" s="633"/>
      <c r="F451" s="633"/>
      <c r="G451" s="633"/>
      <c r="H451" s="633"/>
      <c r="I451" s="633"/>
      <c r="J451" s="633"/>
      <c r="K451" s="633"/>
      <c r="L451" s="634"/>
      <c r="M451" s="212">
        <v>8</v>
      </c>
      <c r="N451" s="212">
        <v>1</v>
      </c>
      <c r="O451" s="175" t="s">
        <v>459</v>
      </c>
      <c r="P451" s="176">
        <v>0</v>
      </c>
      <c r="Q451" s="635"/>
      <c r="R451" s="636"/>
      <c r="S451" s="401">
        <f>+'11'!U48</f>
        <v>21784.448760000003</v>
      </c>
      <c r="T451" s="401">
        <f>+'11'!V48</f>
        <v>21784.374519999998</v>
      </c>
      <c r="U451" s="400">
        <f t="shared" si="7"/>
        <v>99.999659206432895</v>
      </c>
      <c r="V451" s="637"/>
      <c r="W451" s="637"/>
      <c r="X451" s="637"/>
      <c r="Y451" s="637"/>
      <c r="Z451" s="637"/>
      <c r="AA451" s="637"/>
      <c r="AB451" s="637"/>
      <c r="AC451" s="103"/>
    </row>
    <row r="452" spans="1:29" ht="21.75" customHeight="1" thickBot="1" x14ac:dyDescent="0.25">
      <c r="A452" s="97"/>
      <c r="B452" s="633" t="s">
        <v>463</v>
      </c>
      <c r="C452" s="633"/>
      <c r="D452" s="633"/>
      <c r="E452" s="633"/>
      <c r="F452" s="633"/>
      <c r="G452" s="633"/>
      <c r="H452" s="633"/>
      <c r="I452" s="633"/>
      <c r="J452" s="633"/>
      <c r="K452" s="633"/>
      <c r="L452" s="634"/>
      <c r="M452" s="212">
        <v>8</v>
      </c>
      <c r="N452" s="212">
        <v>1</v>
      </c>
      <c r="O452" s="175" t="s">
        <v>464</v>
      </c>
      <c r="P452" s="176">
        <v>0</v>
      </c>
      <c r="Q452" s="635"/>
      <c r="R452" s="636"/>
      <c r="S452" s="401">
        <f>+'11'!U49</f>
        <v>21784.448760000003</v>
      </c>
      <c r="T452" s="401">
        <f>+'11'!V49</f>
        <v>21784.374519999998</v>
      </c>
      <c r="U452" s="400">
        <f t="shared" si="7"/>
        <v>99.999659206432895</v>
      </c>
      <c r="V452" s="637"/>
      <c r="W452" s="637"/>
      <c r="X452" s="637"/>
      <c r="Y452" s="637"/>
      <c r="Z452" s="637"/>
      <c r="AA452" s="637"/>
      <c r="AB452" s="637"/>
      <c r="AC452" s="103"/>
    </row>
    <row r="453" spans="1:29" ht="21.75" customHeight="1" thickBot="1" x14ac:dyDescent="0.25">
      <c r="A453" s="97"/>
      <c r="B453" s="633" t="s">
        <v>16</v>
      </c>
      <c r="C453" s="633"/>
      <c r="D453" s="633"/>
      <c r="E453" s="633"/>
      <c r="F453" s="633"/>
      <c r="G453" s="633"/>
      <c r="H453" s="633"/>
      <c r="I453" s="633"/>
      <c r="J453" s="633"/>
      <c r="K453" s="633"/>
      <c r="L453" s="634"/>
      <c r="M453" s="212">
        <v>8</v>
      </c>
      <c r="N453" s="212">
        <v>1</v>
      </c>
      <c r="O453" s="175" t="s">
        <v>466</v>
      </c>
      <c r="P453" s="176">
        <v>0</v>
      </c>
      <c r="Q453" s="635"/>
      <c r="R453" s="636"/>
      <c r="S453" s="401">
        <f>+'11'!U50</f>
        <v>21784.448760000003</v>
      </c>
      <c r="T453" s="401">
        <f>+'11'!V50</f>
        <v>21784.374519999998</v>
      </c>
      <c r="U453" s="400">
        <f t="shared" si="7"/>
        <v>99.999659206432895</v>
      </c>
      <c r="V453" s="637"/>
      <c r="W453" s="637"/>
      <c r="X453" s="637"/>
      <c r="Y453" s="637"/>
      <c r="Z453" s="637"/>
      <c r="AA453" s="637"/>
      <c r="AB453" s="637"/>
      <c r="AC453" s="103"/>
    </row>
    <row r="454" spans="1:29" ht="53.25" customHeight="1" thickBot="1" x14ac:dyDescent="0.25">
      <c r="A454" s="97"/>
      <c r="B454" s="633" t="s">
        <v>17</v>
      </c>
      <c r="C454" s="633"/>
      <c r="D454" s="633"/>
      <c r="E454" s="633"/>
      <c r="F454" s="633"/>
      <c r="G454" s="633"/>
      <c r="H454" s="633"/>
      <c r="I454" s="633"/>
      <c r="J454" s="633"/>
      <c r="K454" s="633"/>
      <c r="L454" s="634"/>
      <c r="M454" s="212">
        <v>8</v>
      </c>
      <c r="N454" s="212">
        <v>1</v>
      </c>
      <c r="O454" s="175" t="s">
        <v>466</v>
      </c>
      <c r="P454" s="176" t="s">
        <v>18</v>
      </c>
      <c r="Q454" s="635"/>
      <c r="R454" s="636"/>
      <c r="S454" s="401">
        <f>+'11'!U51</f>
        <v>21219.956430000002</v>
      </c>
      <c r="T454" s="401">
        <f>+'11'!V51</f>
        <v>21219.956429999998</v>
      </c>
      <c r="U454" s="400">
        <f t="shared" si="7"/>
        <v>99.999999999999972</v>
      </c>
      <c r="V454" s="637"/>
      <c r="W454" s="637"/>
      <c r="X454" s="637"/>
      <c r="Y454" s="637"/>
      <c r="Z454" s="637"/>
      <c r="AA454" s="637"/>
      <c r="AB454" s="637"/>
      <c r="AC454" s="103"/>
    </row>
    <row r="455" spans="1:29" ht="12.75" customHeight="1" thickBot="1" x14ac:dyDescent="0.25">
      <c r="A455" s="97"/>
      <c r="B455" s="633" t="s">
        <v>19</v>
      </c>
      <c r="C455" s="633"/>
      <c r="D455" s="633"/>
      <c r="E455" s="633"/>
      <c r="F455" s="633"/>
      <c r="G455" s="633"/>
      <c r="H455" s="633"/>
      <c r="I455" s="633"/>
      <c r="J455" s="633"/>
      <c r="K455" s="633"/>
      <c r="L455" s="634"/>
      <c r="M455" s="212">
        <v>8</v>
      </c>
      <c r="N455" s="212">
        <v>1</v>
      </c>
      <c r="O455" s="175" t="s">
        <v>466</v>
      </c>
      <c r="P455" s="176" t="s">
        <v>20</v>
      </c>
      <c r="Q455" s="635"/>
      <c r="R455" s="636"/>
      <c r="S455" s="401">
        <f>+'11'!U52</f>
        <v>21219.956430000002</v>
      </c>
      <c r="T455" s="401">
        <f>+'11'!V52</f>
        <v>21219.956429999998</v>
      </c>
      <c r="U455" s="400">
        <f t="shared" si="7"/>
        <v>99.999999999999972</v>
      </c>
      <c r="V455" s="637"/>
      <c r="W455" s="637"/>
      <c r="X455" s="637"/>
      <c r="Y455" s="637"/>
      <c r="Z455" s="637"/>
      <c r="AA455" s="637"/>
      <c r="AB455" s="637"/>
      <c r="AC455" s="103"/>
    </row>
    <row r="456" spans="1:29" ht="12.75" customHeight="1" thickBot="1" x14ac:dyDescent="0.25">
      <c r="A456" s="97"/>
      <c r="B456" s="633" t="s">
        <v>402</v>
      </c>
      <c r="C456" s="633"/>
      <c r="D456" s="633"/>
      <c r="E456" s="633"/>
      <c r="F456" s="633"/>
      <c r="G456" s="633"/>
      <c r="H456" s="633"/>
      <c r="I456" s="633"/>
      <c r="J456" s="633"/>
      <c r="K456" s="633"/>
      <c r="L456" s="634"/>
      <c r="M456" s="212">
        <v>8</v>
      </c>
      <c r="N456" s="212">
        <v>1</v>
      </c>
      <c r="O456" s="175" t="s">
        <v>466</v>
      </c>
      <c r="P456" s="176" t="s">
        <v>21</v>
      </c>
      <c r="Q456" s="635"/>
      <c r="R456" s="636"/>
      <c r="S456" s="401">
        <f>+'11'!U53</f>
        <v>16279.613229999999</v>
      </c>
      <c r="T456" s="401">
        <f>+'11'!V53</f>
        <v>16279.613230000001</v>
      </c>
      <c r="U456" s="400">
        <f t="shared" si="7"/>
        <v>100.00000000000003</v>
      </c>
      <c r="V456" s="637"/>
      <c r="W456" s="637"/>
      <c r="X456" s="637"/>
      <c r="Y456" s="637"/>
      <c r="Z456" s="637"/>
      <c r="AA456" s="637"/>
      <c r="AB456" s="637"/>
      <c r="AC456" s="103"/>
    </row>
    <row r="457" spans="1:29" ht="21.75" customHeight="1" thickBot="1" x14ac:dyDescent="0.25">
      <c r="A457" s="97"/>
      <c r="B457" s="633" t="s">
        <v>403</v>
      </c>
      <c r="C457" s="633"/>
      <c r="D457" s="633"/>
      <c r="E457" s="633"/>
      <c r="F457" s="633"/>
      <c r="G457" s="633"/>
      <c r="H457" s="633"/>
      <c r="I457" s="633"/>
      <c r="J457" s="633"/>
      <c r="K457" s="633"/>
      <c r="L457" s="634"/>
      <c r="M457" s="212">
        <v>8</v>
      </c>
      <c r="N457" s="212">
        <v>1</v>
      </c>
      <c r="O457" s="175" t="s">
        <v>466</v>
      </c>
      <c r="P457" s="176" t="s">
        <v>22</v>
      </c>
      <c r="Q457" s="635"/>
      <c r="R457" s="636"/>
      <c r="S457" s="401">
        <f>+'11'!U54</f>
        <v>23.9</v>
      </c>
      <c r="T457" s="401">
        <f>+'11'!V54</f>
        <v>23.9</v>
      </c>
      <c r="U457" s="400">
        <f t="shared" si="7"/>
        <v>100</v>
      </c>
      <c r="V457" s="637"/>
      <c r="W457" s="637"/>
      <c r="X457" s="637"/>
      <c r="Y457" s="637"/>
      <c r="Z457" s="637"/>
      <c r="AA457" s="637"/>
      <c r="AB457" s="637"/>
      <c r="AC457" s="103"/>
    </row>
    <row r="458" spans="1:29" ht="32.25" customHeight="1" thickBot="1" x14ac:dyDescent="0.25">
      <c r="A458" s="97"/>
      <c r="B458" s="633" t="s">
        <v>404</v>
      </c>
      <c r="C458" s="633"/>
      <c r="D458" s="633"/>
      <c r="E458" s="633"/>
      <c r="F458" s="633"/>
      <c r="G458" s="633"/>
      <c r="H458" s="633"/>
      <c r="I458" s="633"/>
      <c r="J458" s="633"/>
      <c r="K458" s="633"/>
      <c r="L458" s="634"/>
      <c r="M458" s="212">
        <v>8</v>
      </c>
      <c r="N458" s="212">
        <v>1</v>
      </c>
      <c r="O458" s="175" t="s">
        <v>466</v>
      </c>
      <c r="P458" s="176" t="s">
        <v>23</v>
      </c>
      <c r="Q458" s="635"/>
      <c r="R458" s="636"/>
      <c r="S458" s="401">
        <f>+'11'!U55</f>
        <v>4916.4431999999997</v>
      </c>
      <c r="T458" s="401">
        <f>+'11'!V55</f>
        <v>4916.4431999999997</v>
      </c>
      <c r="U458" s="400">
        <f t="shared" si="7"/>
        <v>100</v>
      </c>
      <c r="V458" s="637"/>
      <c r="W458" s="637"/>
      <c r="X458" s="637"/>
      <c r="Y458" s="637"/>
      <c r="Z458" s="637"/>
      <c r="AA458" s="637"/>
      <c r="AB458" s="637"/>
      <c r="AC458" s="103"/>
    </row>
    <row r="459" spans="1:29" ht="21.75" customHeight="1" thickBot="1" x14ac:dyDescent="0.25">
      <c r="A459" s="97"/>
      <c r="B459" s="633" t="s">
        <v>339</v>
      </c>
      <c r="C459" s="633"/>
      <c r="D459" s="633"/>
      <c r="E459" s="633"/>
      <c r="F459" s="633"/>
      <c r="G459" s="633"/>
      <c r="H459" s="633"/>
      <c r="I459" s="633"/>
      <c r="J459" s="633"/>
      <c r="K459" s="633"/>
      <c r="L459" s="634"/>
      <c r="M459" s="212">
        <v>8</v>
      </c>
      <c r="N459" s="212">
        <v>1</v>
      </c>
      <c r="O459" s="175" t="s">
        <v>466</v>
      </c>
      <c r="P459" s="176" t="s">
        <v>25</v>
      </c>
      <c r="Q459" s="635"/>
      <c r="R459" s="636"/>
      <c r="S459" s="401">
        <f>+'11'!U56</f>
        <v>495.59133000000003</v>
      </c>
      <c r="T459" s="401">
        <f>+'11'!V56</f>
        <v>495.59132999999997</v>
      </c>
      <c r="U459" s="400">
        <f t="shared" si="7"/>
        <v>99.999999999999986</v>
      </c>
      <c r="V459" s="637"/>
      <c r="W459" s="637"/>
      <c r="X459" s="637"/>
      <c r="Y459" s="637"/>
      <c r="Z459" s="637"/>
      <c r="AA459" s="637"/>
      <c r="AB459" s="637"/>
      <c r="AC459" s="103"/>
    </row>
    <row r="460" spans="1:29" ht="21.75" customHeight="1" thickBot="1" x14ac:dyDescent="0.25">
      <c r="A460" s="97"/>
      <c r="B460" s="633" t="s">
        <v>340</v>
      </c>
      <c r="C460" s="633"/>
      <c r="D460" s="633"/>
      <c r="E460" s="633"/>
      <c r="F460" s="633"/>
      <c r="G460" s="633"/>
      <c r="H460" s="633"/>
      <c r="I460" s="633"/>
      <c r="J460" s="633"/>
      <c r="K460" s="633"/>
      <c r="L460" s="634"/>
      <c r="M460" s="212">
        <v>8</v>
      </c>
      <c r="N460" s="212">
        <v>1</v>
      </c>
      <c r="O460" s="175" t="s">
        <v>466</v>
      </c>
      <c r="P460" s="176" t="s">
        <v>27</v>
      </c>
      <c r="Q460" s="635"/>
      <c r="R460" s="636"/>
      <c r="S460" s="401">
        <f>+'11'!U57</f>
        <v>495.59133000000003</v>
      </c>
      <c r="T460" s="401">
        <f>+'11'!V57</f>
        <v>495.59132999999997</v>
      </c>
      <c r="U460" s="400">
        <f t="shared" si="7"/>
        <v>99.999999999999986</v>
      </c>
      <c r="V460" s="637"/>
      <c r="W460" s="637"/>
      <c r="X460" s="637"/>
      <c r="Y460" s="637"/>
      <c r="Z460" s="637"/>
      <c r="AA460" s="637"/>
      <c r="AB460" s="637"/>
      <c r="AC460" s="103"/>
    </row>
    <row r="461" spans="1:29" ht="21.75" customHeight="1" thickBot="1" x14ac:dyDescent="0.25">
      <c r="A461" s="97"/>
      <c r="B461" s="633" t="s">
        <v>341</v>
      </c>
      <c r="C461" s="633"/>
      <c r="D461" s="633"/>
      <c r="E461" s="633"/>
      <c r="F461" s="633"/>
      <c r="G461" s="633"/>
      <c r="H461" s="633"/>
      <c r="I461" s="633"/>
      <c r="J461" s="633"/>
      <c r="K461" s="633"/>
      <c r="L461" s="634"/>
      <c r="M461" s="212">
        <v>8</v>
      </c>
      <c r="N461" s="212">
        <v>1</v>
      </c>
      <c r="O461" s="175" t="s">
        <v>466</v>
      </c>
      <c r="P461" s="176" t="s">
        <v>28</v>
      </c>
      <c r="Q461" s="635"/>
      <c r="R461" s="636"/>
      <c r="S461" s="401">
        <f>+'11'!U58</f>
        <v>48.848330000000004</v>
      </c>
      <c r="T461" s="401">
        <f>+'11'!V58</f>
        <v>48.848329999999997</v>
      </c>
      <c r="U461" s="400">
        <f t="shared" si="7"/>
        <v>99.999999999999986</v>
      </c>
      <c r="V461" s="637"/>
      <c r="W461" s="637"/>
      <c r="X461" s="637"/>
      <c r="Y461" s="637"/>
      <c r="Z461" s="637"/>
      <c r="AA461" s="637"/>
      <c r="AB461" s="637"/>
      <c r="AC461" s="103"/>
    </row>
    <row r="462" spans="1:29" ht="12.75" customHeight="1" thickBot="1" x14ac:dyDescent="0.25">
      <c r="A462" s="97"/>
      <c r="B462" s="633" t="s">
        <v>342</v>
      </c>
      <c r="C462" s="633"/>
      <c r="D462" s="633"/>
      <c r="E462" s="633"/>
      <c r="F462" s="633"/>
      <c r="G462" s="633"/>
      <c r="H462" s="633"/>
      <c r="I462" s="633"/>
      <c r="J462" s="633"/>
      <c r="K462" s="633"/>
      <c r="L462" s="634"/>
      <c r="M462" s="212">
        <v>8</v>
      </c>
      <c r="N462" s="212">
        <v>1</v>
      </c>
      <c r="O462" s="175" t="s">
        <v>466</v>
      </c>
      <c r="P462" s="176" t="s">
        <v>29</v>
      </c>
      <c r="Q462" s="635"/>
      <c r="R462" s="636"/>
      <c r="S462" s="401">
        <f>+'11'!U59</f>
        <v>446.74300000000005</v>
      </c>
      <c r="T462" s="401">
        <f>+'11'!V59</f>
        <v>446.74299999999999</v>
      </c>
      <c r="U462" s="400">
        <f t="shared" si="7"/>
        <v>99.999999999999986</v>
      </c>
      <c r="V462" s="637"/>
      <c r="W462" s="637"/>
      <c r="X462" s="637"/>
      <c r="Y462" s="637"/>
      <c r="Z462" s="637"/>
      <c r="AA462" s="637"/>
      <c r="AB462" s="637"/>
      <c r="AC462" s="103"/>
    </row>
    <row r="463" spans="1:29" ht="12.75" customHeight="1" thickBot="1" x14ac:dyDescent="0.25">
      <c r="A463" s="97"/>
      <c r="B463" s="633" t="s">
        <v>30</v>
      </c>
      <c r="C463" s="633"/>
      <c r="D463" s="633"/>
      <c r="E463" s="633"/>
      <c r="F463" s="633"/>
      <c r="G463" s="633"/>
      <c r="H463" s="633"/>
      <c r="I463" s="633"/>
      <c r="J463" s="633"/>
      <c r="K463" s="633"/>
      <c r="L463" s="634"/>
      <c r="M463" s="212">
        <v>8</v>
      </c>
      <c r="N463" s="212">
        <v>1</v>
      </c>
      <c r="O463" s="175" t="s">
        <v>466</v>
      </c>
      <c r="P463" s="176" t="s">
        <v>31</v>
      </c>
      <c r="Q463" s="635"/>
      <c r="R463" s="636"/>
      <c r="S463" s="401">
        <f>+'11'!U60</f>
        <v>68.90100000000001</v>
      </c>
      <c r="T463" s="401">
        <f>+'11'!V60</f>
        <v>68.826759999999993</v>
      </c>
      <c r="U463" s="400">
        <f t="shared" si="7"/>
        <v>99.892251200998501</v>
      </c>
      <c r="V463" s="637"/>
      <c r="W463" s="637"/>
      <c r="X463" s="637"/>
      <c r="Y463" s="637"/>
      <c r="Z463" s="637"/>
      <c r="AA463" s="637"/>
      <c r="AB463" s="637"/>
      <c r="AC463" s="103"/>
    </row>
    <row r="464" spans="1:29" ht="12.75" customHeight="1" thickBot="1" x14ac:dyDescent="0.25">
      <c r="A464" s="97"/>
      <c r="B464" s="633" t="s">
        <v>343</v>
      </c>
      <c r="C464" s="633"/>
      <c r="D464" s="633"/>
      <c r="E464" s="633"/>
      <c r="F464" s="633"/>
      <c r="G464" s="633"/>
      <c r="H464" s="633"/>
      <c r="I464" s="633"/>
      <c r="J464" s="633"/>
      <c r="K464" s="633"/>
      <c r="L464" s="634"/>
      <c r="M464" s="212">
        <v>8</v>
      </c>
      <c r="N464" s="212">
        <v>1</v>
      </c>
      <c r="O464" s="175" t="s">
        <v>466</v>
      </c>
      <c r="P464" s="176" t="s">
        <v>32</v>
      </c>
      <c r="Q464" s="635"/>
      <c r="R464" s="636"/>
      <c r="S464" s="401">
        <f>+'11'!U61</f>
        <v>68.90100000000001</v>
      </c>
      <c r="T464" s="401">
        <f>+'11'!V61</f>
        <v>68.826759999999993</v>
      </c>
      <c r="U464" s="400">
        <f t="shared" si="7"/>
        <v>99.892251200998501</v>
      </c>
      <c r="V464" s="637"/>
      <c r="W464" s="637"/>
      <c r="X464" s="637"/>
      <c r="Y464" s="637"/>
      <c r="Z464" s="637"/>
      <c r="AA464" s="637"/>
      <c r="AB464" s="637"/>
      <c r="AC464" s="103"/>
    </row>
    <row r="465" spans="1:29" ht="21.75" customHeight="1" thickBot="1" x14ac:dyDescent="0.25">
      <c r="A465" s="97"/>
      <c r="B465" s="633" t="s">
        <v>33</v>
      </c>
      <c r="C465" s="633"/>
      <c r="D465" s="633"/>
      <c r="E465" s="633"/>
      <c r="F465" s="633"/>
      <c r="G465" s="633"/>
      <c r="H465" s="633"/>
      <c r="I465" s="633"/>
      <c r="J465" s="633"/>
      <c r="K465" s="633"/>
      <c r="L465" s="634"/>
      <c r="M465" s="212">
        <v>8</v>
      </c>
      <c r="N465" s="212">
        <v>1</v>
      </c>
      <c r="O465" s="175" t="s">
        <v>466</v>
      </c>
      <c r="P465" s="176" t="s">
        <v>34</v>
      </c>
      <c r="Q465" s="635"/>
      <c r="R465" s="636"/>
      <c r="S465" s="401">
        <f>+'11'!U62</f>
        <v>4.4009999999999998</v>
      </c>
      <c r="T465" s="401">
        <f>+'11'!V62</f>
        <v>4.4009999999999998</v>
      </c>
      <c r="U465" s="400">
        <f t="shared" si="7"/>
        <v>100</v>
      </c>
      <c r="V465" s="637"/>
      <c r="W465" s="637"/>
      <c r="X465" s="637"/>
      <c r="Y465" s="637"/>
      <c r="Z465" s="637"/>
      <c r="AA465" s="637"/>
      <c r="AB465" s="637"/>
      <c r="AC465" s="103"/>
    </row>
    <row r="466" spans="1:29" ht="12.75" customHeight="1" thickBot="1" x14ac:dyDescent="0.25">
      <c r="A466" s="97"/>
      <c r="B466" s="633" t="s">
        <v>344</v>
      </c>
      <c r="C466" s="633"/>
      <c r="D466" s="633"/>
      <c r="E466" s="633"/>
      <c r="F466" s="633"/>
      <c r="G466" s="633"/>
      <c r="H466" s="633"/>
      <c r="I466" s="633"/>
      <c r="J466" s="633"/>
      <c r="K466" s="633"/>
      <c r="L466" s="634"/>
      <c r="M466" s="212">
        <v>8</v>
      </c>
      <c r="N466" s="212">
        <v>1</v>
      </c>
      <c r="O466" s="175" t="s">
        <v>466</v>
      </c>
      <c r="P466" s="176" t="s">
        <v>35</v>
      </c>
      <c r="Q466" s="635"/>
      <c r="R466" s="636"/>
      <c r="S466" s="401">
        <f>+'11'!U63</f>
        <v>5.6</v>
      </c>
      <c r="T466" s="401">
        <f>+'11'!V63</f>
        <v>5.52576</v>
      </c>
      <c r="U466" s="400">
        <f t="shared" si="7"/>
        <v>98.67428571428573</v>
      </c>
      <c r="V466" s="637"/>
      <c r="W466" s="637"/>
      <c r="X466" s="637"/>
      <c r="Y466" s="637"/>
      <c r="Z466" s="637"/>
      <c r="AA466" s="637"/>
      <c r="AB466" s="637"/>
      <c r="AC466" s="103"/>
    </row>
    <row r="467" spans="1:29" ht="12.75" customHeight="1" thickBot="1" x14ac:dyDescent="0.25">
      <c r="A467" s="9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8" t="str">
        <f>+'11'!M64</f>
        <v>Уплата иных платежей</v>
      </c>
      <c r="M467" s="212">
        <f>+'11'!O64</f>
        <v>8</v>
      </c>
      <c r="N467" s="212">
        <f>+'11'!P64</f>
        <v>1</v>
      </c>
      <c r="O467" s="212" t="str">
        <f>+'11'!Q64</f>
        <v>0820299190</v>
      </c>
      <c r="P467" s="212">
        <f>+'11'!R64</f>
        <v>853</v>
      </c>
      <c r="Q467" s="212">
        <f>+'11'!S64</f>
        <v>0</v>
      </c>
      <c r="R467" s="212">
        <f>+'11'!T64</f>
        <v>0</v>
      </c>
      <c r="S467" s="394">
        <f>+'11'!U64</f>
        <v>58.9</v>
      </c>
      <c r="T467" s="394">
        <f>+'11'!V64</f>
        <v>58.9</v>
      </c>
      <c r="U467" s="400">
        <f t="shared" si="7"/>
        <v>100</v>
      </c>
      <c r="V467" s="119"/>
      <c r="W467" s="119"/>
      <c r="X467" s="119"/>
      <c r="Y467" s="119"/>
      <c r="Z467" s="119"/>
      <c r="AA467" s="119"/>
      <c r="AB467" s="119"/>
      <c r="AC467" s="103"/>
    </row>
    <row r="468" spans="1:29" ht="32.25" customHeight="1" thickBot="1" x14ac:dyDescent="0.25">
      <c r="A468" s="97"/>
      <c r="B468" s="633" t="s">
        <v>353</v>
      </c>
      <c r="C468" s="633"/>
      <c r="D468" s="633"/>
      <c r="E468" s="633"/>
      <c r="F468" s="633"/>
      <c r="G468" s="633"/>
      <c r="H468" s="633"/>
      <c r="I468" s="633"/>
      <c r="J468" s="633"/>
      <c r="K468" s="633"/>
      <c r="L468" s="634"/>
      <c r="M468" s="212">
        <v>8</v>
      </c>
      <c r="N468" s="212">
        <v>1</v>
      </c>
      <c r="O468" s="175" t="s">
        <v>354</v>
      </c>
      <c r="P468" s="176">
        <v>0</v>
      </c>
      <c r="Q468" s="635"/>
      <c r="R468" s="636"/>
      <c r="S468" s="401">
        <f>+'11'!U65</f>
        <v>390.54719999999998</v>
      </c>
      <c r="T468" s="401">
        <f>+'11'!V65</f>
        <v>145.00559999999999</v>
      </c>
      <c r="U468" s="400">
        <f t="shared" ref="U468:U531" si="8">+T468/S468*100</f>
        <v>37.128828474509611</v>
      </c>
      <c r="V468" s="637"/>
      <c r="W468" s="637"/>
      <c r="X468" s="637"/>
      <c r="Y468" s="637"/>
      <c r="Z468" s="637"/>
      <c r="AA468" s="637"/>
      <c r="AB468" s="637"/>
      <c r="AC468" s="103"/>
    </row>
    <row r="469" spans="1:29" ht="21.75" customHeight="1" thickBot="1" x14ac:dyDescent="0.25">
      <c r="A469" s="97"/>
      <c r="B469" s="633" t="s">
        <v>467</v>
      </c>
      <c r="C469" s="633"/>
      <c r="D469" s="633"/>
      <c r="E469" s="633"/>
      <c r="F469" s="633"/>
      <c r="G469" s="633"/>
      <c r="H469" s="633"/>
      <c r="I469" s="633"/>
      <c r="J469" s="633"/>
      <c r="K469" s="633"/>
      <c r="L469" s="634"/>
      <c r="M469" s="212">
        <v>8</v>
      </c>
      <c r="N469" s="212">
        <v>1</v>
      </c>
      <c r="O469" s="175" t="s">
        <v>468</v>
      </c>
      <c r="P469" s="176">
        <v>0</v>
      </c>
      <c r="Q469" s="635"/>
      <c r="R469" s="636"/>
      <c r="S469" s="401">
        <f>+'11'!U66</f>
        <v>390.54719999999998</v>
      </c>
      <c r="T469" s="401">
        <f>+'11'!V66</f>
        <v>145.00559999999999</v>
      </c>
      <c r="U469" s="400">
        <f t="shared" si="8"/>
        <v>37.128828474509611</v>
      </c>
      <c r="V469" s="637"/>
      <c r="W469" s="637"/>
      <c r="X469" s="637"/>
      <c r="Y469" s="637"/>
      <c r="Z469" s="637"/>
      <c r="AA469" s="637"/>
      <c r="AB469" s="637"/>
      <c r="AC469" s="103"/>
    </row>
    <row r="470" spans="1:29" ht="53.25" customHeight="1" thickBot="1" x14ac:dyDescent="0.25">
      <c r="A470" s="97"/>
      <c r="B470" s="633" t="s">
        <v>17</v>
      </c>
      <c r="C470" s="633"/>
      <c r="D470" s="633"/>
      <c r="E470" s="633"/>
      <c r="F470" s="633"/>
      <c r="G470" s="633"/>
      <c r="H470" s="633"/>
      <c r="I470" s="633"/>
      <c r="J470" s="633"/>
      <c r="K470" s="633"/>
      <c r="L470" s="634"/>
      <c r="M470" s="212">
        <v>8</v>
      </c>
      <c r="N470" s="212">
        <v>1</v>
      </c>
      <c r="O470" s="175" t="s">
        <v>468</v>
      </c>
      <c r="P470" s="176" t="s">
        <v>18</v>
      </c>
      <c r="Q470" s="635"/>
      <c r="R470" s="636"/>
      <c r="S470" s="401">
        <f>+'11'!U67</f>
        <v>14.8704</v>
      </c>
      <c r="T470" s="401">
        <f>+'11'!V67</f>
        <v>14.8704</v>
      </c>
      <c r="U470" s="400">
        <f t="shared" si="8"/>
        <v>100</v>
      </c>
      <c r="V470" s="637"/>
      <c r="W470" s="637"/>
      <c r="X470" s="637"/>
      <c r="Y470" s="637"/>
      <c r="Z470" s="637"/>
      <c r="AA470" s="637"/>
      <c r="AB470" s="637"/>
      <c r="AC470" s="103"/>
    </row>
    <row r="471" spans="1:29" ht="12.75" customHeight="1" thickBot="1" x14ac:dyDescent="0.25">
      <c r="A471" s="97"/>
      <c r="B471" s="633" t="s">
        <v>19</v>
      </c>
      <c r="C471" s="633"/>
      <c r="D471" s="633"/>
      <c r="E471" s="633"/>
      <c r="F471" s="633"/>
      <c r="G471" s="633"/>
      <c r="H471" s="633"/>
      <c r="I471" s="633"/>
      <c r="J471" s="633"/>
      <c r="K471" s="633"/>
      <c r="L471" s="634"/>
      <c r="M471" s="212">
        <v>8</v>
      </c>
      <c r="N471" s="212">
        <v>1</v>
      </c>
      <c r="O471" s="175" t="s">
        <v>468</v>
      </c>
      <c r="P471" s="176" t="s">
        <v>20</v>
      </c>
      <c r="Q471" s="635"/>
      <c r="R471" s="636"/>
      <c r="S471" s="401">
        <f>+'11'!U68</f>
        <v>14.8704</v>
      </c>
      <c r="T471" s="401">
        <f>+'11'!V68</f>
        <v>14.8704</v>
      </c>
      <c r="U471" s="400">
        <f t="shared" si="8"/>
        <v>100</v>
      </c>
      <c r="V471" s="637"/>
      <c r="W471" s="637"/>
      <c r="X471" s="637"/>
      <c r="Y471" s="637"/>
      <c r="Z471" s="637"/>
      <c r="AA471" s="637"/>
      <c r="AB471" s="637"/>
      <c r="AC471" s="103"/>
    </row>
    <row r="472" spans="1:29" ht="21.75" customHeight="1" thickBot="1" x14ac:dyDescent="0.25">
      <c r="A472" s="97"/>
      <c r="B472" s="633" t="s">
        <v>403</v>
      </c>
      <c r="C472" s="633"/>
      <c r="D472" s="633"/>
      <c r="E472" s="633"/>
      <c r="F472" s="633"/>
      <c r="G472" s="633"/>
      <c r="H472" s="633"/>
      <c r="I472" s="633"/>
      <c r="J472" s="633"/>
      <c r="K472" s="633"/>
      <c r="L472" s="634"/>
      <c r="M472" s="212">
        <v>8</v>
      </c>
      <c r="N472" s="212">
        <v>1</v>
      </c>
      <c r="O472" s="175" t="s">
        <v>468</v>
      </c>
      <c r="P472" s="176" t="s">
        <v>22</v>
      </c>
      <c r="Q472" s="635"/>
      <c r="R472" s="636"/>
      <c r="S472" s="401">
        <f>+'11'!U69</f>
        <v>14.8704</v>
      </c>
      <c r="T472" s="401">
        <f>+'11'!V69</f>
        <v>14.8704</v>
      </c>
      <c r="U472" s="400">
        <f t="shared" si="8"/>
        <v>100</v>
      </c>
      <c r="V472" s="637"/>
      <c r="W472" s="637"/>
      <c r="X472" s="637"/>
      <c r="Y472" s="637"/>
      <c r="Z472" s="637"/>
      <c r="AA472" s="637"/>
      <c r="AB472" s="637"/>
      <c r="AC472" s="103"/>
    </row>
    <row r="473" spans="1:29" ht="12.75" hidden="1" customHeight="1" thickBot="1" x14ac:dyDescent="0.25">
      <c r="A473" s="97"/>
      <c r="B473" s="633" t="s">
        <v>47</v>
      </c>
      <c r="C473" s="633"/>
      <c r="D473" s="633"/>
      <c r="E473" s="633"/>
      <c r="F473" s="633"/>
      <c r="G473" s="633"/>
      <c r="H473" s="633"/>
      <c r="I473" s="633"/>
      <c r="J473" s="633"/>
      <c r="K473" s="633"/>
      <c r="L473" s="634"/>
      <c r="M473" s="212">
        <v>8</v>
      </c>
      <c r="N473" s="212">
        <v>1</v>
      </c>
      <c r="O473" s="175" t="s">
        <v>468</v>
      </c>
      <c r="P473" s="176" t="s">
        <v>44</v>
      </c>
      <c r="Q473" s="635"/>
      <c r="R473" s="636"/>
      <c r="S473" s="401">
        <f>+'11'!U70</f>
        <v>0</v>
      </c>
      <c r="T473" s="401">
        <f>+'11'!V70</f>
        <v>0</v>
      </c>
      <c r="U473" s="400" t="e">
        <f t="shared" si="8"/>
        <v>#DIV/0!</v>
      </c>
      <c r="V473" s="637"/>
      <c r="W473" s="637"/>
      <c r="X473" s="637"/>
      <c r="Y473" s="637"/>
      <c r="Z473" s="637"/>
      <c r="AA473" s="637"/>
      <c r="AB473" s="637"/>
      <c r="AC473" s="103"/>
    </row>
    <row r="474" spans="1:29" ht="21.75" hidden="1" customHeight="1" thickBot="1" x14ac:dyDescent="0.25">
      <c r="A474" s="97"/>
      <c r="B474" s="633" t="s">
        <v>495</v>
      </c>
      <c r="C474" s="633"/>
      <c r="D474" s="633"/>
      <c r="E474" s="633"/>
      <c r="F474" s="633"/>
      <c r="G474" s="633"/>
      <c r="H474" s="633"/>
      <c r="I474" s="633"/>
      <c r="J474" s="633"/>
      <c r="K474" s="633"/>
      <c r="L474" s="634"/>
      <c r="M474" s="212">
        <v>8</v>
      </c>
      <c r="N474" s="212">
        <v>1</v>
      </c>
      <c r="O474" s="175" t="s">
        <v>468</v>
      </c>
      <c r="P474" s="176" t="s">
        <v>496</v>
      </c>
      <c r="Q474" s="635"/>
      <c r="R474" s="636"/>
      <c r="S474" s="401">
        <f>+'11'!U71</f>
        <v>0</v>
      </c>
      <c r="T474" s="401">
        <f>+'11'!V71</f>
        <v>0</v>
      </c>
      <c r="U474" s="400" t="e">
        <f t="shared" si="8"/>
        <v>#DIV/0!</v>
      </c>
      <c r="V474" s="637"/>
      <c r="W474" s="637"/>
      <c r="X474" s="637"/>
      <c r="Y474" s="637"/>
      <c r="Z474" s="637"/>
      <c r="AA474" s="637"/>
      <c r="AB474" s="637"/>
      <c r="AC474" s="103"/>
    </row>
    <row r="475" spans="1:29" ht="21.75" hidden="1" customHeight="1" thickBot="1" x14ac:dyDescent="0.25">
      <c r="A475" s="97"/>
      <c r="B475" s="633" t="s">
        <v>545</v>
      </c>
      <c r="C475" s="633"/>
      <c r="D475" s="633"/>
      <c r="E475" s="633"/>
      <c r="F475" s="633"/>
      <c r="G475" s="633"/>
      <c r="H475" s="633"/>
      <c r="I475" s="633"/>
      <c r="J475" s="633"/>
      <c r="K475" s="633"/>
      <c r="L475" s="634"/>
      <c r="M475" s="212">
        <v>8</v>
      </c>
      <c r="N475" s="212">
        <v>1</v>
      </c>
      <c r="O475" s="175" t="s">
        <v>468</v>
      </c>
      <c r="P475" s="176" t="s">
        <v>546</v>
      </c>
      <c r="Q475" s="635"/>
      <c r="R475" s="636"/>
      <c r="S475" s="401">
        <f>+'11'!U72</f>
        <v>0</v>
      </c>
      <c r="T475" s="401">
        <f>+'11'!V72</f>
        <v>0</v>
      </c>
      <c r="U475" s="400" t="e">
        <f t="shared" si="8"/>
        <v>#DIV/0!</v>
      </c>
      <c r="V475" s="637"/>
      <c r="W475" s="637"/>
      <c r="X475" s="637"/>
      <c r="Y475" s="637"/>
      <c r="Z475" s="637"/>
      <c r="AA475" s="637"/>
      <c r="AB475" s="637"/>
      <c r="AC475" s="103"/>
    </row>
    <row r="476" spans="1:29" ht="21.75" customHeight="1" thickBot="1" x14ac:dyDescent="0.25">
      <c r="A476" s="97"/>
      <c r="B476" s="633" t="s">
        <v>436</v>
      </c>
      <c r="C476" s="633"/>
      <c r="D476" s="633"/>
      <c r="E476" s="633"/>
      <c r="F476" s="633"/>
      <c r="G476" s="633"/>
      <c r="H476" s="633"/>
      <c r="I476" s="633"/>
      <c r="J476" s="633"/>
      <c r="K476" s="633"/>
      <c r="L476" s="634"/>
      <c r="M476" s="212">
        <v>8</v>
      </c>
      <c r="N476" s="212">
        <v>1</v>
      </c>
      <c r="O476" s="175" t="s">
        <v>468</v>
      </c>
      <c r="P476" s="176" t="s">
        <v>8</v>
      </c>
      <c r="Q476" s="635"/>
      <c r="R476" s="636"/>
      <c r="S476" s="401">
        <f>+'11'!U73</f>
        <v>375.67679999999996</v>
      </c>
      <c r="T476" s="401">
        <f>+'11'!V73</f>
        <v>130.1352</v>
      </c>
      <c r="U476" s="400">
        <f t="shared" si="8"/>
        <v>34.640201364577216</v>
      </c>
      <c r="V476" s="637"/>
      <c r="W476" s="637"/>
      <c r="X476" s="637"/>
      <c r="Y476" s="637"/>
      <c r="Z476" s="637"/>
      <c r="AA476" s="637"/>
      <c r="AB476" s="637"/>
      <c r="AC476" s="103"/>
    </row>
    <row r="477" spans="1:29" ht="12.75" customHeight="1" thickBot="1" x14ac:dyDescent="0.25">
      <c r="A477" s="97"/>
      <c r="B477" s="633" t="s">
        <v>9</v>
      </c>
      <c r="C477" s="633"/>
      <c r="D477" s="633"/>
      <c r="E477" s="633"/>
      <c r="F477" s="633"/>
      <c r="G477" s="633"/>
      <c r="H477" s="633"/>
      <c r="I477" s="633"/>
      <c r="J477" s="633"/>
      <c r="K477" s="633"/>
      <c r="L477" s="634"/>
      <c r="M477" s="212">
        <v>8</v>
      </c>
      <c r="N477" s="212">
        <v>1</v>
      </c>
      <c r="O477" s="175" t="s">
        <v>468</v>
      </c>
      <c r="P477" s="176" t="s">
        <v>10</v>
      </c>
      <c r="Q477" s="635"/>
      <c r="R477" s="636"/>
      <c r="S477" s="401">
        <f>+'11'!U74</f>
        <v>375.67679999999996</v>
      </c>
      <c r="T477" s="401">
        <f>+'11'!V74</f>
        <v>130.1352</v>
      </c>
      <c r="U477" s="400">
        <f t="shared" si="8"/>
        <v>34.640201364577216</v>
      </c>
      <c r="V477" s="637"/>
      <c r="W477" s="637"/>
      <c r="X477" s="637"/>
      <c r="Y477" s="637"/>
      <c r="Z477" s="637"/>
      <c r="AA477" s="637"/>
      <c r="AB477" s="637"/>
      <c r="AC477" s="103"/>
    </row>
    <row r="478" spans="1:29" ht="42.75" customHeight="1" thickBot="1" x14ac:dyDescent="0.25">
      <c r="A478" s="97"/>
      <c r="B478" s="633" t="s">
        <v>11</v>
      </c>
      <c r="C478" s="633"/>
      <c r="D478" s="633"/>
      <c r="E478" s="633"/>
      <c r="F478" s="633"/>
      <c r="G478" s="633"/>
      <c r="H478" s="633"/>
      <c r="I478" s="633"/>
      <c r="J478" s="633"/>
      <c r="K478" s="633"/>
      <c r="L478" s="634"/>
      <c r="M478" s="212">
        <v>8</v>
      </c>
      <c r="N478" s="212">
        <v>1</v>
      </c>
      <c r="O478" s="175" t="s">
        <v>468</v>
      </c>
      <c r="P478" s="176" t="s">
        <v>12</v>
      </c>
      <c r="Q478" s="635"/>
      <c r="R478" s="636"/>
      <c r="S478" s="401">
        <f>+'11'!U75</f>
        <v>375.67679999999996</v>
      </c>
      <c r="T478" s="401">
        <f>+'11'!V75</f>
        <v>130.1352</v>
      </c>
      <c r="U478" s="400">
        <f t="shared" si="8"/>
        <v>34.640201364577216</v>
      </c>
      <c r="V478" s="637"/>
      <c r="W478" s="637"/>
      <c r="X478" s="637"/>
      <c r="Y478" s="637"/>
      <c r="Z478" s="637"/>
      <c r="AA478" s="637"/>
      <c r="AB478" s="637"/>
      <c r="AC478" s="103"/>
    </row>
    <row r="479" spans="1:29" ht="20.25" customHeight="1" thickBot="1" x14ac:dyDescent="0.25">
      <c r="A479" s="97"/>
      <c r="B479" s="638" t="s">
        <v>36</v>
      </c>
      <c r="C479" s="638"/>
      <c r="D479" s="638"/>
      <c r="E479" s="638"/>
      <c r="F479" s="638"/>
      <c r="G479" s="638"/>
      <c r="H479" s="638"/>
      <c r="I479" s="638"/>
      <c r="J479" s="638"/>
      <c r="K479" s="638"/>
      <c r="L479" s="639"/>
      <c r="M479" s="255">
        <v>8</v>
      </c>
      <c r="N479" s="255">
        <v>4</v>
      </c>
      <c r="O479" s="256">
        <v>0</v>
      </c>
      <c r="P479" s="257">
        <v>0</v>
      </c>
      <c r="Q479" s="640"/>
      <c r="R479" s="641"/>
      <c r="S479" s="401">
        <f>+'11'!U76</f>
        <v>2814.7010300000002</v>
      </c>
      <c r="T479" s="401">
        <f>+'11'!V76</f>
        <v>2814.6950299999999</v>
      </c>
      <c r="U479" s="400">
        <f t="shared" si="8"/>
        <v>99.999786833488301</v>
      </c>
      <c r="V479" s="642"/>
      <c r="W479" s="642"/>
      <c r="X479" s="642"/>
      <c r="Y479" s="642"/>
      <c r="Z479" s="642"/>
      <c r="AA479" s="642"/>
      <c r="AB479" s="642"/>
      <c r="AC479" s="103"/>
    </row>
    <row r="480" spans="1:29" ht="21.75" customHeight="1" thickBot="1" x14ac:dyDescent="0.25">
      <c r="A480" s="97"/>
      <c r="B480" s="633" t="s">
        <v>458</v>
      </c>
      <c r="C480" s="633"/>
      <c r="D480" s="633"/>
      <c r="E480" s="633"/>
      <c r="F480" s="633"/>
      <c r="G480" s="633"/>
      <c r="H480" s="633"/>
      <c r="I480" s="633"/>
      <c r="J480" s="633"/>
      <c r="K480" s="633"/>
      <c r="L480" s="634"/>
      <c r="M480" s="212">
        <v>8</v>
      </c>
      <c r="N480" s="212">
        <v>4</v>
      </c>
      <c r="O480" s="175" t="s">
        <v>459</v>
      </c>
      <c r="P480" s="176">
        <v>0</v>
      </c>
      <c r="Q480" s="635"/>
      <c r="R480" s="636"/>
      <c r="S480" s="401">
        <f>+'11'!U77</f>
        <v>858.83373000000006</v>
      </c>
      <c r="T480" s="401">
        <f>+'11'!V77</f>
        <v>858.83373000000006</v>
      </c>
      <c r="U480" s="400">
        <f t="shared" si="8"/>
        <v>100</v>
      </c>
      <c r="V480" s="637"/>
      <c r="W480" s="637"/>
      <c r="X480" s="637"/>
      <c r="Y480" s="637"/>
      <c r="Z480" s="637"/>
      <c r="AA480" s="637"/>
      <c r="AB480" s="637"/>
      <c r="AC480" s="103"/>
    </row>
    <row r="481" spans="1:29" ht="21.75" customHeight="1" thickBot="1" x14ac:dyDescent="0.25">
      <c r="A481" s="97"/>
      <c r="B481" s="633" t="s">
        <v>37</v>
      </c>
      <c r="C481" s="633"/>
      <c r="D481" s="633"/>
      <c r="E481" s="633"/>
      <c r="F481" s="633"/>
      <c r="G481" s="633"/>
      <c r="H481" s="633"/>
      <c r="I481" s="633"/>
      <c r="J481" s="633"/>
      <c r="K481" s="633"/>
      <c r="L481" s="634"/>
      <c r="M481" s="212">
        <v>8</v>
      </c>
      <c r="N481" s="212">
        <v>4</v>
      </c>
      <c r="O481" s="175" t="s">
        <v>469</v>
      </c>
      <c r="P481" s="176">
        <v>0</v>
      </c>
      <c r="Q481" s="635"/>
      <c r="R481" s="636"/>
      <c r="S481" s="401">
        <f>+'11'!U78</f>
        <v>858.83373000000006</v>
      </c>
      <c r="T481" s="401">
        <f>+'11'!V78</f>
        <v>858.83373000000006</v>
      </c>
      <c r="U481" s="400">
        <f t="shared" si="8"/>
        <v>100</v>
      </c>
      <c r="V481" s="637"/>
      <c r="W481" s="637"/>
      <c r="X481" s="637"/>
      <c r="Y481" s="637"/>
      <c r="Z481" s="637"/>
      <c r="AA481" s="637"/>
      <c r="AB481" s="637"/>
      <c r="AC481" s="103"/>
    </row>
    <row r="482" spans="1:29" ht="32.25" customHeight="1" thickBot="1" x14ac:dyDescent="0.25">
      <c r="A482" s="97"/>
      <c r="B482" s="633" t="s">
        <v>470</v>
      </c>
      <c r="C482" s="633"/>
      <c r="D482" s="633"/>
      <c r="E482" s="633"/>
      <c r="F482" s="633"/>
      <c r="G482" s="633"/>
      <c r="H482" s="633"/>
      <c r="I482" s="633"/>
      <c r="J482" s="633"/>
      <c r="K482" s="633"/>
      <c r="L482" s="634"/>
      <c r="M482" s="212">
        <v>8</v>
      </c>
      <c r="N482" s="212">
        <v>4</v>
      </c>
      <c r="O482" s="175" t="s">
        <v>471</v>
      </c>
      <c r="P482" s="176">
        <v>0</v>
      </c>
      <c r="Q482" s="635"/>
      <c r="R482" s="636"/>
      <c r="S482" s="401">
        <f>+'11'!U79</f>
        <v>858.83373000000006</v>
      </c>
      <c r="T482" s="401">
        <f>+'11'!V79</f>
        <v>858.83373000000006</v>
      </c>
      <c r="U482" s="400">
        <f t="shared" si="8"/>
        <v>100</v>
      </c>
      <c r="V482" s="637"/>
      <c r="W482" s="637"/>
      <c r="X482" s="637"/>
      <c r="Y482" s="637"/>
      <c r="Z482" s="637"/>
      <c r="AA482" s="637"/>
      <c r="AB482" s="637"/>
      <c r="AC482" s="103"/>
    </row>
    <row r="483" spans="1:29" ht="53.25" customHeight="1" thickBot="1" x14ac:dyDescent="0.25">
      <c r="A483" s="97"/>
      <c r="B483" s="633" t="s">
        <v>17</v>
      </c>
      <c r="C483" s="633"/>
      <c r="D483" s="633"/>
      <c r="E483" s="633"/>
      <c r="F483" s="633"/>
      <c r="G483" s="633"/>
      <c r="H483" s="633"/>
      <c r="I483" s="633"/>
      <c r="J483" s="633"/>
      <c r="K483" s="633"/>
      <c r="L483" s="634"/>
      <c r="M483" s="212">
        <v>8</v>
      </c>
      <c r="N483" s="212">
        <v>4</v>
      </c>
      <c r="O483" s="175" t="s">
        <v>471</v>
      </c>
      <c r="P483" s="176" t="s">
        <v>18</v>
      </c>
      <c r="Q483" s="635"/>
      <c r="R483" s="636"/>
      <c r="S483" s="401">
        <f>+'11'!U80</f>
        <v>844.23373000000004</v>
      </c>
      <c r="T483" s="401">
        <f>+'11'!V80</f>
        <v>844.23373000000004</v>
      </c>
      <c r="U483" s="400">
        <f t="shared" si="8"/>
        <v>100</v>
      </c>
      <c r="V483" s="637"/>
      <c r="W483" s="637"/>
      <c r="X483" s="637"/>
      <c r="Y483" s="637"/>
      <c r="Z483" s="637"/>
      <c r="AA483" s="637"/>
      <c r="AB483" s="637"/>
      <c r="AC483" s="103"/>
    </row>
    <row r="484" spans="1:29" ht="21.75" customHeight="1" thickBot="1" x14ac:dyDescent="0.25">
      <c r="A484" s="97"/>
      <c r="B484" s="633" t="s">
        <v>38</v>
      </c>
      <c r="C484" s="633"/>
      <c r="D484" s="633"/>
      <c r="E484" s="633"/>
      <c r="F484" s="633"/>
      <c r="G484" s="633"/>
      <c r="H484" s="633"/>
      <c r="I484" s="633"/>
      <c r="J484" s="633"/>
      <c r="K484" s="633"/>
      <c r="L484" s="634"/>
      <c r="M484" s="212">
        <v>8</v>
      </c>
      <c r="N484" s="212">
        <v>4</v>
      </c>
      <c r="O484" s="175" t="s">
        <v>471</v>
      </c>
      <c r="P484" s="176" t="s">
        <v>39</v>
      </c>
      <c r="Q484" s="635"/>
      <c r="R484" s="636"/>
      <c r="S484" s="401">
        <f>+'11'!U81</f>
        <v>844.23373000000004</v>
      </c>
      <c r="T484" s="401">
        <f>+'11'!V81</f>
        <v>844.23373000000004</v>
      </c>
      <c r="U484" s="400">
        <f t="shared" si="8"/>
        <v>100</v>
      </c>
      <c r="V484" s="637"/>
      <c r="W484" s="637"/>
      <c r="X484" s="637"/>
      <c r="Y484" s="637"/>
      <c r="Z484" s="637"/>
      <c r="AA484" s="637"/>
      <c r="AB484" s="637"/>
      <c r="AC484" s="103"/>
    </row>
    <row r="485" spans="1:29" ht="21.75" customHeight="1" thickBot="1" x14ac:dyDescent="0.25">
      <c r="A485" s="97"/>
      <c r="B485" s="633" t="s">
        <v>327</v>
      </c>
      <c r="C485" s="633"/>
      <c r="D485" s="633"/>
      <c r="E485" s="633"/>
      <c r="F485" s="633"/>
      <c r="G485" s="633"/>
      <c r="H485" s="633"/>
      <c r="I485" s="633"/>
      <c r="J485" s="633"/>
      <c r="K485" s="633"/>
      <c r="L485" s="634"/>
      <c r="M485" s="212">
        <v>8</v>
      </c>
      <c r="N485" s="212">
        <v>4</v>
      </c>
      <c r="O485" s="175" t="s">
        <v>471</v>
      </c>
      <c r="P485" s="176" t="s">
        <v>40</v>
      </c>
      <c r="Q485" s="635"/>
      <c r="R485" s="636"/>
      <c r="S485" s="401">
        <f>+'11'!U82</f>
        <v>648.41300000000001</v>
      </c>
      <c r="T485" s="401">
        <f>+'11'!V82</f>
        <v>648.41300000000001</v>
      </c>
      <c r="U485" s="400">
        <f t="shared" si="8"/>
        <v>100</v>
      </c>
      <c r="V485" s="637"/>
      <c r="W485" s="637"/>
      <c r="X485" s="637"/>
      <c r="Y485" s="637"/>
      <c r="Z485" s="637"/>
      <c r="AA485" s="637"/>
      <c r="AB485" s="637"/>
      <c r="AC485" s="103"/>
    </row>
    <row r="486" spans="1:29" ht="32.25" hidden="1" customHeight="1" thickBot="1" x14ac:dyDescent="0.25">
      <c r="A486" s="97"/>
      <c r="B486" s="633" t="s">
        <v>347</v>
      </c>
      <c r="C486" s="633"/>
      <c r="D486" s="633"/>
      <c r="E486" s="633"/>
      <c r="F486" s="633"/>
      <c r="G486" s="633"/>
      <c r="H486" s="633"/>
      <c r="I486" s="633"/>
      <c r="J486" s="633"/>
      <c r="K486" s="633"/>
      <c r="L486" s="634"/>
      <c r="M486" s="212">
        <v>8</v>
      </c>
      <c r="N486" s="212">
        <v>4</v>
      </c>
      <c r="O486" s="175" t="s">
        <v>471</v>
      </c>
      <c r="P486" s="176" t="s">
        <v>41</v>
      </c>
      <c r="Q486" s="635"/>
      <c r="R486" s="636"/>
      <c r="S486" s="401">
        <f>+'11'!U83</f>
        <v>0</v>
      </c>
      <c r="T486" s="401">
        <f>+'11'!V83</f>
        <v>0</v>
      </c>
      <c r="U486" s="400" t="e">
        <f t="shared" si="8"/>
        <v>#DIV/0!</v>
      </c>
      <c r="V486" s="637"/>
      <c r="W486" s="637"/>
      <c r="X486" s="637"/>
      <c r="Y486" s="637"/>
      <c r="Z486" s="637"/>
      <c r="AA486" s="637"/>
      <c r="AB486" s="637"/>
      <c r="AC486" s="103"/>
    </row>
    <row r="487" spans="1:29" ht="32.25" customHeight="1" thickBot="1" x14ac:dyDescent="0.25">
      <c r="A487" s="97"/>
      <c r="B487" s="633" t="s">
        <v>328</v>
      </c>
      <c r="C487" s="633"/>
      <c r="D487" s="633"/>
      <c r="E487" s="633"/>
      <c r="F487" s="633"/>
      <c r="G487" s="633"/>
      <c r="H487" s="633"/>
      <c r="I487" s="633"/>
      <c r="J487" s="633"/>
      <c r="K487" s="633"/>
      <c r="L487" s="634"/>
      <c r="M487" s="212">
        <v>8</v>
      </c>
      <c r="N487" s="212">
        <v>4</v>
      </c>
      <c r="O487" s="175" t="s">
        <v>471</v>
      </c>
      <c r="P487" s="176" t="s">
        <v>42</v>
      </c>
      <c r="Q487" s="635"/>
      <c r="R487" s="636"/>
      <c r="S487" s="401">
        <f>+'11'!U84</f>
        <v>195.82073</v>
      </c>
      <c r="T487" s="401">
        <f>+'11'!V84</f>
        <v>195.82073</v>
      </c>
      <c r="U487" s="400">
        <f t="shared" si="8"/>
        <v>100</v>
      </c>
      <c r="V487" s="637"/>
      <c r="W487" s="637"/>
      <c r="X487" s="637"/>
      <c r="Y487" s="637"/>
      <c r="Z487" s="637"/>
      <c r="AA487" s="637"/>
      <c r="AB487" s="637"/>
      <c r="AC487" s="103"/>
    </row>
    <row r="488" spans="1:29" ht="21.75" customHeight="1" thickBot="1" x14ac:dyDescent="0.25">
      <c r="A488" s="97"/>
      <c r="B488" s="633" t="s">
        <v>339</v>
      </c>
      <c r="C488" s="633"/>
      <c r="D488" s="633"/>
      <c r="E488" s="633"/>
      <c r="F488" s="633"/>
      <c r="G488" s="633"/>
      <c r="H488" s="633"/>
      <c r="I488" s="633"/>
      <c r="J488" s="633"/>
      <c r="K488" s="633"/>
      <c r="L488" s="634"/>
      <c r="M488" s="212">
        <v>8</v>
      </c>
      <c r="N488" s="212">
        <v>4</v>
      </c>
      <c r="O488" s="175" t="s">
        <v>471</v>
      </c>
      <c r="P488" s="176" t="s">
        <v>25</v>
      </c>
      <c r="Q488" s="635"/>
      <c r="R488" s="636"/>
      <c r="S488" s="401">
        <f>+'11'!U85</f>
        <v>14.6</v>
      </c>
      <c r="T488" s="401">
        <f>+'11'!V85</f>
        <v>14.6</v>
      </c>
      <c r="U488" s="400">
        <f t="shared" si="8"/>
        <v>100</v>
      </c>
      <c r="V488" s="637"/>
      <c r="W488" s="637"/>
      <c r="X488" s="637"/>
      <c r="Y488" s="637"/>
      <c r="Z488" s="637"/>
      <c r="AA488" s="637"/>
      <c r="AB488" s="637"/>
      <c r="AC488" s="103"/>
    </row>
    <row r="489" spans="1:29" ht="21.75" customHeight="1" thickBot="1" x14ac:dyDescent="0.25">
      <c r="A489" s="97"/>
      <c r="B489" s="633" t="s">
        <v>340</v>
      </c>
      <c r="C489" s="633"/>
      <c r="D489" s="633"/>
      <c r="E489" s="633"/>
      <c r="F489" s="633"/>
      <c r="G489" s="633"/>
      <c r="H489" s="633"/>
      <c r="I489" s="633"/>
      <c r="J489" s="633"/>
      <c r="K489" s="633"/>
      <c r="L489" s="634"/>
      <c r="M489" s="212">
        <v>8</v>
      </c>
      <c r="N489" s="212">
        <v>4</v>
      </c>
      <c r="O489" s="175" t="s">
        <v>471</v>
      </c>
      <c r="P489" s="176" t="s">
        <v>27</v>
      </c>
      <c r="Q489" s="635"/>
      <c r="R489" s="636"/>
      <c r="S489" s="401">
        <f>+'11'!U86</f>
        <v>14.6</v>
      </c>
      <c r="T489" s="401">
        <f>+'11'!V86</f>
        <v>14.6</v>
      </c>
      <c r="U489" s="400">
        <f t="shared" si="8"/>
        <v>100</v>
      </c>
      <c r="V489" s="637"/>
      <c r="W489" s="637"/>
      <c r="X489" s="637"/>
      <c r="Y489" s="637"/>
      <c r="Z489" s="637"/>
      <c r="AA489" s="637"/>
      <c r="AB489" s="637"/>
      <c r="AC489" s="103"/>
    </row>
    <row r="490" spans="1:29" ht="12.75" customHeight="1" thickBot="1" x14ac:dyDescent="0.25">
      <c r="A490" s="97"/>
      <c r="B490" s="633" t="s">
        <v>342</v>
      </c>
      <c r="C490" s="633"/>
      <c r="D490" s="633"/>
      <c r="E490" s="633"/>
      <c r="F490" s="633"/>
      <c r="G490" s="633"/>
      <c r="H490" s="633"/>
      <c r="I490" s="633"/>
      <c r="J490" s="633"/>
      <c r="K490" s="633"/>
      <c r="L490" s="634"/>
      <c r="M490" s="212">
        <v>8</v>
      </c>
      <c r="N490" s="212">
        <v>4</v>
      </c>
      <c r="O490" s="175" t="s">
        <v>471</v>
      </c>
      <c r="P490" s="176" t="s">
        <v>29</v>
      </c>
      <c r="Q490" s="635"/>
      <c r="R490" s="636"/>
      <c r="S490" s="401">
        <f>+'11'!U87</f>
        <v>14.6</v>
      </c>
      <c r="T490" s="401">
        <f>+'11'!V87</f>
        <v>14.6</v>
      </c>
      <c r="U490" s="400">
        <f t="shared" si="8"/>
        <v>100</v>
      </c>
      <c r="V490" s="637"/>
      <c r="W490" s="637"/>
      <c r="X490" s="637"/>
      <c r="Y490" s="637"/>
      <c r="Z490" s="637"/>
      <c r="AA490" s="637"/>
      <c r="AB490" s="637"/>
      <c r="AC490" s="103"/>
    </row>
    <row r="491" spans="1:29" ht="21.75" customHeight="1" thickBot="1" x14ac:dyDescent="0.25">
      <c r="A491" s="97"/>
      <c r="B491" s="633" t="s">
        <v>458</v>
      </c>
      <c r="C491" s="633"/>
      <c r="D491" s="633"/>
      <c r="E491" s="633"/>
      <c r="F491" s="633"/>
      <c r="G491" s="633"/>
      <c r="H491" s="633"/>
      <c r="I491" s="633"/>
      <c r="J491" s="633"/>
      <c r="K491" s="633"/>
      <c r="L491" s="634"/>
      <c r="M491" s="212">
        <v>8</v>
      </c>
      <c r="N491" s="212">
        <v>4</v>
      </c>
      <c r="O491" s="175" t="s">
        <v>459</v>
      </c>
      <c r="P491" s="176">
        <v>0</v>
      </c>
      <c r="Q491" s="635"/>
      <c r="R491" s="636"/>
      <c r="S491" s="401">
        <f>+'11'!U88</f>
        <v>1955.8672999999999</v>
      </c>
      <c r="T491" s="401">
        <f>+'11'!V88</f>
        <v>1955.8613</v>
      </c>
      <c r="U491" s="400">
        <f t="shared" si="8"/>
        <v>99.999693230721746</v>
      </c>
      <c r="V491" s="637"/>
      <c r="W491" s="637"/>
      <c r="X491" s="637"/>
      <c r="Y491" s="637"/>
      <c r="Z491" s="637"/>
      <c r="AA491" s="637"/>
      <c r="AB491" s="637"/>
      <c r="AC491" s="103"/>
    </row>
    <row r="492" spans="1:29" ht="21.75" customHeight="1" thickBot="1" x14ac:dyDescent="0.25">
      <c r="A492" s="97"/>
      <c r="B492" s="633" t="s">
        <v>37</v>
      </c>
      <c r="C492" s="633"/>
      <c r="D492" s="633"/>
      <c r="E492" s="633"/>
      <c r="F492" s="633"/>
      <c r="G492" s="633"/>
      <c r="H492" s="633"/>
      <c r="I492" s="633"/>
      <c r="J492" s="633"/>
      <c r="K492" s="633"/>
      <c r="L492" s="634"/>
      <c r="M492" s="212">
        <v>8</v>
      </c>
      <c r="N492" s="212">
        <v>4</v>
      </c>
      <c r="O492" s="175" t="s">
        <v>469</v>
      </c>
      <c r="P492" s="176">
        <v>0</v>
      </c>
      <c r="Q492" s="635"/>
      <c r="R492" s="636"/>
      <c r="S492" s="401">
        <f>+'11'!U89</f>
        <v>1955.8672999999999</v>
      </c>
      <c r="T492" s="401">
        <f>+'11'!V89</f>
        <v>1955.8613</v>
      </c>
      <c r="U492" s="400">
        <f t="shared" si="8"/>
        <v>99.999693230721746</v>
      </c>
      <c r="V492" s="637"/>
      <c r="W492" s="637"/>
      <c r="X492" s="637"/>
      <c r="Y492" s="637"/>
      <c r="Z492" s="637"/>
      <c r="AA492" s="637"/>
      <c r="AB492" s="637"/>
      <c r="AC492" s="103"/>
    </row>
    <row r="493" spans="1:29" ht="21.75" customHeight="1" thickBot="1" x14ac:dyDescent="0.25">
      <c r="A493" s="97"/>
      <c r="B493" s="633" t="s">
        <v>472</v>
      </c>
      <c r="C493" s="633"/>
      <c r="D493" s="633"/>
      <c r="E493" s="633"/>
      <c r="F493" s="633"/>
      <c r="G493" s="633"/>
      <c r="H493" s="633"/>
      <c r="I493" s="633"/>
      <c r="J493" s="633"/>
      <c r="K493" s="633"/>
      <c r="L493" s="634"/>
      <c r="M493" s="212">
        <v>8</v>
      </c>
      <c r="N493" s="212">
        <v>4</v>
      </c>
      <c r="O493" s="175" t="s">
        <v>473</v>
      </c>
      <c r="P493" s="176">
        <v>0</v>
      </c>
      <c r="Q493" s="635"/>
      <c r="R493" s="636"/>
      <c r="S493" s="401">
        <f>+'11'!U90</f>
        <v>1955.8672999999999</v>
      </c>
      <c r="T493" s="401">
        <f>+'11'!V90</f>
        <v>1955.8613</v>
      </c>
      <c r="U493" s="400">
        <f t="shared" si="8"/>
        <v>99.999693230721746</v>
      </c>
      <c r="V493" s="637"/>
      <c r="W493" s="637"/>
      <c r="X493" s="637"/>
      <c r="Y493" s="637"/>
      <c r="Z493" s="637"/>
      <c r="AA493" s="637"/>
      <c r="AB493" s="637"/>
      <c r="AC493" s="103"/>
    </row>
    <row r="494" spans="1:29" ht="53.25" customHeight="1" thickBot="1" x14ac:dyDescent="0.25">
      <c r="A494" s="97"/>
      <c r="B494" s="633" t="s">
        <v>17</v>
      </c>
      <c r="C494" s="633"/>
      <c r="D494" s="633"/>
      <c r="E494" s="633"/>
      <c r="F494" s="633"/>
      <c r="G494" s="633"/>
      <c r="H494" s="633"/>
      <c r="I494" s="633"/>
      <c r="J494" s="633"/>
      <c r="K494" s="633"/>
      <c r="L494" s="634"/>
      <c r="M494" s="212">
        <v>8</v>
      </c>
      <c r="N494" s="212">
        <v>4</v>
      </c>
      <c r="O494" s="175" t="s">
        <v>473</v>
      </c>
      <c r="P494" s="176" t="s">
        <v>18</v>
      </c>
      <c r="Q494" s="635"/>
      <c r="R494" s="636"/>
      <c r="S494" s="401">
        <f>+'11'!U91</f>
        <v>1715.4152999999999</v>
      </c>
      <c r="T494" s="401">
        <f>+'11'!V91</f>
        <v>1715.4153000000001</v>
      </c>
      <c r="U494" s="400">
        <f t="shared" si="8"/>
        <v>100.00000000000003</v>
      </c>
      <c r="V494" s="637"/>
      <c r="W494" s="637"/>
      <c r="X494" s="637"/>
      <c r="Y494" s="637"/>
      <c r="Z494" s="637"/>
      <c r="AA494" s="637"/>
      <c r="AB494" s="637"/>
      <c r="AC494" s="103"/>
    </row>
    <row r="495" spans="1:29" ht="12.75" customHeight="1" thickBot="1" x14ac:dyDescent="0.25">
      <c r="A495" s="97"/>
      <c r="B495" s="633" t="s">
        <v>19</v>
      </c>
      <c r="C495" s="633"/>
      <c r="D495" s="633"/>
      <c r="E495" s="633"/>
      <c r="F495" s="633"/>
      <c r="G495" s="633"/>
      <c r="H495" s="633"/>
      <c r="I495" s="633"/>
      <c r="J495" s="633"/>
      <c r="K495" s="633"/>
      <c r="L495" s="634"/>
      <c r="M495" s="212">
        <v>8</v>
      </c>
      <c r="N495" s="212">
        <v>4</v>
      </c>
      <c r="O495" s="175" t="s">
        <v>473</v>
      </c>
      <c r="P495" s="176" t="s">
        <v>20</v>
      </c>
      <c r="Q495" s="635"/>
      <c r="R495" s="636"/>
      <c r="S495" s="401">
        <f>+'11'!U92</f>
        <v>1715.4152999999999</v>
      </c>
      <c r="T495" s="401">
        <f>+'11'!V92</f>
        <v>1715.4153000000001</v>
      </c>
      <c r="U495" s="400">
        <f t="shared" si="8"/>
        <v>100.00000000000003</v>
      </c>
      <c r="V495" s="637"/>
      <c r="W495" s="637"/>
      <c r="X495" s="637"/>
      <c r="Y495" s="637"/>
      <c r="Z495" s="637"/>
      <c r="AA495" s="637"/>
      <c r="AB495" s="637"/>
      <c r="AC495" s="103"/>
    </row>
    <row r="496" spans="1:29" ht="12.75" customHeight="1" thickBot="1" x14ac:dyDescent="0.25">
      <c r="A496" s="97"/>
      <c r="B496" s="633" t="s">
        <v>402</v>
      </c>
      <c r="C496" s="633"/>
      <c r="D496" s="633"/>
      <c r="E496" s="633"/>
      <c r="F496" s="633"/>
      <c r="G496" s="633"/>
      <c r="H496" s="633"/>
      <c r="I496" s="633"/>
      <c r="J496" s="633"/>
      <c r="K496" s="633"/>
      <c r="L496" s="634"/>
      <c r="M496" s="212">
        <v>8</v>
      </c>
      <c r="N496" s="212">
        <v>4</v>
      </c>
      <c r="O496" s="175" t="s">
        <v>473</v>
      </c>
      <c r="P496" s="176" t="s">
        <v>21</v>
      </c>
      <c r="Q496" s="635"/>
      <c r="R496" s="636"/>
      <c r="S496" s="401">
        <f>+'11'!U93</f>
        <v>1319.0849999999998</v>
      </c>
      <c r="T496" s="401">
        <f>+'11'!V93</f>
        <v>1319.085</v>
      </c>
      <c r="U496" s="400">
        <f t="shared" si="8"/>
        <v>100.00000000000003</v>
      </c>
      <c r="V496" s="637"/>
      <c r="W496" s="637"/>
      <c r="X496" s="637"/>
      <c r="Y496" s="637"/>
      <c r="Z496" s="637"/>
      <c r="AA496" s="637"/>
      <c r="AB496" s="637"/>
      <c r="AC496" s="103"/>
    </row>
    <row r="497" spans="1:30" ht="21.75" hidden="1" customHeight="1" thickBot="1" x14ac:dyDescent="0.25">
      <c r="A497" s="97"/>
      <c r="B497" s="633" t="s">
        <v>403</v>
      </c>
      <c r="C497" s="633"/>
      <c r="D497" s="633"/>
      <c r="E497" s="633"/>
      <c r="F497" s="633"/>
      <c r="G497" s="633"/>
      <c r="H497" s="633"/>
      <c r="I497" s="633"/>
      <c r="J497" s="633"/>
      <c r="K497" s="633"/>
      <c r="L497" s="634"/>
      <c r="M497" s="212">
        <v>8</v>
      </c>
      <c r="N497" s="212">
        <v>4</v>
      </c>
      <c r="O497" s="175" t="s">
        <v>473</v>
      </c>
      <c r="P497" s="176" t="s">
        <v>22</v>
      </c>
      <c r="Q497" s="635"/>
      <c r="R497" s="636"/>
      <c r="S497" s="401">
        <f>+'11'!U94</f>
        <v>0</v>
      </c>
      <c r="T497" s="401">
        <f>+'11'!V94</f>
        <v>0</v>
      </c>
      <c r="U497" s="400" t="e">
        <f t="shared" si="8"/>
        <v>#DIV/0!</v>
      </c>
      <c r="V497" s="637"/>
      <c r="W497" s="637"/>
      <c r="X497" s="637"/>
      <c r="Y497" s="637"/>
      <c r="Z497" s="637"/>
      <c r="AA497" s="637"/>
      <c r="AB497" s="637"/>
      <c r="AC497" s="103"/>
    </row>
    <row r="498" spans="1:30" ht="32.25" customHeight="1" thickBot="1" x14ac:dyDescent="0.25">
      <c r="A498" s="97"/>
      <c r="B498" s="633" t="s">
        <v>404</v>
      </c>
      <c r="C498" s="633"/>
      <c r="D498" s="633"/>
      <c r="E498" s="633"/>
      <c r="F498" s="633"/>
      <c r="G498" s="633"/>
      <c r="H498" s="633"/>
      <c r="I498" s="633"/>
      <c r="J498" s="633"/>
      <c r="K498" s="633"/>
      <c r="L498" s="634"/>
      <c r="M498" s="212">
        <v>8</v>
      </c>
      <c r="N498" s="212">
        <v>4</v>
      </c>
      <c r="O498" s="175" t="s">
        <v>473</v>
      </c>
      <c r="P498" s="176" t="s">
        <v>23</v>
      </c>
      <c r="Q498" s="635"/>
      <c r="R498" s="636"/>
      <c r="S498" s="401">
        <f>+'11'!U95</f>
        <v>396.33029999999997</v>
      </c>
      <c r="T498" s="401">
        <f>+'11'!V95</f>
        <v>396.33030000000002</v>
      </c>
      <c r="U498" s="400">
        <f t="shared" si="8"/>
        <v>100.00000000000003</v>
      </c>
      <c r="V498" s="637"/>
      <c r="W498" s="637"/>
      <c r="X498" s="637"/>
      <c r="Y498" s="637"/>
      <c r="Z498" s="637"/>
      <c r="AA498" s="637"/>
      <c r="AB498" s="637"/>
      <c r="AC498" s="103"/>
    </row>
    <row r="499" spans="1:30" ht="21.75" customHeight="1" thickBot="1" x14ac:dyDescent="0.25">
      <c r="A499" s="97"/>
      <c r="B499" s="633" t="s">
        <v>339</v>
      </c>
      <c r="C499" s="633"/>
      <c r="D499" s="633"/>
      <c r="E499" s="633"/>
      <c r="F499" s="633"/>
      <c r="G499" s="633"/>
      <c r="H499" s="633"/>
      <c r="I499" s="633"/>
      <c r="J499" s="633"/>
      <c r="K499" s="633"/>
      <c r="L499" s="634"/>
      <c r="M499" s="212">
        <v>8</v>
      </c>
      <c r="N499" s="212">
        <v>4</v>
      </c>
      <c r="O499" s="175" t="s">
        <v>473</v>
      </c>
      <c r="P499" s="176" t="s">
        <v>25</v>
      </c>
      <c r="Q499" s="635"/>
      <c r="R499" s="636"/>
      <c r="S499" s="401">
        <f>+'11'!U96</f>
        <v>240.452</v>
      </c>
      <c r="T499" s="401">
        <f>+'11'!V96</f>
        <v>240.446</v>
      </c>
      <c r="U499" s="400">
        <f t="shared" si="8"/>
        <v>99.997504699482647</v>
      </c>
      <c r="V499" s="637"/>
      <c r="W499" s="637"/>
      <c r="X499" s="637"/>
      <c r="Y499" s="637"/>
      <c r="Z499" s="637"/>
      <c r="AA499" s="637"/>
      <c r="AB499" s="637"/>
      <c r="AC499" s="103"/>
    </row>
    <row r="500" spans="1:30" ht="21.75" customHeight="1" thickBot="1" x14ac:dyDescent="0.25">
      <c r="A500" s="97"/>
      <c r="B500" s="633" t="s">
        <v>340</v>
      </c>
      <c r="C500" s="633"/>
      <c r="D500" s="633"/>
      <c r="E500" s="633"/>
      <c r="F500" s="633"/>
      <c r="G500" s="633"/>
      <c r="H500" s="633"/>
      <c r="I500" s="633"/>
      <c r="J500" s="633"/>
      <c r="K500" s="633"/>
      <c r="L500" s="634"/>
      <c r="M500" s="212">
        <v>8</v>
      </c>
      <c r="N500" s="212">
        <v>4</v>
      </c>
      <c r="O500" s="175" t="s">
        <v>473</v>
      </c>
      <c r="P500" s="176" t="s">
        <v>27</v>
      </c>
      <c r="Q500" s="635"/>
      <c r="R500" s="636"/>
      <c r="S500" s="401">
        <f>+'11'!U97</f>
        <v>240.452</v>
      </c>
      <c r="T500" s="401">
        <f>+'11'!V97</f>
        <v>240.446</v>
      </c>
      <c r="U500" s="400">
        <f t="shared" si="8"/>
        <v>99.997504699482647</v>
      </c>
      <c r="V500" s="637"/>
      <c r="W500" s="637"/>
      <c r="X500" s="637"/>
      <c r="Y500" s="637"/>
      <c r="Z500" s="637"/>
      <c r="AA500" s="637"/>
      <c r="AB500" s="637"/>
      <c r="AC500" s="103"/>
    </row>
    <row r="501" spans="1:30" ht="21.75" customHeight="1" thickBot="1" x14ac:dyDescent="0.25">
      <c r="A501" s="97"/>
      <c r="B501" s="633" t="s">
        <v>341</v>
      </c>
      <c r="C501" s="633"/>
      <c r="D501" s="633"/>
      <c r="E501" s="633"/>
      <c r="F501" s="633"/>
      <c r="G501" s="633"/>
      <c r="H501" s="633"/>
      <c r="I501" s="633"/>
      <c r="J501" s="633"/>
      <c r="K501" s="633"/>
      <c r="L501" s="634"/>
      <c r="M501" s="212">
        <v>8</v>
      </c>
      <c r="N501" s="212">
        <v>4</v>
      </c>
      <c r="O501" s="175" t="s">
        <v>473</v>
      </c>
      <c r="P501" s="176" t="s">
        <v>28</v>
      </c>
      <c r="Q501" s="635"/>
      <c r="R501" s="636"/>
      <c r="S501" s="401">
        <f>+'11'!U98</f>
        <v>157.6</v>
      </c>
      <c r="T501" s="401">
        <f>+'11'!V98</f>
        <v>157.59399999999999</v>
      </c>
      <c r="U501" s="400">
        <f t="shared" si="8"/>
        <v>99.996192893401016</v>
      </c>
      <c r="V501" s="637"/>
      <c r="W501" s="637"/>
      <c r="X501" s="637"/>
      <c r="Y501" s="637"/>
      <c r="Z501" s="637"/>
      <c r="AA501" s="637"/>
      <c r="AB501" s="637"/>
      <c r="AC501" s="103"/>
    </row>
    <row r="502" spans="1:30" ht="12.75" customHeight="1" thickBot="1" x14ac:dyDescent="0.25">
      <c r="A502" s="97"/>
      <c r="B502" s="633" t="s">
        <v>342</v>
      </c>
      <c r="C502" s="633"/>
      <c r="D502" s="633"/>
      <c r="E502" s="633"/>
      <c r="F502" s="633"/>
      <c r="G502" s="633"/>
      <c r="H502" s="633"/>
      <c r="I502" s="633"/>
      <c r="J502" s="633"/>
      <c r="K502" s="633"/>
      <c r="L502" s="634"/>
      <c r="M502" s="212">
        <v>8</v>
      </c>
      <c r="N502" s="212">
        <v>4</v>
      </c>
      <c r="O502" s="175" t="s">
        <v>473</v>
      </c>
      <c r="P502" s="176" t="s">
        <v>29</v>
      </c>
      <c r="Q502" s="635"/>
      <c r="R502" s="636"/>
      <c r="S502" s="401">
        <f>+'11'!U99</f>
        <v>82.852000000000004</v>
      </c>
      <c r="T502" s="401">
        <f>+'11'!V99</f>
        <v>82.852000000000004</v>
      </c>
      <c r="U502" s="400">
        <f t="shared" si="8"/>
        <v>100</v>
      </c>
      <c r="V502" s="637"/>
      <c r="W502" s="637"/>
      <c r="X502" s="637"/>
      <c r="Y502" s="637"/>
      <c r="Z502" s="637"/>
      <c r="AA502" s="637"/>
      <c r="AB502" s="637"/>
      <c r="AC502" s="103"/>
    </row>
    <row r="503" spans="1:30" ht="12.75" customHeight="1" thickBot="1" x14ac:dyDescent="0.25">
      <c r="A503" s="97"/>
      <c r="B503" s="643" t="s">
        <v>555</v>
      </c>
      <c r="C503" s="643"/>
      <c r="D503" s="643"/>
      <c r="E503" s="643"/>
      <c r="F503" s="643"/>
      <c r="G503" s="643"/>
      <c r="H503" s="643"/>
      <c r="I503" s="643"/>
      <c r="J503" s="643"/>
      <c r="K503" s="643"/>
      <c r="L503" s="644"/>
      <c r="M503" s="252">
        <v>9</v>
      </c>
      <c r="N503" s="252">
        <v>0</v>
      </c>
      <c r="O503" s="253">
        <v>0</v>
      </c>
      <c r="P503" s="254">
        <v>0</v>
      </c>
      <c r="Q503" s="645"/>
      <c r="R503" s="646"/>
      <c r="S503" s="401">
        <f>+'11'!U619</f>
        <v>213.01000000000002</v>
      </c>
      <c r="T503" s="401">
        <f>+'11'!V619</f>
        <v>213.00800000000001</v>
      </c>
      <c r="U503" s="400">
        <f t="shared" si="8"/>
        <v>99.999061076944741</v>
      </c>
      <c r="V503" s="647"/>
      <c r="W503" s="647"/>
      <c r="X503" s="647"/>
      <c r="Y503" s="647"/>
      <c r="Z503" s="647"/>
      <c r="AA503" s="647"/>
      <c r="AB503" s="647"/>
      <c r="AC503" s="103"/>
    </row>
    <row r="504" spans="1:30" ht="12.75" customHeight="1" thickBot="1" x14ac:dyDescent="0.25">
      <c r="A504" s="97"/>
      <c r="B504" s="638" t="s">
        <v>556</v>
      </c>
      <c r="C504" s="638"/>
      <c r="D504" s="638"/>
      <c r="E504" s="638"/>
      <c r="F504" s="638"/>
      <c r="G504" s="638"/>
      <c r="H504" s="638"/>
      <c r="I504" s="638"/>
      <c r="J504" s="638"/>
      <c r="K504" s="638"/>
      <c r="L504" s="639"/>
      <c r="M504" s="255">
        <v>9</v>
      </c>
      <c r="N504" s="255">
        <v>9</v>
      </c>
      <c r="O504" s="256">
        <v>0</v>
      </c>
      <c r="P504" s="257">
        <v>0</v>
      </c>
      <c r="Q504" s="640"/>
      <c r="R504" s="641"/>
      <c r="S504" s="401">
        <f>+'11'!U620</f>
        <v>213.01000000000002</v>
      </c>
      <c r="T504" s="401">
        <f>+'11'!V620</f>
        <v>213.00800000000001</v>
      </c>
      <c r="U504" s="400">
        <f t="shared" si="8"/>
        <v>99.999061076944741</v>
      </c>
      <c r="V504" s="642"/>
      <c r="W504" s="642"/>
      <c r="X504" s="642"/>
      <c r="Y504" s="642"/>
      <c r="Z504" s="642"/>
      <c r="AA504" s="642"/>
      <c r="AB504" s="642"/>
      <c r="AC504" s="103"/>
    </row>
    <row r="505" spans="1:30" ht="32.25" customHeight="1" thickBot="1" x14ac:dyDescent="0.25">
      <c r="A505" s="97"/>
      <c r="B505" s="633" t="s">
        <v>388</v>
      </c>
      <c r="C505" s="633"/>
      <c r="D505" s="633"/>
      <c r="E505" s="633"/>
      <c r="F505" s="633"/>
      <c r="G505" s="633"/>
      <c r="H505" s="633"/>
      <c r="I505" s="633"/>
      <c r="J505" s="633"/>
      <c r="K505" s="633"/>
      <c r="L505" s="634"/>
      <c r="M505" s="212">
        <v>9</v>
      </c>
      <c r="N505" s="212">
        <v>9</v>
      </c>
      <c r="O505" s="175" t="s">
        <v>389</v>
      </c>
      <c r="P505" s="176">
        <v>0</v>
      </c>
      <c r="Q505" s="635"/>
      <c r="R505" s="636"/>
      <c r="S505" s="401">
        <f>+'11'!U621</f>
        <v>213.01000000000002</v>
      </c>
      <c r="T505" s="401">
        <f>+'11'!V621</f>
        <v>213.00800000000001</v>
      </c>
      <c r="U505" s="400">
        <f t="shared" si="8"/>
        <v>99.999061076944741</v>
      </c>
      <c r="V505" s="637"/>
      <c r="W505" s="637"/>
      <c r="X505" s="637"/>
      <c r="Y505" s="637"/>
      <c r="Z505" s="637"/>
      <c r="AA505" s="637"/>
      <c r="AB505" s="637"/>
      <c r="AC505" s="103"/>
    </row>
    <row r="506" spans="1:30" ht="42.75" customHeight="1" thickBot="1" x14ac:dyDescent="0.25">
      <c r="A506" s="97"/>
      <c r="B506" s="633" t="s">
        <v>88</v>
      </c>
      <c r="C506" s="633"/>
      <c r="D506" s="633"/>
      <c r="E506" s="633"/>
      <c r="F506" s="633"/>
      <c r="G506" s="633"/>
      <c r="H506" s="633"/>
      <c r="I506" s="633"/>
      <c r="J506" s="633"/>
      <c r="K506" s="633"/>
      <c r="L506" s="634"/>
      <c r="M506" s="212">
        <v>9</v>
      </c>
      <c r="N506" s="212">
        <v>9</v>
      </c>
      <c r="O506" s="175" t="s">
        <v>390</v>
      </c>
      <c r="P506" s="176">
        <v>0</v>
      </c>
      <c r="Q506" s="635"/>
      <c r="R506" s="636"/>
      <c r="S506" s="401">
        <f>+'11'!U622</f>
        <v>213.01000000000002</v>
      </c>
      <c r="T506" s="401">
        <f>+'11'!V622</f>
        <v>213.00800000000001</v>
      </c>
      <c r="U506" s="400">
        <f t="shared" si="8"/>
        <v>99.999061076944741</v>
      </c>
      <c r="V506" s="637"/>
      <c r="W506" s="637"/>
      <c r="X506" s="637"/>
      <c r="Y506" s="637"/>
      <c r="Z506" s="637"/>
      <c r="AA506" s="637"/>
      <c r="AB506" s="637"/>
      <c r="AC506" s="103"/>
    </row>
    <row r="507" spans="1:30" ht="21.75" customHeight="1" thickBot="1" x14ac:dyDescent="0.25">
      <c r="A507" s="97"/>
      <c r="B507" s="633" t="s">
        <v>339</v>
      </c>
      <c r="C507" s="633"/>
      <c r="D507" s="633"/>
      <c r="E507" s="633"/>
      <c r="F507" s="633"/>
      <c r="G507" s="633"/>
      <c r="H507" s="633"/>
      <c r="I507" s="633"/>
      <c r="J507" s="633"/>
      <c r="K507" s="633"/>
      <c r="L507" s="634"/>
      <c r="M507" s="212">
        <v>9</v>
      </c>
      <c r="N507" s="212">
        <v>9</v>
      </c>
      <c r="O507" s="175" t="s">
        <v>390</v>
      </c>
      <c r="P507" s="176" t="s">
        <v>25</v>
      </c>
      <c r="Q507" s="635"/>
      <c r="R507" s="636"/>
      <c r="S507" s="401">
        <f>+'11'!U623</f>
        <v>213.01000000000002</v>
      </c>
      <c r="T507" s="401">
        <f>+'11'!V623</f>
        <v>213.00800000000001</v>
      </c>
      <c r="U507" s="400">
        <f t="shared" si="8"/>
        <v>99.999061076944741</v>
      </c>
      <c r="V507" s="637"/>
      <c r="W507" s="637"/>
      <c r="X507" s="637"/>
      <c r="Y507" s="637"/>
      <c r="Z507" s="637"/>
      <c r="AA507" s="637"/>
      <c r="AB507" s="637"/>
      <c r="AC507" s="103"/>
    </row>
    <row r="508" spans="1:30" ht="21.75" customHeight="1" thickBot="1" x14ac:dyDescent="0.25">
      <c r="A508" s="97"/>
      <c r="B508" s="633" t="s">
        <v>340</v>
      </c>
      <c r="C508" s="633"/>
      <c r="D508" s="633"/>
      <c r="E508" s="633"/>
      <c r="F508" s="633"/>
      <c r="G508" s="633"/>
      <c r="H508" s="633"/>
      <c r="I508" s="633"/>
      <c r="J508" s="633"/>
      <c r="K508" s="633"/>
      <c r="L508" s="634"/>
      <c r="M508" s="212">
        <v>9</v>
      </c>
      <c r="N508" s="212">
        <v>9</v>
      </c>
      <c r="O508" s="175" t="s">
        <v>390</v>
      </c>
      <c r="P508" s="176" t="s">
        <v>27</v>
      </c>
      <c r="Q508" s="635"/>
      <c r="R508" s="636"/>
      <c r="S508" s="401">
        <f>+'11'!U624</f>
        <v>213.01000000000002</v>
      </c>
      <c r="T508" s="401">
        <f>+'11'!V624</f>
        <v>213.00800000000001</v>
      </c>
      <c r="U508" s="400">
        <f t="shared" si="8"/>
        <v>99.999061076944741</v>
      </c>
      <c r="V508" s="637"/>
      <c r="W508" s="637"/>
      <c r="X508" s="637"/>
      <c r="Y508" s="637"/>
      <c r="Z508" s="637"/>
      <c r="AA508" s="637"/>
      <c r="AB508" s="637"/>
      <c r="AC508" s="103"/>
    </row>
    <row r="509" spans="1:30" ht="12.75" customHeight="1" thickBot="1" x14ac:dyDescent="0.25">
      <c r="A509" s="97"/>
      <c r="B509" s="633" t="s">
        <v>342</v>
      </c>
      <c r="C509" s="633"/>
      <c r="D509" s="633"/>
      <c r="E509" s="633"/>
      <c r="F509" s="633"/>
      <c r="G509" s="633"/>
      <c r="H509" s="633"/>
      <c r="I509" s="633"/>
      <c r="J509" s="633"/>
      <c r="K509" s="633"/>
      <c r="L509" s="634"/>
      <c r="M509" s="212">
        <v>9</v>
      </c>
      <c r="N509" s="212">
        <v>9</v>
      </c>
      <c r="O509" s="175" t="s">
        <v>390</v>
      </c>
      <c r="P509" s="176" t="s">
        <v>29</v>
      </c>
      <c r="Q509" s="635"/>
      <c r="R509" s="636"/>
      <c r="S509" s="401">
        <f>+'11'!U625</f>
        <v>213.01000000000002</v>
      </c>
      <c r="T509" s="401">
        <f>+'11'!V625</f>
        <v>213.00800000000001</v>
      </c>
      <c r="U509" s="400">
        <f t="shared" si="8"/>
        <v>99.999061076944741</v>
      </c>
      <c r="V509" s="637"/>
      <c r="W509" s="637"/>
      <c r="X509" s="637"/>
      <c r="Y509" s="637"/>
      <c r="Z509" s="637"/>
      <c r="AA509" s="637"/>
      <c r="AB509" s="637"/>
      <c r="AC509" s="103"/>
    </row>
    <row r="510" spans="1:30" ht="12.75" customHeight="1" thickBot="1" x14ac:dyDescent="0.25">
      <c r="A510" s="97"/>
      <c r="B510" s="643" t="s">
        <v>149</v>
      </c>
      <c r="C510" s="643"/>
      <c r="D510" s="643"/>
      <c r="E510" s="643"/>
      <c r="F510" s="643"/>
      <c r="G510" s="643"/>
      <c r="H510" s="643"/>
      <c r="I510" s="643"/>
      <c r="J510" s="643"/>
      <c r="K510" s="643"/>
      <c r="L510" s="644"/>
      <c r="M510" s="252">
        <v>10</v>
      </c>
      <c r="N510" s="252">
        <v>0</v>
      </c>
      <c r="O510" s="253">
        <v>0</v>
      </c>
      <c r="P510" s="254">
        <v>0</v>
      </c>
      <c r="Q510" s="645"/>
      <c r="R510" s="646"/>
      <c r="S510" s="401">
        <f>+S511+S610+S631</f>
        <v>59788.273800000003</v>
      </c>
      <c r="T510" s="401">
        <f>+T511+T610+T631</f>
        <v>58660.588279999996</v>
      </c>
      <c r="U510" s="400">
        <f t="shared" si="8"/>
        <v>98.113868408758094</v>
      </c>
      <c r="V510" s="647"/>
      <c r="W510" s="647"/>
      <c r="X510" s="647"/>
      <c r="Y510" s="647"/>
      <c r="Z510" s="647"/>
      <c r="AA510" s="647"/>
      <c r="AB510" s="647"/>
      <c r="AC510" s="103"/>
    </row>
    <row r="511" spans="1:30" ht="12.75" customHeight="1" thickBot="1" x14ac:dyDescent="0.25">
      <c r="A511" s="97"/>
      <c r="B511" s="638" t="s">
        <v>53</v>
      </c>
      <c r="C511" s="638"/>
      <c r="D511" s="638"/>
      <c r="E511" s="638"/>
      <c r="F511" s="638"/>
      <c r="G511" s="638"/>
      <c r="H511" s="638"/>
      <c r="I511" s="638"/>
      <c r="J511" s="638"/>
      <c r="K511" s="638"/>
      <c r="L511" s="639"/>
      <c r="M511" s="255">
        <v>10</v>
      </c>
      <c r="N511" s="255">
        <v>3</v>
      </c>
      <c r="O511" s="256">
        <v>0</v>
      </c>
      <c r="P511" s="257">
        <v>0</v>
      </c>
      <c r="Q511" s="640"/>
      <c r="R511" s="641"/>
      <c r="S511" s="402">
        <f>+S512+S520+S529+S535+S541+S547+S556+S567+S578+S584+S600+S606</f>
        <v>26071.405589999998</v>
      </c>
      <c r="T511" s="402">
        <f>+T512+T520+T529+T535+T541+T547+T556+T567+T578+T584+T600+T606</f>
        <v>24999.150139999998</v>
      </c>
      <c r="U511" s="400">
        <f t="shared" si="8"/>
        <v>95.887235744545833</v>
      </c>
      <c r="V511" s="642"/>
      <c r="W511" s="642"/>
      <c r="X511" s="642"/>
      <c r="Y511" s="642"/>
      <c r="Z511" s="642"/>
      <c r="AA511" s="642"/>
      <c r="AB511" s="642"/>
      <c r="AC511" s="103"/>
      <c r="AD511" s="69">
        <v>26365.1</v>
      </c>
    </row>
    <row r="512" spans="1:30" ht="21.75" customHeight="1" thickBot="1" x14ac:dyDescent="0.25">
      <c r="A512" s="97"/>
      <c r="B512" s="633" t="s">
        <v>154</v>
      </c>
      <c r="C512" s="633"/>
      <c r="D512" s="633"/>
      <c r="E512" s="633"/>
      <c r="F512" s="633"/>
      <c r="G512" s="633"/>
      <c r="H512" s="633"/>
      <c r="I512" s="633"/>
      <c r="J512" s="633"/>
      <c r="K512" s="633"/>
      <c r="L512" s="634"/>
      <c r="M512" s="212">
        <v>10</v>
      </c>
      <c r="N512" s="212">
        <v>3</v>
      </c>
      <c r="O512" s="175" t="s">
        <v>474</v>
      </c>
      <c r="P512" s="176">
        <v>0</v>
      </c>
      <c r="Q512" s="635"/>
      <c r="R512" s="636"/>
      <c r="S512" s="403">
        <f>+'11'!U103</f>
        <v>1793</v>
      </c>
      <c r="T512" s="403">
        <f>+'11'!V103</f>
        <v>1097.3841499999999</v>
      </c>
      <c r="U512" s="400">
        <f t="shared" si="8"/>
        <v>61.203800892359162</v>
      </c>
      <c r="V512" s="637"/>
      <c r="W512" s="637"/>
      <c r="X512" s="637"/>
      <c r="Y512" s="637"/>
      <c r="Z512" s="637"/>
      <c r="AA512" s="637"/>
      <c r="AB512" s="637"/>
      <c r="AC512" s="103"/>
    </row>
    <row r="513" spans="1:30" ht="21.75" customHeight="1" thickBot="1" x14ac:dyDescent="0.25">
      <c r="A513" s="97"/>
      <c r="B513" s="633" t="s">
        <v>43</v>
      </c>
      <c r="C513" s="633"/>
      <c r="D513" s="633"/>
      <c r="E513" s="633"/>
      <c r="F513" s="633"/>
      <c r="G513" s="633"/>
      <c r="H513" s="633"/>
      <c r="I513" s="633"/>
      <c r="J513" s="633"/>
      <c r="K513" s="633"/>
      <c r="L513" s="634"/>
      <c r="M513" s="212">
        <v>10</v>
      </c>
      <c r="N513" s="212">
        <v>3</v>
      </c>
      <c r="O513" s="175" t="s">
        <v>475</v>
      </c>
      <c r="P513" s="176">
        <v>0</v>
      </c>
      <c r="Q513" s="635"/>
      <c r="R513" s="636"/>
      <c r="S513" s="403">
        <f>+'11'!U104</f>
        <v>1793</v>
      </c>
      <c r="T513" s="403">
        <f>+'11'!V104</f>
        <v>1097.3841499999999</v>
      </c>
      <c r="U513" s="400">
        <f t="shared" si="8"/>
        <v>61.203800892359162</v>
      </c>
      <c r="V513" s="637"/>
      <c r="W513" s="637"/>
      <c r="X513" s="637"/>
      <c r="Y513" s="637"/>
      <c r="Z513" s="637"/>
      <c r="AA513" s="637"/>
      <c r="AB513" s="637"/>
      <c r="AC513" s="103"/>
      <c r="AD513" s="240">
        <f>AD511-U511</f>
        <v>26269.212764255451</v>
      </c>
    </row>
    <row r="514" spans="1:30" ht="32.25" customHeight="1" thickBot="1" x14ac:dyDescent="0.25">
      <c r="A514" s="97"/>
      <c r="B514" s="633" t="s">
        <v>295</v>
      </c>
      <c r="C514" s="633"/>
      <c r="D514" s="633"/>
      <c r="E514" s="633"/>
      <c r="F514" s="633"/>
      <c r="G514" s="633"/>
      <c r="H514" s="633"/>
      <c r="I514" s="633"/>
      <c r="J514" s="633"/>
      <c r="K514" s="633"/>
      <c r="L514" s="634"/>
      <c r="M514" s="212">
        <v>10</v>
      </c>
      <c r="N514" s="212">
        <v>3</v>
      </c>
      <c r="O514" s="175" t="s">
        <v>476</v>
      </c>
      <c r="P514" s="176">
        <v>0</v>
      </c>
      <c r="Q514" s="635"/>
      <c r="R514" s="636"/>
      <c r="S514" s="403">
        <f>+'11'!U105</f>
        <v>1793</v>
      </c>
      <c r="T514" s="403">
        <f>+'11'!V105</f>
        <v>1097.3841499999999</v>
      </c>
      <c r="U514" s="400">
        <f t="shared" si="8"/>
        <v>61.203800892359162</v>
      </c>
      <c r="V514" s="637"/>
      <c r="W514" s="637"/>
      <c r="X514" s="637"/>
      <c r="Y514" s="637"/>
      <c r="Z514" s="637"/>
      <c r="AA514" s="637"/>
      <c r="AB514" s="637"/>
      <c r="AC514" s="103"/>
    </row>
    <row r="515" spans="1:30" ht="12.75" customHeight="1" thickBot="1" x14ac:dyDescent="0.25">
      <c r="A515" s="97"/>
      <c r="B515" s="633" t="s">
        <v>47</v>
      </c>
      <c r="C515" s="633"/>
      <c r="D515" s="633"/>
      <c r="E515" s="633"/>
      <c r="F515" s="633"/>
      <c r="G515" s="633"/>
      <c r="H515" s="633"/>
      <c r="I515" s="633"/>
      <c r="J515" s="633"/>
      <c r="K515" s="633"/>
      <c r="L515" s="634"/>
      <c r="M515" s="212">
        <v>10</v>
      </c>
      <c r="N515" s="212">
        <v>3</v>
      </c>
      <c r="O515" s="175" t="s">
        <v>476</v>
      </c>
      <c r="P515" s="176" t="s">
        <v>44</v>
      </c>
      <c r="Q515" s="635"/>
      <c r="R515" s="636"/>
      <c r="S515" s="403">
        <f>+'11'!U109</f>
        <v>1790.99746</v>
      </c>
      <c r="T515" s="403">
        <f>+'11'!V109</f>
        <v>1095.3816099999999</v>
      </c>
      <c r="U515" s="400">
        <f t="shared" si="8"/>
        <v>61.160422304563177</v>
      </c>
      <c r="V515" s="637"/>
      <c r="W515" s="637"/>
      <c r="X515" s="637"/>
      <c r="Y515" s="637"/>
      <c r="Z515" s="637"/>
      <c r="AA515" s="637"/>
      <c r="AB515" s="637"/>
      <c r="AC515" s="103"/>
    </row>
    <row r="516" spans="1:30" ht="12.75" hidden="1" customHeight="1" thickBot="1" x14ac:dyDescent="0.25">
      <c r="A516" s="97"/>
      <c r="B516" s="633" t="s">
        <v>48</v>
      </c>
      <c r="C516" s="633"/>
      <c r="D516" s="633"/>
      <c r="E516" s="633"/>
      <c r="F516" s="633"/>
      <c r="G516" s="633"/>
      <c r="H516" s="633"/>
      <c r="I516" s="633"/>
      <c r="J516" s="633"/>
      <c r="K516" s="633"/>
      <c r="L516" s="634"/>
      <c r="M516" s="212">
        <v>10</v>
      </c>
      <c r="N516" s="212">
        <v>3</v>
      </c>
      <c r="O516" s="175" t="s">
        <v>476</v>
      </c>
      <c r="P516" s="176" t="s">
        <v>45</v>
      </c>
      <c r="Q516" s="635"/>
      <c r="R516" s="636"/>
      <c r="S516" s="403">
        <f>+'11'!U110</f>
        <v>0</v>
      </c>
      <c r="T516" s="403">
        <f>+'11'!V110</f>
        <v>0</v>
      </c>
      <c r="U516" s="400" t="e">
        <f t="shared" si="8"/>
        <v>#DIV/0!</v>
      </c>
      <c r="V516" s="637"/>
      <c r="W516" s="637"/>
      <c r="X516" s="637"/>
      <c r="Y516" s="637"/>
      <c r="Z516" s="637"/>
      <c r="AA516" s="637"/>
      <c r="AB516" s="637"/>
      <c r="AC516" s="103"/>
    </row>
    <row r="517" spans="1:30" ht="21.75" hidden="1" customHeight="1" thickBot="1" x14ac:dyDescent="0.25">
      <c r="A517" s="97"/>
      <c r="B517" s="633" t="s">
        <v>477</v>
      </c>
      <c r="C517" s="633"/>
      <c r="D517" s="633"/>
      <c r="E517" s="633"/>
      <c r="F517" s="633"/>
      <c r="G517" s="633"/>
      <c r="H517" s="633"/>
      <c r="I517" s="633"/>
      <c r="J517" s="633"/>
      <c r="K517" s="633"/>
      <c r="L517" s="648"/>
      <c r="M517" s="251">
        <v>10</v>
      </c>
      <c r="N517" s="251">
        <v>3</v>
      </c>
      <c r="O517" s="259" t="s">
        <v>476</v>
      </c>
      <c r="P517" s="260" t="s">
        <v>49</v>
      </c>
      <c r="Q517" s="649"/>
      <c r="R517" s="650"/>
      <c r="S517" s="404">
        <f>+'11'!U111</f>
        <v>0</v>
      </c>
      <c r="T517" s="404">
        <f>+'11'!V111</f>
        <v>0</v>
      </c>
      <c r="U517" s="400" t="e">
        <f t="shared" si="8"/>
        <v>#DIV/0!</v>
      </c>
      <c r="V517" s="637"/>
      <c r="W517" s="637"/>
      <c r="X517" s="637"/>
      <c r="Y517" s="637"/>
      <c r="Z517" s="637"/>
      <c r="AA517" s="637"/>
      <c r="AB517" s="637"/>
      <c r="AC517" s="103"/>
    </row>
    <row r="518" spans="1:30" ht="23.25" thickBot="1" x14ac:dyDescent="0.25">
      <c r="A518" s="97"/>
      <c r="B518" s="206"/>
      <c r="C518" s="206"/>
      <c r="D518" s="206"/>
      <c r="E518" s="206"/>
      <c r="F518" s="206"/>
      <c r="G518" s="206"/>
      <c r="H518" s="206"/>
      <c r="I518" s="206"/>
      <c r="J518" s="206"/>
      <c r="K518" s="207"/>
      <c r="L518" s="239" t="s">
        <v>495</v>
      </c>
      <c r="M518" s="265">
        <v>10</v>
      </c>
      <c r="N518" s="246" t="s">
        <v>607</v>
      </c>
      <c r="O518" s="247" t="str">
        <f>+'11'!Q112</f>
        <v>0110076100</v>
      </c>
      <c r="P518" s="247" t="str">
        <f>+'11'!R112</f>
        <v>320</v>
      </c>
      <c r="Q518" s="247">
        <f>+'11'!S112</f>
        <v>0</v>
      </c>
      <c r="R518" s="247">
        <f>+'11'!T112</f>
        <v>0</v>
      </c>
      <c r="S518" s="405">
        <f>+'11'!U112</f>
        <v>1790.99746</v>
      </c>
      <c r="T518" s="405">
        <f>+'11'!V112</f>
        <v>1095.3816099999999</v>
      </c>
      <c r="U518" s="400">
        <f t="shared" si="8"/>
        <v>61.160422304563177</v>
      </c>
      <c r="V518" s="235"/>
      <c r="W518" s="236"/>
      <c r="X518" s="208"/>
      <c r="Y518" s="208"/>
      <c r="Z518" s="208"/>
      <c r="AA518" s="208"/>
      <c r="AB518" s="208"/>
      <c r="AC518" s="103"/>
    </row>
    <row r="519" spans="1:30" ht="34.5" thickBot="1" x14ac:dyDescent="0.25">
      <c r="A519" s="97"/>
      <c r="B519" s="206"/>
      <c r="C519" s="206"/>
      <c r="D519" s="206"/>
      <c r="E519" s="206"/>
      <c r="F519" s="206"/>
      <c r="G519" s="206"/>
      <c r="H519" s="206"/>
      <c r="I519" s="206"/>
      <c r="J519" s="206"/>
      <c r="K519" s="207"/>
      <c r="L519" s="239" t="s">
        <v>545</v>
      </c>
      <c r="M519" s="246" t="s">
        <v>605</v>
      </c>
      <c r="N519" s="246" t="s">
        <v>607</v>
      </c>
      <c r="O519" s="247" t="str">
        <f>+'11'!Q113</f>
        <v>0110076100</v>
      </c>
      <c r="P519" s="247" t="str">
        <f>+'11'!R113</f>
        <v>321</v>
      </c>
      <c r="Q519" s="247">
        <f>+'11'!S113</f>
        <v>0</v>
      </c>
      <c r="R519" s="247">
        <f>+'11'!T113</f>
        <v>0</v>
      </c>
      <c r="S519" s="405">
        <f>+'11'!U113</f>
        <v>1790.99746</v>
      </c>
      <c r="T519" s="405">
        <f>+'11'!V113</f>
        <v>1095.3816099999999</v>
      </c>
      <c r="U519" s="400">
        <f t="shared" si="8"/>
        <v>61.160422304563177</v>
      </c>
      <c r="V519" s="237"/>
      <c r="W519" s="238"/>
      <c r="X519" s="208"/>
      <c r="Y519" s="208"/>
      <c r="Z519" s="208"/>
      <c r="AA519" s="208"/>
      <c r="AB519" s="208"/>
      <c r="AC519" s="103"/>
    </row>
    <row r="520" spans="1:30" ht="21.75" customHeight="1" thickBot="1" x14ac:dyDescent="0.25">
      <c r="A520" s="97"/>
      <c r="B520" s="633" t="s">
        <v>154</v>
      </c>
      <c r="C520" s="633"/>
      <c r="D520" s="633"/>
      <c r="E520" s="633"/>
      <c r="F520" s="633"/>
      <c r="G520" s="633"/>
      <c r="H520" s="633"/>
      <c r="I520" s="633"/>
      <c r="J520" s="633"/>
      <c r="K520" s="633"/>
      <c r="L520" s="634"/>
      <c r="M520" s="212">
        <v>10</v>
      </c>
      <c r="N520" s="212">
        <v>3</v>
      </c>
      <c r="O520" s="175" t="s">
        <v>474</v>
      </c>
      <c r="P520" s="176">
        <v>0</v>
      </c>
      <c r="Q520" s="635"/>
      <c r="R520" s="636"/>
      <c r="S520" s="403">
        <f>+'11'!U114</f>
        <v>4245.3999999999996</v>
      </c>
      <c r="T520" s="403">
        <f>+'11'!V114</f>
        <v>4214.0315800000008</v>
      </c>
      <c r="U520" s="400">
        <f t="shared" si="8"/>
        <v>99.26111980025442</v>
      </c>
      <c r="V520" s="637"/>
      <c r="W520" s="637"/>
      <c r="X520" s="637"/>
      <c r="Y520" s="637"/>
      <c r="Z520" s="637"/>
      <c r="AA520" s="637"/>
      <c r="AB520" s="637"/>
      <c r="AC520" s="103"/>
    </row>
    <row r="521" spans="1:30" ht="21.75" customHeight="1" thickBot="1" x14ac:dyDescent="0.25">
      <c r="A521" s="97"/>
      <c r="B521" s="633" t="s">
        <v>43</v>
      </c>
      <c r="C521" s="633"/>
      <c r="D521" s="633"/>
      <c r="E521" s="633"/>
      <c r="F521" s="633"/>
      <c r="G521" s="633"/>
      <c r="H521" s="633"/>
      <c r="I521" s="633"/>
      <c r="J521" s="633"/>
      <c r="K521" s="633"/>
      <c r="L521" s="634"/>
      <c r="M521" s="212">
        <v>10</v>
      </c>
      <c r="N521" s="212">
        <v>3</v>
      </c>
      <c r="O521" s="175" t="s">
        <v>475</v>
      </c>
      <c r="P521" s="176">
        <v>0</v>
      </c>
      <c r="Q521" s="635"/>
      <c r="R521" s="636"/>
      <c r="S521" s="403">
        <f>+'11'!U115</f>
        <v>4245.3999999999996</v>
      </c>
      <c r="T521" s="403">
        <f>+'11'!V115</f>
        <v>4214.0315800000008</v>
      </c>
      <c r="U521" s="400">
        <f t="shared" si="8"/>
        <v>99.26111980025442</v>
      </c>
      <c r="V521" s="637"/>
      <c r="W521" s="637"/>
      <c r="X521" s="637"/>
      <c r="Y521" s="637"/>
      <c r="Z521" s="637"/>
      <c r="AA521" s="637"/>
      <c r="AB521" s="637"/>
      <c r="AC521" s="103"/>
    </row>
    <row r="522" spans="1:30" ht="21.75" customHeight="1" thickBot="1" x14ac:dyDescent="0.25">
      <c r="A522" s="97"/>
      <c r="B522" s="633" t="s">
        <v>46</v>
      </c>
      <c r="C522" s="633"/>
      <c r="D522" s="633"/>
      <c r="E522" s="633"/>
      <c r="F522" s="633"/>
      <c r="G522" s="633"/>
      <c r="H522" s="633"/>
      <c r="I522" s="633"/>
      <c r="J522" s="633"/>
      <c r="K522" s="633"/>
      <c r="L522" s="634"/>
      <c r="M522" s="212">
        <v>10</v>
      </c>
      <c r="N522" s="212">
        <v>3</v>
      </c>
      <c r="O522" s="175" t="s">
        <v>478</v>
      </c>
      <c r="P522" s="176">
        <v>0</v>
      </c>
      <c r="Q522" s="635"/>
      <c r="R522" s="636"/>
      <c r="S522" s="403">
        <f>+'11'!U116</f>
        <v>4245.3999999999996</v>
      </c>
      <c r="T522" s="403">
        <f>+'11'!V116</f>
        <v>4214.0315800000008</v>
      </c>
      <c r="U522" s="400">
        <f t="shared" si="8"/>
        <v>99.26111980025442</v>
      </c>
      <c r="V522" s="637"/>
      <c r="W522" s="637"/>
      <c r="X522" s="637"/>
      <c r="Y522" s="637"/>
      <c r="Z522" s="637"/>
      <c r="AA522" s="637"/>
      <c r="AB522" s="637"/>
      <c r="AC522" s="103"/>
    </row>
    <row r="523" spans="1:30" ht="21.75" customHeight="1" thickBot="1" x14ac:dyDescent="0.25">
      <c r="A523" s="97"/>
      <c r="B523" s="633" t="s">
        <v>339</v>
      </c>
      <c r="C523" s="633"/>
      <c r="D523" s="633"/>
      <c r="E523" s="633"/>
      <c r="F523" s="633"/>
      <c r="G523" s="633"/>
      <c r="H523" s="633"/>
      <c r="I523" s="633"/>
      <c r="J523" s="633"/>
      <c r="K523" s="633"/>
      <c r="L523" s="634"/>
      <c r="M523" s="212">
        <v>10</v>
      </c>
      <c r="N523" s="212">
        <v>3</v>
      </c>
      <c r="O523" s="175" t="s">
        <v>478</v>
      </c>
      <c r="P523" s="176" t="s">
        <v>25</v>
      </c>
      <c r="Q523" s="635"/>
      <c r="R523" s="636"/>
      <c r="S523" s="403">
        <f>+'11'!U117</f>
        <v>23.899859999999997</v>
      </c>
      <c r="T523" s="403">
        <f>+'11'!V117</f>
        <v>23.89986</v>
      </c>
      <c r="U523" s="400">
        <f t="shared" si="8"/>
        <v>100.00000000000003</v>
      </c>
      <c r="V523" s="637"/>
      <c r="W523" s="637"/>
      <c r="X523" s="637"/>
      <c r="Y523" s="637"/>
      <c r="Z523" s="637"/>
      <c r="AA523" s="637"/>
      <c r="AB523" s="637"/>
      <c r="AC523" s="103"/>
    </row>
    <row r="524" spans="1:30" ht="21.75" customHeight="1" thickBot="1" x14ac:dyDescent="0.25">
      <c r="A524" s="97"/>
      <c r="B524" s="633" t="s">
        <v>340</v>
      </c>
      <c r="C524" s="633"/>
      <c r="D524" s="633"/>
      <c r="E524" s="633"/>
      <c r="F524" s="633"/>
      <c r="G524" s="633"/>
      <c r="H524" s="633"/>
      <c r="I524" s="633"/>
      <c r="J524" s="633"/>
      <c r="K524" s="633"/>
      <c r="L524" s="634"/>
      <c r="M524" s="212">
        <v>10</v>
      </c>
      <c r="N524" s="212">
        <v>3</v>
      </c>
      <c r="O524" s="175" t="s">
        <v>478</v>
      </c>
      <c r="P524" s="176" t="s">
        <v>27</v>
      </c>
      <c r="Q524" s="635"/>
      <c r="R524" s="636"/>
      <c r="S524" s="403">
        <f>+'11'!U118</f>
        <v>23.899859999999997</v>
      </c>
      <c r="T524" s="403">
        <f>+'11'!V118</f>
        <v>23.89986</v>
      </c>
      <c r="U524" s="400">
        <f t="shared" si="8"/>
        <v>100.00000000000003</v>
      </c>
      <c r="V524" s="637"/>
      <c r="W524" s="637"/>
      <c r="X524" s="637"/>
      <c r="Y524" s="637"/>
      <c r="Z524" s="637"/>
      <c r="AA524" s="637"/>
      <c r="AB524" s="637"/>
      <c r="AC524" s="103"/>
    </row>
    <row r="525" spans="1:30" ht="12.75" customHeight="1" thickBot="1" x14ac:dyDescent="0.25">
      <c r="A525" s="97"/>
      <c r="B525" s="633" t="s">
        <v>342</v>
      </c>
      <c r="C525" s="633"/>
      <c r="D525" s="633"/>
      <c r="E525" s="633"/>
      <c r="F525" s="633"/>
      <c r="G525" s="633"/>
      <c r="H525" s="633"/>
      <c r="I525" s="633"/>
      <c r="J525" s="633"/>
      <c r="K525" s="633"/>
      <c r="L525" s="634"/>
      <c r="M525" s="212">
        <v>10</v>
      </c>
      <c r="N525" s="212">
        <v>3</v>
      </c>
      <c r="O525" s="175" t="s">
        <v>478</v>
      </c>
      <c r="P525" s="176" t="s">
        <v>29</v>
      </c>
      <c r="Q525" s="635"/>
      <c r="R525" s="636"/>
      <c r="S525" s="403">
        <f>+'11'!U119</f>
        <v>23.899859999999997</v>
      </c>
      <c r="T525" s="403">
        <f>+'11'!V119</f>
        <v>23.89986</v>
      </c>
      <c r="U525" s="400">
        <f t="shared" si="8"/>
        <v>100.00000000000003</v>
      </c>
      <c r="V525" s="637"/>
      <c r="W525" s="637"/>
      <c r="X525" s="637"/>
      <c r="Y525" s="637"/>
      <c r="Z525" s="637"/>
      <c r="AA525" s="637"/>
      <c r="AB525" s="637"/>
      <c r="AC525" s="103"/>
    </row>
    <row r="526" spans="1:30" ht="12.75" customHeight="1" thickBot="1" x14ac:dyDescent="0.25">
      <c r="A526" s="97"/>
      <c r="B526" s="633" t="s">
        <v>47</v>
      </c>
      <c r="C526" s="633"/>
      <c r="D526" s="633"/>
      <c r="E526" s="633"/>
      <c r="F526" s="633"/>
      <c r="G526" s="633"/>
      <c r="H526" s="633"/>
      <c r="I526" s="633"/>
      <c r="J526" s="633"/>
      <c r="K526" s="633"/>
      <c r="L526" s="634"/>
      <c r="M526" s="212">
        <v>10</v>
      </c>
      <c r="N526" s="212">
        <v>3</v>
      </c>
      <c r="O526" s="175" t="s">
        <v>478</v>
      </c>
      <c r="P526" s="176" t="s">
        <v>44</v>
      </c>
      <c r="Q526" s="635"/>
      <c r="R526" s="636"/>
      <c r="S526" s="403">
        <f>+'11'!U120</f>
        <v>4221.5001399999992</v>
      </c>
      <c r="T526" s="403">
        <f>+'11'!V120</f>
        <v>4190.1317200000003</v>
      </c>
      <c r="U526" s="400">
        <f t="shared" si="8"/>
        <v>99.256936658540567</v>
      </c>
      <c r="V526" s="637"/>
      <c r="W526" s="637"/>
      <c r="X526" s="637"/>
      <c r="Y526" s="637"/>
      <c r="Z526" s="637"/>
      <c r="AA526" s="637"/>
      <c r="AB526" s="637"/>
      <c r="AC526" s="103"/>
    </row>
    <row r="527" spans="1:30" ht="12.75" customHeight="1" thickBot="1" x14ac:dyDescent="0.25">
      <c r="A527" s="97"/>
      <c r="B527" s="633" t="s">
        <v>48</v>
      </c>
      <c r="C527" s="633"/>
      <c r="D527" s="633"/>
      <c r="E527" s="633"/>
      <c r="F527" s="633"/>
      <c r="G527" s="633"/>
      <c r="H527" s="633"/>
      <c r="I527" s="633"/>
      <c r="J527" s="633"/>
      <c r="K527" s="633"/>
      <c r="L527" s="634"/>
      <c r="M527" s="212">
        <v>10</v>
      </c>
      <c r="N527" s="212">
        <v>3</v>
      </c>
      <c r="O527" s="175" t="s">
        <v>478</v>
      </c>
      <c r="P527" s="176" t="s">
        <v>45</v>
      </c>
      <c r="Q527" s="635"/>
      <c r="R527" s="636"/>
      <c r="S527" s="403">
        <f>+'11'!U121</f>
        <v>4221.5001399999992</v>
      </c>
      <c r="T527" s="403">
        <f>+'11'!V121</f>
        <v>4190.1317200000003</v>
      </c>
      <c r="U527" s="400">
        <f t="shared" si="8"/>
        <v>99.256936658540567</v>
      </c>
      <c r="V527" s="637"/>
      <c r="W527" s="637"/>
      <c r="X527" s="637"/>
      <c r="Y527" s="637"/>
      <c r="Z527" s="637"/>
      <c r="AA527" s="637"/>
      <c r="AB527" s="637"/>
      <c r="AC527" s="103"/>
    </row>
    <row r="528" spans="1:30" ht="21.75" customHeight="1" thickBot="1" x14ac:dyDescent="0.25">
      <c r="A528" s="97"/>
      <c r="B528" s="633" t="s">
        <v>477</v>
      </c>
      <c r="C528" s="633"/>
      <c r="D528" s="633"/>
      <c r="E528" s="633"/>
      <c r="F528" s="633"/>
      <c r="G528" s="633"/>
      <c r="H528" s="633"/>
      <c r="I528" s="633"/>
      <c r="J528" s="633"/>
      <c r="K528" s="633"/>
      <c r="L528" s="634"/>
      <c r="M528" s="212">
        <v>10</v>
      </c>
      <c r="N528" s="212">
        <v>3</v>
      </c>
      <c r="O528" s="175" t="s">
        <v>478</v>
      </c>
      <c r="P528" s="176" t="s">
        <v>49</v>
      </c>
      <c r="Q528" s="635"/>
      <c r="R528" s="636"/>
      <c r="S528" s="403">
        <f>+'11'!U122</f>
        <v>4221.5001399999992</v>
      </c>
      <c r="T528" s="403">
        <f>+'11'!V122</f>
        <v>4190.1317200000003</v>
      </c>
      <c r="U528" s="400">
        <f t="shared" si="8"/>
        <v>99.256936658540567</v>
      </c>
      <c r="V528" s="637"/>
      <c r="W528" s="637"/>
      <c r="X528" s="637"/>
      <c r="Y528" s="637"/>
      <c r="Z528" s="637"/>
      <c r="AA528" s="637"/>
      <c r="AB528" s="637"/>
      <c r="AC528" s="103"/>
    </row>
    <row r="529" spans="1:29" ht="21.75" hidden="1" customHeight="1" thickBot="1" x14ac:dyDescent="0.25">
      <c r="A529" s="97"/>
      <c r="B529" s="633" t="s">
        <v>154</v>
      </c>
      <c r="C529" s="633"/>
      <c r="D529" s="633"/>
      <c r="E529" s="633"/>
      <c r="F529" s="633"/>
      <c r="G529" s="633"/>
      <c r="H529" s="633"/>
      <c r="I529" s="633"/>
      <c r="J529" s="633"/>
      <c r="K529" s="633"/>
      <c r="L529" s="634"/>
      <c r="M529" s="212">
        <v>10</v>
      </c>
      <c r="N529" s="212">
        <v>3</v>
      </c>
      <c r="O529" s="175" t="s">
        <v>474</v>
      </c>
      <c r="P529" s="176">
        <v>0</v>
      </c>
      <c r="Q529" s="635"/>
      <c r="R529" s="636"/>
      <c r="S529" s="403">
        <f>+'11'!U123</f>
        <v>0</v>
      </c>
      <c r="T529" s="403">
        <f>+'11'!V123</f>
        <v>0</v>
      </c>
      <c r="U529" s="400" t="e">
        <f t="shared" si="8"/>
        <v>#DIV/0!</v>
      </c>
      <c r="V529" s="637"/>
      <c r="W529" s="637"/>
      <c r="X529" s="637"/>
      <c r="Y529" s="637"/>
      <c r="Z529" s="637"/>
      <c r="AA529" s="637"/>
      <c r="AB529" s="637"/>
      <c r="AC529" s="103"/>
    </row>
    <row r="530" spans="1:29" ht="21.75" hidden="1" customHeight="1" thickBot="1" x14ac:dyDescent="0.25">
      <c r="A530" s="97"/>
      <c r="B530" s="633" t="s">
        <v>43</v>
      </c>
      <c r="C530" s="633"/>
      <c r="D530" s="633"/>
      <c r="E530" s="633"/>
      <c r="F530" s="633"/>
      <c r="G530" s="633"/>
      <c r="H530" s="633"/>
      <c r="I530" s="633"/>
      <c r="J530" s="633"/>
      <c r="K530" s="633"/>
      <c r="L530" s="634"/>
      <c r="M530" s="212">
        <v>10</v>
      </c>
      <c r="N530" s="212">
        <v>3</v>
      </c>
      <c r="O530" s="175" t="s">
        <v>475</v>
      </c>
      <c r="P530" s="176">
        <v>0</v>
      </c>
      <c r="Q530" s="635"/>
      <c r="R530" s="636"/>
      <c r="S530" s="403">
        <f>+'11'!U124</f>
        <v>0</v>
      </c>
      <c r="T530" s="403">
        <f>+'11'!V124</f>
        <v>0</v>
      </c>
      <c r="U530" s="400" t="e">
        <f t="shared" si="8"/>
        <v>#DIV/0!</v>
      </c>
      <c r="V530" s="637"/>
      <c r="W530" s="637"/>
      <c r="X530" s="637"/>
      <c r="Y530" s="637"/>
      <c r="Z530" s="637"/>
      <c r="AA530" s="637"/>
      <c r="AB530" s="637"/>
      <c r="AC530" s="103"/>
    </row>
    <row r="531" spans="1:29" ht="53.25" hidden="1" customHeight="1" thickBot="1" x14ac:dyDescent="0.25">
      <c r="A531" s="97"/>
      <c r="B531" s="633" t="s">
        <v>50</v>
      </c>
      <c r="C531" s="633"/>
      <c r="D531" s="633"/>
      <c r="E531" s="633"/>
      <c r="F531" s="633"/>
      <c r="G531" s="633"/>
      <c r="H531" s="633"/>
      <c r="I531" s="633"/>
      <c r="J531" s="633"/>
      <c r="K531" s="633"/>
      <c r="L531" s="634"/>
      <c r="M531" s="212">
        <v>10</v>
      </c>
      <c r="N531" s="212">
        <v>3</v>
      </c>
      <c r="O531" s="175" t="s">
        <v>479</v>
      </c>
      <c r="P531" s="176">
        <v>0</v>
      </c>
      <c r="Q531" s="635"/>
      <c r="R531" s="636"/>
      <c r="S531" s="403">
        <f>+'11'!U125</f>
        <v>0</v>
      </c>
      <c r="T531" s="403">
        <f>+'11'!V125</f>
        <v>0</v>
      </c>
      <c r="U531" s="400" t="e">
        <f t="shared" si="8"/>
        <v>#DIV/0!</v>
      </c>
      <c r="V531" s="637"/>
      <c r="W531" s="637"/>
      <c r="X531" s="637"/>
      <c r="Y531" s="637"/>
      <c r="Z531" s="637"/>
      <c r="AA531" s="637"/>
      <c r="AB531" s="637"/>
      <c r="AC531" s="103"/>
    </row>
    <row r="532" spans="1:29" ht="12.75" hidden="1" customHeight="1" thickBot="1" x14ac:dyDescent="0.25">
      <c r="A532" s="97"/>
      <c r="B532" s="633" t="s">
        <v>47</v>
      </c>
      <c r="C532" s="633"/>
      <c r="D532" s="633"/>
      <c r="E532" s="633"/>
      <c r="F532" s="633"/>
      <c r="G532" s="633"/>
      <c r="H532" s="633"/>
      <c r="I532" s="633"/>
      <c r="J532" s="633"/>
      <c r="K532" s="633"/>
      <c r="L532" s="634"/>
      <c r="M532" s="212">
        <v>10</v>
      </c>
      <c r="N532" s="212">
        <v>3</v>
      </c>
      <c r="O532" s="175" t="s">
        <v>479</v>
      </c>
      <c r="P532" s="176" t="s">
        <v>44</v>
      </c>
      <c r="Q532" s="635"/>
      <c r="R532" s="636"/>
      <c r="S532" s="403">
        <f>+'11'!U126</f>
        <v>0</v>
      </c>
      <c r="T532" s="403">
        <f>+'11'!V126</f>
        <v>0</v>
      </c>
      <c r="U532" s="400" t="e">
        <f t="shared" ref="U532:U595" si="9">+T532/S532*100</f>
        <v>#DIV/0!</v>
      </c>
      <c r="V532" s="637"/>
      <c r="W532" s="637"/>
      <c r="X532" s="637"/>
      <c r="Y532" s="637"/>
      <c r="Z532" s="637"/>
      <c r="AA532" s="637"/>
      <c r="AB532" s="637"/>
      <c r="AC532" s="103"/>
    </row>
    <row r="533" spans="1:29" ht="12.75" hidden="1" customHeight="1" thickBot="1" x14ac:dyDescent="0.25">
      <c r="A533" s="97"/>
      <c r="B533" s="633" t="s">
        <v>48</v>
      </c>
      <c r="C533" s="633"/>
      <c r="D533" s="633"/>
      <c r="E533" s="633"/>
      <c r="F533" s="633"/>
      <c r="G533" s="633"/>
      <c r="H533" s="633"/>
      <c r="I533" s="633"/>
      <c r="J533" s="633"/>
      <c r="K533" s="633"/>
      <c r="L533" s="634"/>
      <c r="M533" s="212">
        <v>10</v>
      </c>
      <c r="N533" s="212">
        <v>3</v>
      </c>
      <c r="O533" s="175" t="s">
        <v>479</v>
      </c>
      <c r="P533" s="176" t="s">
        <v>45</v>
      </c>
      <c r="Q533" s="635"/>
      <c r="R533" s="636"/>
      <c r="S533" s="403">
        <f>+'11'!U127</f>
        <v>0</v>
      </c>
      <c r="T533" s="403">
        <f>+'11'!V127</f>
        <v>0</v>
      </c>
      <c r="U533" s="400" t="e">
        <f t="shared" si="9"/>
        <v>#DIV/0!</v>
      </c>
      <c r="V533" s="637"/>
      <c r="W533" s="637"/>
      <c r="X533" s="637"/>
      <c r="Y533" s="637"/>
      <c r="Z533" s="637"/>
      <c r="AA533" s="637"/>
      <c r="AB533" s="637"/>
      <c r="AC533" s="103"/>
    </row>
    <row r="534" spans="1:29" ht="21.75" hidden="1" customHeight="1" thickBot="1" x14ac:dyDescent="0.25">
      <c r="A534" s="97"/>
      <c r="B534" s="633" t="s">
        <v>477</v>
      </c>
      <c r="C534" s="633"/>
      <c r="D534" s="633"/>
      <c r="E534" s="633"/>
      <c r="F534" s="633"/>
      <c r="G534" s="633"/>
      <c r="H534" s="633"/>
      <c r="I534" s="633"/>
      <c r="J534" s="633"/>
      <c r="K534" s="633"/>
      <c r="L534" s="634"/>
      <c r="M534" s="212">
        <v>10</v>
      </c>
      <c r="N534" s="212">
        <v>3</v>
      </c>
      <c r="O534" s="175" t="s">
        <v>479</v>
      </c>
      <c r="P534" s="176" t="s">
        <v>49</v>
      </c>
      <c r="Q534" s="635"/>
      <c r="R534" s="636"/>
      <c r="S534" s="403">
        <f>+'11'!U128</f>
        <v>0</v>
      </c>
      <c r="T534" s="403">
        <f>+'11'!V128</f>
        <v>0</v>
      </c>
      <c r="U534" s="400" t="e">
        <f t="shared" si="9"/>
        <v>#DIV/0!</v>
      </c>
      <c r="V534" s="637"/>
      <c r="W534" s="637"/>
      <c r="X534" s="637"/>
      <c r="Y534" s="637"/>
      <c r="Z534" s="637"/>
      <c r="AA534" s="637"/>
      <c r="AB534" s="637"/>
      <c r="AC534" s="103"/>
    </row>
    <row r="535" spans="1:29" ht="21.75" customHeight="1" thickBot="1" x14ac:dyDescent="0.25">
      <c r="A535" s="97"/>
      <c r="B535" s="633" t="s">
        <v>154</v>
      </c>
      <c r="C535" s="633"/>
      <c r="D535" s="633"/>
      <c r="E535" s="633"/>
      <c r="F535" s="633"/>
      <c r="G535" s="633"/>
      <c r="H535" s="633"/>
      <c r="I535" s="633"/>
      <c r="J535" s="633"/>
      <c r="K535" s="633"/>
      <c r="L535" s="634"/>
      <c r="M535" s="212">
        <v>10</v>
      </c>
      <c r="N535" s="212">
        <v>3</v>
      </c>
      <c r="O535" s="175" t="s">
        <v>474</v>
      </c>
      <c r="P535" s="176">
        <v>0</v>
      </c>
      <c r="Q535" s="635"/>
      <c r="R535" s="636"/>
      <c r="S535" s="403">
        <f>+'11'!U129</f>
        <v>109.6</v>
      </c>
      <c r="T535" s="403">
        <f>+'11'!V129</f>
        <v>90.473209999999995</v>
      </c>
      <c r="U535" s="400">
        <f t="shared" si="9"/>
        <v>82.548549270072996</v>
      </c>
      <c r="V535" s="637"/>
      <c r="W535" s="637"/>
      <c r="X535" s="637"/>
      <c r="Y535" s="637"/>
      <c r="Z535" s="637"/>
      <c r="AA535" s="637"/>
      <c r="AB535" s="637"/>
      <c r="AC535" s="103"/>
    </row>
    <row r="536" spans="1:29" ht="21.75" customHeight="1" thickBot="1" x14ac:dyDescent="0.25">
      <c r="A536" s="97"/>
      <c r="B536" s="633" t="s">
        <v>43</v>
      </c>
      <c r="C536" s="633"/>
      <c r="D536" s="633"/>
      <c r="E536" s="633"/>
      <c r="F536" s="633"/>
      <c r="G536" s="633"/>
      <c r="H536" s="633"/>
      <c r="I536" s="633"/>
      <c r="J536" s="633"/>
      <c r="K536" s="633"/>
      <c r="L536" s="634"/>
      <c r="M536" s="212">
        <v>10</v>
      </c>
      <c r="N536" s="212">
        <v>3</v>
      </c>
      <c r="O536" s="175" t="s">
        <v>475</v>
      </c>
      <c r="P536" s="176">
        <v>0</v>
      </c>
      <c r="Q536" s="635"/>
      <c r="R536" s="636"/>
      <c r="S536" s="403">
        <f>+'11'!U130</f>
        <v>109.6</v>
      </c>
      <c r="T536" s="403">
        <f>+'11'!V130</f>
        <v>90.473209999999995</v>
      </c>
      <c r="U536" s="400">
        <f t="shared" si="9"/>
        <v>82.548549270072996</v>
      </c>
      <c r="V536" s="637"/>
      <c r="W536" s="637"/>
      <c r="X536" s="637"/>
      <c r="Y536" s="637"/>
      <c r="Z536" s="637"/>
      <c r="AA536" s="637"/>
      <c r="AB536" s="637"/>
      <c r="AC536" s="103"/>
    </row>
    <row r="537" spans="1:29" ht="21.75" customHeight="1" thickBot="1" x14ac:dyDescent="0.25">
      <c r="A537" s="97"/>
      <c r="B537" s="633" t="s">
        <v>51</v>
      </c>
      <c r="C537" s="633"/>
      <c r="D537" s="633"/>
      <c r="E537" s="633"/>
      <c r="F537" s="633"/>
      <c r="G537" s="633"/>
      <c r="H537" s="633"/>
      <c r="I537" s="633"/>
      <c r="J537" s="633"/>
      <c r="K537" s="633"/>
      <c r="L537" s="634"/>
      <c r="M537" s="212">
        <v>10</v>
      </c>
      <c r="N537" s="212">
        <v>3</v>
      </c>
      <c r="O537" s="175" t="s">
        <v>480</v>
      </c>
      <c r="P537" s="176">
        <v>0</v>
      </c>
      <c r="Q537" s="635"/>
      <c r="R537" s="636"/>
      <c r="S537" s="403">
        <f>+'11'!U131</f>
        <v>109.6</v>
      </c>
      <c r="T537" s="403">
        <f>+'11'!V131</f>
        <v>90.473209999999995</v>
      </c>
      <c r="U537" s="400">
        <f t="shared" si="9"/>
        <v>82.548549270072996</v>
      </c>
      <c r="V537" s="637"/>
      <c r="W537" s="637"/>
      <c r="X537" s="637"/>
      <c r="Y537" s="637"/>
      <c r="Z537" s="637"/>
      <c r="AA537" s="637"/>
      <c r="AB537" s="637"/>
      <c r="AC537" s="103"/>
    </row>
    <row r="538" spans="1:29" ht="12.75" customHeight="1" thickBot="1" x14ac:dyDescent="0.25">
      <c r="A538" s="97"/>
      <c r="B538" s="633" t="s">
        <v>47</v>
      </c>
      <c r="C538" s="633"/>
      <c r="D538" s="633"/>
      <c r="E538" s="633"/>
      <c r="F538" s="633"/>
      <c r="G538" s="633"/>
      <c r="H538" s="633"/>
      <c r="I538" s="633"/>
      <c r="J538" s="633"/>
      <c r="K538" s="633"/>
      <c r="L538" s="634"/>
      <c r="M538" s="212">
        <v>10</v>
      </c>
      <c r="N538" s="212">
        <v>3</v>
      </c>
      <c r="O538" s="175" t="s">
        <v>480</v>
      </c>
      <c r="P538" s="176" t="s">
        <v>44</v>
      </c>
      <c r="Q538" s="635"/>
      <c r="R538" s="636"/>
      <c r="S538" s="403">
        <f>+'11'!U132</f>
        <v>109.6</v>
      </c>
      <c r="T538" s="403">
        <f>+'11'!V132</f>
        <v>90.473209999999995</v>
      </c>
      <c r="U538" s="400">
        <f t="shared" si="9"/>
        <v>82.548549270072996</v>
      </c>
      <c r="V538" s="637"/>
      <c r="W538" s="637"/>
      <c r="X538" s="637"/>
      <c r="Y538" s="637"/>
      <c r="Z538" s="637"/>
      <c r="AA538" s="637"/>
      <c r="AB538" s="637"/>
      <c r="AC538" s="103"/>
    </row>
    <row r="539" spans="1:29" ht="12.75" customHeight="1" thickBot="1" x14ac:dyDescent="0.25">
      <c r="A539" s="97"/>
      <c r="B539" s="633" t="s">
        <v>48</v>
      </c>
      <c r="C539" s="633"/>
      <c r="D539" s="633"/>
      <c r="E539" s="633"/>
      <c r="F539" s="633"/>
      <c r="G539" s="633"/>
      <c r="H539" s="633"/>
      <c r="I539" s="633"/>
      <c r="J539" s="633"/>
      <c r="K539" s="633"/>
      <c r="L539" s="634"/>
      <c r="M539" s="212">
        <v>10</v>
      </c>
      <c r="N539" s="212">
        <v>3</v>
      </c>
      <c r="O539" s="175" t="s">
        <v>480</v>
      </c>
      <c r="P539" s="176" t="s">
        <v>45</v>
      </c>
      <c r="Q539" s="635"/>
      <c r="R539" s="636"/>
      <c r="S539" s="403">
        <f>+'11'!U133</f>
        <v>109.6</v>
      </c>
      <c r="T539" s="403">
        <f>+'11'!V133</f>
        <v>90.473209999999995</v>
      </c>
      <c r="U539" s="400">
        <f t="shared" si="9"/>
        <v>82.548549270072996</v>
      </c>
      <c r="V539" s="637"/>
      <c r="W539" s="637"/>
      <c r="X539" s="637"/>
      <c r="Y539" s="637"/>
      <c r="Z539" s="637"/>
      <c r="AA539" s="637"/>
      <c r="AB539" s="637"/>
      <c r="AC539" s="103"/>
    </row>
    <row r="540" spans="1:29" ht="21.75" customHeight="1" thickBot="1" x14ac:dyDescent="0.25">
      <c r="A540" s="97"/>
      <c r="B540" s="633" t="s">
        <v>477</v>
      </c>
      <c r="C540" s="633"/>
      <c r="D540" s="633"/>
      <c r="E540" s="633"/>
      <c r="F540" s="633"/>
      <c r="G540" s="633"/>
      <c r="H540" s="633"/>
      <c r="I540" s="633"/>
      <c r="J540" s="633"/>
      <c r="K540" s="633"/>
      <c r="L540" s="634"/>
      <c r="M540" s="212">
        <v>10</v>
      </c>
      <c r="N540" s="212">
        <v>3</v>
      </c>
      <c r="O540" s="175" t="s">
        <v>480</v>
      </c>
      <c r="P540" s="176" t="s">
        <v>49</v>
      </c>
      <c r="Q540" s="635"/>
      <c r="R540" s="636"/>
      <c r="S540" s="403">
        <f>+'11'!U134</f>
        <v>109.6</v>
      </c>
      <c r="T540" s="403">
        <f>+'11'!V134</f>
        <v>90.473209999999995</v>
      </c>
      <c r="U540" s="400">
        <f t="shared" si="9"/>
        <v>82.548549270072996</v>
      </c>
      <c r="V540" s="637"/>
      <c r="W540" s="637"/>
      <c r="X540" s="637"/>
      <c r="Y540" s="637"/>
      <c r="Z540" s="637"/>
      <c r="AA540" s="637"/>
      <c r="AB540" s="637"/>
      <c r="AC540" s="103"/>
    </row>
    <row r="541" spans="1:29" ht="21.75" customHeight="1" thickBot="1" x14ac:dyDescent="0.25">
      <c r="A541" s="97"/>
      <c r="B541" s="633" t="s">
        <v>154</v>
      </c>
      <c r="C541" s="633"/>
      <c r="D541" s="633"/>
      <c r="E541" s="633"/>
      <c r="F541" s="633"/>
      <c r="G541" s="633"/>
      <c r="H541" s="633"/>
      <c r="I541" s="633"/>
      <c r="J541" s="633"/>
      <c r="K541" s="633"/>
      <c r="L541" s="634"/>
      <c r="M541" s="212">
        <v>10</v>
      </c>
      <c r="N541" s="212">
        <v>3</v>
      </c>
      <c r="O541" s="175" t="s">
        <v>474</v>
      </c>
      <c r="P541" s="176">
        <v>0</v>
      </c>
      <c r="Q541" s="635"/>
      <c r="R541" s="636"/>
      <c r="S541" s="403">
        <f>+'11'!U135</f>
        <v>154</v>
      </c>
      <c r="T541" s="403">
        <f>+'11'!V135</f>
        <v>153.97499999999999</v>
      </c>
      <c r="U541" s="400">
        <f t="shared" si="9"/>
        <v>99.983766233766218</v>
      </c>
      <c r="V541" s="637"/>
      <c r="W541" s="637"/>
      <c r="X541" s="637"/>
      <c r="Y541" s="637"/>
      <c r="Z541" s="637"/>
      <c r="AA541" s="637"/>
      <c r="AB541" s="637"/>
      <c r="AC541" s="103"/>
    </row>
    <row r="542" spans="1:29" ht="21.75" customHeight="1" thickBot="1" x14ac:dyDescent="0.25">
      <c r="A542" s="97"/>
      <c r="B542" s="633" t="s">
        <v>43</v>
      </c>
      <c r="C542" s="633"/>
      <c r="D542" s="633"/>
      <c r="E542" s="633"/>
      <c r="F542" s="633"/>
      <c r="G542" s="633"/>
      <c r="H542" s="633"/>
      <c r="I542" s="633"/>
      <c r="J542" s="633"/>
      <c r="K542" s="633"/>
      <c r="L542" s="634"/>
      <c r="M542" s="212">
        <v>10</v>
      </c>
      <c r="N542" s="212">
        <v>3</v>
      </c>
      <c r="O542" s="175" t="s">
        <v>475</v>
      </c>
      <c r="P542" s="176">
        <v>0</v>
      </c>
      <c r="Q542" s="635"/>
      <c r="R542" s="636"/>
      <c r="S542" s="403">
        <f>+'11'!U136</f>
        <v>154</v>
      </c>
      <c r="T542" s="403">
        <f>+'11'!V136</f>
        <v>153.97499999999999</v>
      </c>
      <c r="U542" s="400">
        <f t="shared" si="9"/>
        <v>99.983766233766218</v>
      </c>
      <c r="V542" s="637"/>
      <c r="W542" s="637"/>
      <c r="X542" s="637"/>
      <c r="Y542" s="637"/>
      <c r="Z542" s="637"/>
      <c r="AA542" s="637"/>
      <c r="AB542" s="637"/>
      <c r="AC542" s="103"/>
    </row>
    <row r="543" spans="1:29" ht="21.75" customHeight="1" thickBot="1" x14ac:dyDescent="0.25">
      <c r="A543" s="97"/>
      <c r="B543" s="633" t="s">
        <v>52</v>
      </c>
      <c r="C543" s="633"/>
      <c r="D543" s="633"/>
      <c r="E543" s="633"/>
      <c r="F543" s="633"/>
      <c r="G543" s="633"/>
      <c r="H543" s="633"/>
      <c r="I543" s="633"/>
      <c r="J543" s="633"/>
      <c r="K543" s="633"/>
      <c r="L543" s="634"/>
      <c r="M543" s="212">
        <v>10</v>
      </c>
      <c r="N543" s="212">
        <v>3</v>
      </c>
      <c r="O543" s="175" t="s">
        <v>481</v>
      </c>
      <c r="P543" s="176">
        <v>0</v>
      </c>
      <c r="Q543" s="635"/>
      <c r="R543" s="636"/>
      <c r="S543" s="403">
        <f>+'11'!U137</f>
        <v>154</v>
      </c>
      <c r="T543" s="403">
        <f>+'11'!V137</f>
        <v>153.97499999999999</v>
      </c>
      <c r="U543" s="400">
        <f t="shared" si="9"/>
        <v>99.983766233766218</v>
      </c>
      <c r="V543" s="637"/>
      <c r="W543" s="637"/>
      <c r="X543" s="637"/>
      <c r="Y543" s="637"/>
      <c r="Z543" s="637"/>
      <c r="AA543" s="637"/>
      <c r="AB543" s="637"/>
      <c r="AC543" s="103"/>
    </row>
    <row r="544" spans="1:29" ht="21.75" customHeight="1" thickBot="1" x14ac:dyDescent="0.25">
      <c r="A544" s="97"/>
      <c r="B544" s="633" t="s">
        <v>339</v>
      </c>
      <c r="C544" s="633"/>
      <c r="D544" s="633"/>
      <c r="E544" s="633"/>
      <c r="F544" s="633"/>
      <c r="G544" s="633"/>
      <c r="H544" s="633"/>
      <c r="I544" s="633"/>
      <c r="J544" s="633"/>
      <c r="K544" s="633"/>
      <c r="L544" s="634"/>
      <c r="M544" s="212">
        <v>10</v>
      </c>
      <c r="N544" s="212">
        <v>3</v>
      </c>
      <c r="O544" s="175" t="s">
        <v>481</v>
      </c>
      <c r="P544" s="176" t="s">
        <v>25</v>
      </c>
      <c r="Q544" s="635"/>
      <c r="R544" s="636"/>
      <c r="S544" s="403">
        <f>+'11'!U138</f>
        <v>154</v>
      </c>
      <c r="T544" s="403">
        <f>+'11'!V138</f>
        <v>153.97499999999999</v>
      </c>
      <c r="U544" s="400">
        <f t="shared" si="9"/>
        <v>99.983766233766218</v>
      </c>
      <c r="V544" s="637"/>
      <c r="W544" s="637"/>
      <c r="X544" s="637"/>
      <c r="Y544" s="637"/>
      <c r="Z544" s="637"/>
      <c r="AA544" s="637"/>
      <c r="AB544" s="637"/>
      <c r="AC544" s="103"/>
    </row>
    <row r="545" spans="1:29" ht="21.75" customHeight="1" thickBot="1" x14ac:dyDescent="0.25">
      <c r="A545" s="97"/>
      <c r="B545" s="633" t="s">
        <v>340</v>
      </c>
      <c r="C545" s="633"/>
      <c r="D545" s="633"/>
      <c r="E545" s="633"/>
      <c r="F545" s="633"/>
      <c r="G545" s="633"/>
      <c r="H545" s="633"/>
      <c r="I545" s="633"/>
      <c r="J545" s="633"/>
      <c r="K545" s="633"/>
      <c r="L545" s="634"/>
      <c r="M545" s="212">
        <v>10</v>
      </c>
      <c r="N545" s="212">
        <v>3</v>
      </c>
      <c r="O545" s="175" t="s">
        <v>481</v>
      </c>
      <c r="P545" s="176" t="s">
        <v>27</v>
      </c>
      <c r="Q545" s="635"/>
      <c r="R545" s="636"/>
      <c r="S545" s="403">
        <f>+'11'!U139</f>
        <v>154</v>
      </c>
      <c r="T545" s="403">
        <f>+'11'!V139</f>
        <v>153.97499999999999</v>
      </c>
      <c r="U545" s="400">
        <f t="shared" si="9"/>
        <v>99.983766233766218</v>
      </c>
      <c r="V545" s="637"/>
      <c r="W545" s="637"/>
      <c r="X545" s="637"/>
      <c r="Y545" s="637"/>
      <c r="Z545" s="637"/>
      <c r="AA545" s="637"/>
      <c r="AB545" s="637"/>
      <c r="AC545" s="103"/>
    </row>
    <row r="546" spans="1:29" ht="12.75" customHeight="1" thickBot="1" x14ac:dyDescent="0.25">
      <c r="A546" s="97"/>
      <c r="B546" s="633" t="s">
        <v>342</v>
      </c>
      <c r="C546" s="633"/>
      <c r="D546" s="633"/>
      <c r="E546" s="633"/>
      <c r="F546" s="633"/>
      <c r="G546" s="633"/>
      <c r="H546" s="633"/>
      <c r="I546" s="633"/>
      <c r="J546" s="633"/>
      <c r="K546" s="633"/>
      <c r="L546" s="634"/>
      <c r="M546" s="212">
        <v>10</v>
      </c>
      <c r="N546" s="212">
        <v>3</v>
      </c>
      <c r="O546" s="175" t="s">
        <v>481</v>
      </c>
      <c r="P546" s="176" t="s">
        <v>29</v>
      </c>
      <c r="Q546" s="635"/>
      <c r="R546" s="636"/>
      <c r="S546" s="403">
        <f>+'11'!U140</f>
        <v>154</v>
      </c>
      <c r="T546" s="403">
        <f>+'11'!V140</f>
        <v>153.97499999999999</v>
      </c>
      <c r="U546" s="400">
        <f t="shared" si="9"/>
        <v>99.983766233766218</v>
      </c>
      <c r="V546" s="637"/>
      <c r="W546" s="637"/>
      <c r="X546" s="637"/>
      <c r="Y546" s="637"/>
      <c r="Z546" s="637"/>
      <c r="AA546" s="637"/>
      <c r="AB546" s="637"/>
      <c r="AC546" s="103"/>
    </row>
    <row r="547" spans="1:29" ht="21.75" customHeight="1" thickBot="1" x14ac:dyDescent="0.25">
      <c r="A547" s="97"/>
      <c r="B547" s="633" t="s">
        <v>154</v>
      </c>
      <c r="C547" s="633"/>
      <c r="D547" s="633"/>
      <c r="E547" s="633"/>
      <c r="F547" s="633"/>
      <c r="G547" s="633"/>
      <c r="H547" s="633"/>
      <c r="I547" s="633"/>
      <c r="J547" s="633"/>
      <c r="K547" s="633"/>
      <c r="L547" s="634"/>
      <c r="M547" s="212">
        <v>10</v>
      </c>
      <c r="N547" s="212">
        <v>3</v>
      </c>
      <c r="O547" s="175" t="s">
        <v>474</v>
      </c>
      <c r="P547" s="176">
        <v>0</v>
      </c>
      <c r="Q547" s="635"/>
      <c r="R547" s="636"/>
      <c r="S547" s="403">
        <f>+'11'!U141</f>
        <v>4525.9000000000005</v>
      </c>
      <c r="T547" s="403">
        <f>+'11'!V141</f>
        <v>4504.7280300000002</v>
      </c>
      <c r="U547" s="400">
        <f t="shared" si="9"/>
        <v>99.532204202479051</v>
      </c>
      <c r="V547" s="637"/>
      <c r="W547" s="637"/>
      <c r="X547" s="637"/>
      <c r="Y547" s="637"/>
      <c r="Z547" s="637"/>
      <c r="AA547" s="637"/>
      <c r="AB547" s="637"/>
      <c r="AC547" s="103"/>
    </row>
    <row r="548" spans="1:29" ht="12.75" customHeight="1" thickBot="1" x14ac:dyDescent="0.25">
      <c r="A548" s="97"/>
      <c r="B548" s="633" t="s">
        <v>54</v>
      </c>
      <c r="C548" s="633"/>
      <c r="D548" s="633"/>
      <c r="E548" s="633"/>
      <c r="F548" s="633"/>
      <c r="G548" s="633"/>
      <c r="H548" s="633"/>
      <c r="I548" s="633"/>
      <c r="J548" s="633"/>
      <c r="K548" s="633"/>
      <c r="L548" s="634"/>
      <c r="M548" s="212">
        <v>10</v>
      </c>
      <c r="N548" s="212">
        <v>3</v>
      </c>
      <c r="O548" s="175" t="s">
        <v>482</v>
      </c>
      <c r="P548" s="176">
        <v>0</v>
      </c>
      <c r="Q548" s="635"/>
      <c r="R548" s="636"/>
      <c r="S548" s="403">
        <f>+'11'!U142</f>
        <v>4525.9000000000005</v>
      </c>
      <c r="T548" s="403">
        <f>+'11'!V142</f>
        <v>4504.7280300000002</v>
      </c>
      <c r="U548" s="400">
        <f t="shared" si="9"/>
        <v>99.532204202479051</v>
      </c>
      <c r="V548" s="637"/>
      <c r="W548" s="637"/>
      <c r="X548" s="637"/>
      <c r="Y548" s="637"/>
      <c r="Z548" s="637"/>
      <c r="AA548" s="637"/>
      <c r="AB548" s="637"/>
      <c r="AC548" s="103"/>
    </row>
    <row r="549" spans="1:29" ht="12.75" customHeight="1" thickBot="1" x14ac:dyDescent="0.25">
      <c r="A549" s="97"/>
      <c r="B549" s="633" t="s">
        <v>55</v>
      </c>
      <c r="C549" s="633"/>
      <c r="D549" s="633"/>
      <c r="E549" s="633"/>
      <c r="F549" s="633"/>
      <c r="G549" s="633"/>
      <c r="H549" s="633"/>
      <c r="I549" s="633"/>
      <c r="J549" s="633"/>
      <c r="K549" s="633"/>
      <c r="L549" s="634"/>
      <c r="M549" s="212">
        <v>10</v>
      </c>
      <c r="N549" s="212">
        <v>3</v>
      </c>
      <c r="O549" s="175" t="s">
        <v>483</v>
      </c>
      <c r="P549" s="176">
        <v>0</v>
      </c>
      <c r="Q549" s="635"/>
      <c r="R549" s="636"/>
      <c r="S549" s="403">
        <f>+'11'!U143</f>
        <v>4525.9000000000005</v>
      </c>
      <c r="T549" s="403">
        <f>+'11'!V143</f>
        <v>4504.7280300000002</v>
      </c>
      <c r="U549" s="400">
        <f t="shared" si="9"/>
        <v>99.532204202479051</v>
      </c>
      <c r="V549" s="637"/>
      <c r="W549" s="637"/>
      <c r="X549" s="637"/>
      <c r="Y549" s="637"/>
      <c r="Z549" s="637"/>
      <c r="AA549" s="637"/>
      <c r="AB549" s="637"/>
      <c r="AC549" s="103"/>
    </row>
    <row r="550" spans="1:29" ht="21.75" customHeight="1" thickBot="1" x14ac:dyDescent="0.25">
      <c r="A550" s="97"/>
      <c r="B550" s="633" t="s">
        <v>339</v>
      </c>
      <c r="C550" s="633"/>
      <c r="D550" s="633"/>
      <c r="E550" s="633"/>
      <c r="F550" s="633"/>
      <c r="G550" s="633"/>
      <c r="H550" s="633"/>
      <c r="I550" s="633"/>
      <c r="J550" s="633"/>
      <c r="K550" s="633"/>
      <c r="L550" s="634"/>
      <c r="M550" s="212">
        <v>10</v>
      </c>
      <c r="N550" s="212">
        <v>3</v>
      </c>
      <c r="O550" s="175" t="s">
        <v>483</v>
      </c>
      <c r="P550" s="176" t="s">
        <v>25</v>
      </c>
      <c r="Q550" s="635"/>
      <c r="R550" s="636"/>
      <c r="S550" s="403">
        <f>+'11'!U144</f>
        <v>2.7680299999999995</v>
      </c>
      <c r="T550" s="403">
        <f>+'11'!V144</f>
        <v>2.76803</v>
      </c>
      <c r="U550" s="400">
        <f t="shared" si="9"/>
        <v>100.00000000000003</v>
      </c>
      <c r="V550" s="637"/>
      <c r="W550" s="637"/>
      <c r="X550" s="637"/>
      <c r="Y550" s="637"/>
      <c r="Z550" s="637"/>
      <c r="AA550" s="637"/>
      <c r="AB550" s="637"/>
      <c r="AC550" s="103"/>
    </row>
    <row r="551" spans="1:29" ht="21.75" customHeight="1" thickBot="1" x14ac:dyDescent="0.25">
      <c r="A551" s="97"/>
      <c r="B551" s="633" t="s">
        <v>340</v>
      </c>
      <c r="C551" s="633"/>
      <c r="D551" s="633"/>
      <c r="E551" s="633"/>
      <c r="F551" s="633"/>
      <c r="G551" s="633"/>
      <c r="H551" s="633"/>
      <c r="I551" s="633"/>
      <c r="J551" s="633"/>
      <c r="K551" s="633"/>
      <c r="L551" s="634"/>
      <c r="M551" s="212">
        <v>10</v>
      </c>
      <c r="N551" s="212">
        <v>3</v>
      </c>
      <c r="O551" s="175" t="s">
        <v>483</v>
      </c>
      <c r="P551" s="176" t="s">
        <v>27</v>
      </c>
      <c r="Q551" s="635"/>
      <c r="R551" s="636"/>
      <c r="S551" s="403">
        <f>+'11'!U145</f>
        <v>2.7680299999999995</v>
      </c>
      <c r="T551" s="403">
        <f>+'11'!V145</f>
        <v>2.76803</v>
      </c>
      <c r="U551" s="400">
        <f t="shared" si="9"/>
        <v>100.00000000000003</v>
      </c>
      <c r="V551" s="637"/>
      <c r="W551" s="637"/>
      <c r="X551" s="637"/>
      <c r="Y551" s="637"/>
      <c r="Z551" s="637"/>
      <c r="AA551" s="637"/>
      <c r="AB551" s="637"/>
      <c r="AC551" s="103"/>
    </row>
    <row r="552" spans="1:29" ht="12.75" customHeight="1" thickBot="1" x14ac:dyDescent="0.25">
      <c r="A552" s="97"/>
      <c r="B552" s="633" t="s">
        <v>342</v>
      </c>
      <c r="C552" s="633"/>
      <c r="D552" s="633"/>
      <c r="E552" s="633"/>
      <c r="F552" s="633"/>
      <c r="G552" s="633"/>
      <c r="H552" s="633"/>
      <c r="I552" s="633"/>
      <c r="J552" s="633"/>
      <c r="K552" s="633"/>
      <c r="L552" s="634"/>
      <c r="M552" s="212">
        <v>10</v>
      </c>
      <c r="N552" s="212">
        <v>3</v>
      </c>
      <c r="O552" s="175" t="s">
        <v>483</v>
      </c>
      <c r="P552" s="176" t="s">
        <v>29</v>
      </c>
      <c r="Q552" s="635"/>
      <c r="R552" s="636"/>
      <c r="S552" s="403">
        <f>+'11'!U146</f>
        <v>2.7680299999999995</v>
      </c>
      <c r="T552" s="403">
        <f>+'11'!V146</f>
        <v>2.76803</v>
      </c>
      <c r="U552" s="400">
        <f t="shared" si="9"/>
        <v>100.00000000000003</v>
      </c>
      <c r="V552" s="637"/>
      <c r="W552" s="637"/>
      <c r="X552" s="637"/>
      <c r="Y552" s="637"/>
      <c r="Z552" s="637"/>
      <c r="AA552" s="637"/>
      <c r="AB552" s="637"/>
      <c r="AC552" s="103"/>
    </row>
    <row r="553" spans="1:29" ht="12.75" customHeight="1" thickBot="1" x14ac:dyDescent="0.25">
      <c r="A553" s="97"/>
      <c r="B553" s="633" t="s">
        <v>47</v>
      </c>
      <c r="C553" s="633"/>
      <c r="D553" s="633"/>
      <c r="E553" s="633"/>
      <c r="F553" s="633"/>
      <c r="G553" s="633"/>
      <c r="H553" s="633"/>
      <c r="I553" s="633"/>
      <c r="J553" s="633"/>
      <c r="K553" s="633"/>
      <c r="L553" s="634"/>
      <c r="M553" s="212">
        <v>10</v>
      </c>
      <c r="N553" s="212">
        <v>3</v>
      </c>
      <c r="O553" s="175" t="s">
        <v>483</v>
      </c>
      <c r="P553" s="176" t="s">
        <v>44</v>
      </c>
      <c r="Q553" s="635"/>
      <c r="R553" s="636"/>
      <c r="S553" s="403">
        <f>+'11'!U147</f>
        <v>4523.1319700000004</v>
      </c>
      <c r="T553" s="403">
        <f>+'11'!V147</f>
        <v>4501.96</v>
      </c>
      <c r="U553" s="400">
        <f t="shared" si="9"/>
        <v>99.531917924561455</v>
      </c>
      <c r="V553" s="637"/>
      <c r="W553" s="637"/>
      <c r="X553" s="637"/>
      <c r="Y553" s="637"/>
      <c r="Z553" s="637"/>
      <c r="AA553" s="637"/>
      <c r="AB553" s="637"/>
      <c r="AC553" s="103"/>
    </row>
    <row r="554" spans="1:29" ht="12.75" customHeight="1" thickBot="1" x14ac:dyDescent="0.25">
      <c r="A554" s="97"/>
      <c r="B554" s="633" t="s">
        <v>48</v>
      </c>
      <c r="C554" s="633"/>
      <c r="D554" s="633"/>
      <c r="E554" s="633"/>
      <c r="F554" s="633"/>
      <c r="G554" s="633"/>
      <c r="H554" s="633"/>
      <c r="I554" s="633"/>
      <c r="J554" s="633"/>
      <c r="K554" s="633"/>
      <c r="L554" s="634"/>
      <c r="M554" s="212">
        <v>10</v>
      </c>
      <c r="N554" s="212">
        <v>3</v>
      </c>
      <c r="O554" s="175" t="s">
        <v>483</v>
      </c>
      <c r="P554" s="176" t="s">
        <v>45</v>
      </c>
      <c r="Q554" s="635"/>
      <c r="R554" s="636"/>
      <c r="S554" s="403">
        <f>+'11'!U148</f>
        <v>4523.1319700000004</v>
      </c>
      <c r="T554" s="403">
        <f>+'11'!V148</f>
        <v>4501.96</v>
      </c>
      <c r="U554" s="400">
        <f t="shared" si="9"/>
        <v>99.531917924561455</v>
      </c>
      <c r="V554" s="637"/>
      <c r="W554" s="637"/>
      <c r="X554" s="637"/>
      <c r="Y554" s="637"/>
      <c r="Z554" s="637"/>
      <c r="AA554" s="637"/>
      <c r="AB554" s="637"/>
      <c r="AC554" s="103"/>
    </row>
    <row r="555" spans="1:29" ht="21.75" customHeight="1" thickBot="1" x14ac:dyDescent="0.25">
      <c r="A555" s="97"/>
      <c r="B555" s="633" t="s">
        <v>477</v>
      </c>
      <c r="C555" s="633"/>
      <c r="D555" s="633"/>
      <c r="E555" s="633"/>
      <c r="F555" s="633"/>
      <c r="G555" s="633"/>
      <c r="H555" s="633"/>
      <c r="I555" s="633"/>
      <c r="J555" s="633"/>
      <c r="K555" s="633"/>
      <c r="L555" s="634"/>
      <c r="M555" s="212">
        <v>10</v>
      </c>
      <c r="N555" s="212">
        <v>3</v>
      </c>
      <c r="O555" s="175" t="s">
        <v>483</v>
      </c>
      <c r="P555" s="176" t="s">
        <v>49</v>
      </c>
      <c r="Q555" s="635"/>
      <c r="R555" s="636"/>
      <c r="S555" s="403">
        <f>+'11'!U149</f>
        <v>4523.1319700000004</v>
      </c>
      <c r="T555" s="403">
        <f>+'11'!V149</f>
        <v>4501.96</v>
      </c>
      <c r="U555" s="400">
        <f t="shared" si="9"/>
        <v>99.531917924561455</v>
      </c>
      <c r="V555" s="637"/>
      <c r="W555" s="637"/>
      <c r="X555" s="637"/>
      <c r="Y555" s="637"/>
      <c r="Z555" s="637"/>
      <c r="AA555" s="637"/>
      <c r="AB555" s="637"/>
      <c r="AC555" s="103"/>
    </row>
    <row r="556" spans="1:29" ht="21.75" customHeight="1" thickBot="1" x14ac:dyDescent="0.25">
      <c r="A556" s="97"/>
      <c r="B556" s="633" t="s">
        <v>154</v>
      </c>
      <c r="C556" s="633"/>
      <c r="D556" s="633"/>
      <c r="E556" s="633"/>
      <c r="F556" s="633"/>
      <c r="G556" s="633"/>
      <c r="H556" s="633"/>
      <c r="I556" s="633"/>
      <c r="J556" s="633"/>
      <c r="K556" s="633"/>
      <c r="L556" s="634"/>
      <c r="M556" s="212">
        <v>10</v>
      </c>
      <c r="N556" s="212">
        <v>3</v>
      </c>
      <c r="O556" s="175" t="s">
        <v>474</v>
      </c>
      <c r="P556" s="176">
        <v>0</v>
      </c>
      <c r="Q556" s="635"/>
      <c r="R556" s="636"/>
      <c r="S556" s="403">
        <f>+'11'!U150</f>
        <v>4263.5</v>
      </c>
      <c r="T556" s="403">
        <f>+'11'!V150</f>
        <v>4263.5</v>
      </c>
      <c r="U556" s="400">
        <f t="shared" si="9"/>
        <v>100</v>
      </c>
      <c r="V556" s="637"/>
      <c r="W556" s="637"/>
      <c r="X556" s="637"/>
      <c r="Y556" s="637"/>
      <c r="Z556" s="637"/>
      <c r="AA556" s="637"/>
      <c r="AB556" s="637"/>
      <c r="AC556" s="103"/>
    </row>
    <row r="557" spans="1:29" ht="32.25" customHeight="1" thickBot="1" x14ac:dyDescent="0.25">
      <c r="A557" s="97"/>
      <c r="B557" s="633" t="s">
        <v>56</v>
      </c>
      <c r="C557" s="633"/>
      <c r="D557" s="633"/>
      <c r="E557" s="633"/>
      <c r="F557" s="633"/>
      <c r="G557" s="633"/>
      <c r="H557" s="633"/>
      <c r="I557" s="633"/>
      <c r="J557" s="633"/>
      <c r="K557" s="633"/>
      <c r="L557" s="634"/>
      <c r="M557" s="212">
        <v>10</v>
      </c>
      <c r="N557" s="212">
        <v>3</v>
      </c>
      <c r="O557" s="175" t="s">
        <v>488</v>
      </c>
      <c r="P557" s="176">
        <v>0</v>
      </c>
      <c r="Q557" s="635"/>
      <c r="R557" s="636"/>
      <c r="S557" s="403">
        <f>+'11'!U151</f>
        <v>4263.5</v>
      </c>
      <c r="T557" s="403">
        <f>+'11'!V151</f>
        <v>4263.5</v>
      </c>
      <c r="U557" s="400">
        <f t="shared" si="9"/>
        <v>100</v>
      </c>
      <c r="V557" s="637"/>
      <c r="W557" s="637"/>
      <c r="X557" s="637"/>
      <c r="Y557" s="637"/>
      <c r="Z557" s="637"/>
      <c r="AA557" s="637"/>
      <c r="AB557" s="637"/>
      <c r="AC557" s="103"/>
    </row>
    <row r="558" spans="1:29" ht="21.75" customHeight="1" thickBot="1" x14ac:dyDescent="0.25">
      <c r="A558" s="97"/>
      <c r="B558" s="633" t="s">
        <v>489</v>
      </c>
      <c r="C558" s="633"/>
      <c r="D558" s="633"/>
      <c r="E558" s="633"/>
      <c r="F558" s="633"/>
      <c r="G558" s="633"/>
      <c r="H558" s="633"/>
      <c r="I558" s="633"/>
      <c r="J558" s="633"/>
      <c r="K558" s="633"/>
      <c r="L558" s="634"/>
      <c r="M558" s="212">
        <v>10</v>
      </c>
      <c r="N558" s="212">
        <v>3</v>
      </c>
      <c r="O558" s="175" t="s">
        <v>490</v>
      </c>
      <c r="P558" s="176">
        <v>0</v>
      </c>
      <c r="Q558" s="635"/>
      <c r="R558" s="636"/>
      <c r="S558" s="403">
        <f>+'11'!U152</f>
        <v>4263.5</v>
      </c>
      <c r="T558" s="403">
        <f>+'11'!V152</f>
        <v>4263.5</v>
      </c>
      <c r="U558" s="400">
        <f t="shared" si="9"/>
        <v>100</v>
      </c>
      <c r="V558" s="637"/>
      <c r="W558" s="637"/>
      <c r="X558" s="637"/>
      <c r="Y558" s="637"/>
      <c r="Z558" s="637"/>
      <c r="AA558" s="637"/>
      <c r="AB558" s="637"/>
      <c r="AC558" s="103"/>
    </row>
    <row r="559" spans="1:29" ht="21.75" customHeight="1" thickBot="1" x14ac:dyDescent="0.25">
      <c r="A559" s="97"/>
      <c r="B559" s="633" t="s">
        <v>339</v>
      </c>
      <c r="C559" s="633"/>
      <c r="D559" s="633"/>
      <c r="E559" s="633"/>
      <c r="F559" s="633"/>
      <c r="G559" s="633"/>
      <c r="H559" s="633"/>
      <c r="I559" s="633"/>
      <c r="J559" s="633"/>
      <c r="K559" s="633"/>
      <c r="L559" s="634"/>
      <c r="M559" s="212">
        <v>10</v>
      </c>
      <c r="N559" s="212">
        <v>3</v>
      </c>
      <c r="O559" s="175" t="s">
        <v>490</v>
      </c>
      <c r="P559" s="176" t="s">
        <v>25</v>
      </c>
      <c r="Q559" s="635"/>
      <c r="R559" s="636"/>
      <c r="S559" s="403">
        <f>+'11'!U153</f>
        <v>13.12238</v>
      </c>
      <c r="T559" s="403">
        <f>+'11'!V153</f>
        <v>13.12238</v>
      </c>
      <c r="U559" s="400">
        <f t="shared" si="9"/>
        <v>100</v>
      </c>
      <c r="V559" s="637"/>
      <c r="W559" s="637"/>
      <c r="X559" s="637"/>
      <c r="Y559" s="637"/>
      <c r="Z559" s="637"/>
      <c r="AA559" s="637"/>
      <c r="AB559" s="637"/>
      <c r="AC559" s="103"/>
    </row>
    <row r="560" spans="1:29" ht="21.75" customHeight="1" thickBot="1" x14ac:dyDescent="0.25">
      <c r="A560" s="97"/>
      <c r="B560" s="633" t="s">
        <v>340</v>
      </c>
      <c r="C560" s="633"/>
      <c r="D560" s="633"/>
      <c r="E560" s="633"/>
      <c r="F560" s="633"/>
      <c r="G560" s="633"/>
      <c r="H560" s="633"/>
      <c r="I560" s="633"/>
      <c r="J560" s="633"/>
      <c r="K560" s="633"/>
      <c r="L560" s="634"/>
      <c r="M560" s="212">
        <v>10</v>
      </c>
      <c r="N560" s="212">
        <v>3</v>
      </c>
      <c r="O560" s="175" t="s">
        <v>490</v>
      </c>
      <c r="P560" s="176" t="s">
        <v>27</v>
      </c>
      <c r="Q560" s="635"/>
      <c r="R560" s="636"/>
      <c r="S560" s="403">
        <f>+'11'!U154</f>
        <v>13.12238</v>
      </c>
      <c r="T560" s="403">
        <f>+'11'!V154</f>
        <v>13.12238</v>
      </c>
      <c r="U560" s="400">
        <f t="shared" si="9"/>
        <v>100</v>
      </c>
      <c r="V560" s="637"/>
      <c r="W560" s="637"/>
      <c r="X560" s="637"/>
      <c r="Y560" s="637"/>
      <c r="Z560" s="637"/>
      <c r="AA560" s="637"/>
      <c r="AB560" s="637"/>
      <c r="AC560" s="103"/>
    </row>
    <row r="561" spans="1:29" ht="12.75" customHeight="1" thickBot="1" x14ac:dyDescent="0.25">
      <c r="A561" s="97"/>
      <c r="B561" s="633" t="s">
        <v>342</v>
      </c>
      <c r="C561" s="633"/>
      <c r="D561" s="633"/>
      <c r="E561" s="633"/>
      <c r="F561" s="633"/>
      <c r="G561" s="633"/>
      <c r="H561" s="633"/>
      <c r="I561" s="633"/>
      <c r="J561" s="633"/>
      <c r="K561" s="633"/>
      <c r="L561" s="634"/>
      <c r="M561" s="212">
        <v>10</v>
      </c>
      <c r="N561" s="212">
        <v>3</v>
      </c>
      <c r="O561" s="175" t="s">
        <v>490</v>
      </c>
      <c r="P561" s="176" t="s">
        <v>29</v>
      </c>
      <c r="Q561" s="635"/>
      <c r="R561" s="636"/>
      <c r="S561" s="403">
        <f>+'11'!U155</f>
        <v>13.12238</v>
      </c>
      <c r="T561" s="403">
        <f>+'11'!V155</f>
        <v>13.12238</v>
      </c>
      <c r="U561" s="400">
        <f t="shared" si="9"/>
        <v>100</v>
      </c>
      <c r="V561" s="637"/>
      <c r="W561" s="637"/>
      <c r="X561" s="637"/>
      <c r="Y561" s="637"/>
      <c r="Z561" s="637"/>
      <c r="AA561" s="637"/>
      <c r="AB561" s="637"/>
      <c r="AC561" s="103"/>
    </row>
    <row r="562" spans="1:29" ht="12.75" customHeight="1" thickBot="1" x14ac:dyDescent="0.25">
      <c r="A562" s="97"/>
      <c r="B562" s="633" t="s">
        <v>47</v>
      </c>
      <c r="C562" s="633"/>
      <c r="D562" s="633"/>
      <c r="E562" s="633"/>
      <c r="F562" s="633"/>
      <c r="G562" s="633"/>
      <c r="H562" s="633"/>
      <c r="I562" s="633"/>
      <c r="J562" s="633"/>
      <c r="K562" s="633"/>
      <c r="L562" s="634"/>
      <c r="M562" s="212">
        <v>10</v>
      </c>
      <c r="N562" s="212">
        <v>3</v>
      </c>
      <c r="O562" s="175" t="s">
        <v>490</v>
      </c>
      <c r="P562" s="176" t="s">
        <v>44</v>
      </c>
      <c r="Q562" s="635"/>
      <c r="R562" s="636"/>
      <c r="S562" s="403">
        <f>+'11'!U156</f>
        <v>4250.3776199999993</v>
      </c>
      <c r="T562" s="403">
        <f>+'11'!V156</f>
        <v>4250.3776200000002</v>
      </c>
      <c r="U562" s="400">
        <f t="shared" si="9"/>
        <v>100.00000000000003</v>
      </c>
      <c r="V562" s="637"/>
      <c r="W562" s="637"/>
      <c r="X562" s="637"/>
      <c r="Y562" s="637"/>
      <c r="Z562" s="637"/>
      <c r="AA562" s="637"/>
      <c r="AB562" s="637"/>
      <c r="AC562" s="103"/>
    </row>
    <row r="563" spans="1:29" ht="12.75" hidden="1" customHeight="1" thickBot="1" x14ac:dyDescent="0.25">
      <c r="A563" s="97"/>
      <c r="B563" s="633" t="s">
        <v>48</v>
      </c>
      <c r="C563" s="633"/>
      <c r="D563" s="633"/>
      <c r="E563" s="633"/>
      <c r="F563" s="633"/>
      <c r="G563" s="633"/>
      <c r="H563" s="633"/>
      <c r="I563" s="633"/>
      <c r="J563" s="633"/>
      <c r="K563" s="633"/>
      <c r="L563" s="634"/>
      <c r="M563" s="212">
        <v>10</v>
      </c>
      <c r="N563" s="212">
        <v>3</v>
      </c>
      <c r="O563" s="175" t="s">
        <v>490</v>
      </c>
      <c r="P563" s="176" t="s">
        <v>45</v>
      </c>
      <c r="Q563" s="635"/>
      <c r="R563" s="636"/>
      <c r="S563" s="403">
        <f>+'11'!U157</f>
        <v>0</v>
      </c>
      <c r="T563" s="403">
        <f>+'11'!V157</f>
        <v>0</v>
      </c>
      <c r="U563" s="400" t="e">
        <f t="shared" si="9"/>
        <v>#DIV/0!</v>
      </c>
      <c r="V563" s="637"/>
      <c r="W563" s="637"/>
      <c r="X563" s="637"/>
      <c r="Y563" s="637"/>
      <c r="Z563" s="637"/>
      <c r="AA563" s="637"/>
      <c r="AB563" s="637"/>
      <c r="AC563" s="103"/>
    </row>
    <row r="564" spans="1:29" ht="21.75" hidden="1" customHeight="1" thickBot="1" x14ac:dyDescent="0.25">
      <c r="A564" s="97"/>
      <c r="B564" s="633" t="s">
        <v>477</v>
      </c>
      <c r="C564" s="633"/>
      <c r="D564" s="633"/>
      <c r="E564" s="633"/>
      <c r="F564" s="633"/>
      <c r="G564" s="633"/>
      <c r="H564" s="633"/>
      <c r="I564" s="633"/>
      <c r="J564" s="633"/>
      <c r="K564" s="633"/>
      <c r="L564" s="634"/>
      <c r="M564" s="212">
        <v>10</v>
      </c>
      <c r="N564" s="212">
        <v>3</v>
      </c>
      <c r="O564" s="175" t="s">
        <v>490</v>
      </c>
      <c r="P564" s="176" t="s">
        <v>49</v>
      </c>
      <c r="Q564" s="635"/>
      <c r="R564" s="636"/>
      <c r="S564" s="403">
        <f>+'11'!U158</f>
        <v>0</v>
      </c>
      <c r="T564" s="403">
        <f>+'11'!V158</f>
        <v>0</v>
      </c>
      <c r="U564" s="400" t="e">
        <f t="shared" si="9"/>
        <v>#DIV/0!</v>
      </c>
      <c r="V564" s="637"/>
      <c r="W564" s="637"/>
      <c r="X564" s="637"/>
      <c r="Y564" s="637"/>
      <c r="Z564" s="637"/>
      <c r="AA564" s="637"/>
      <c r="AB564" s="637"/>
      <c r="AC564" s="103"/>
    </row>
    <row r="565" spans="1:29" ht="21.75" customHeight="1" thickBot="1" x14ac:dyDescent="0.25">
      <c r="A565" s="97"/>
      <c r="B565" s="633" t="s">
        <v>495</v>
      </c>
      <c r="C565" s="633"/>
      <c r="D565" s="633"/>
      <c r="E565" s="633"/>
      <c r="F565" s="633"/>
      <c r="G565" s="633"/>
      <c r="H565" s="633"/>
      <c r="I565" s="633"/>
      <c r="J565" s="633"/>
      <c r="K565" s="633"/>
      <c r="L565" s="634"/>
      <c r="M565" s="212">
        <v>10</v>
      </c>
      <c r="N565" s="212">
        <v>3</v>
      </c>
      <c r="O565" s="175" t="s">
        <v>490</v>
      </c>
      <c r="P565" s="176" t="s">
        <v>496</v>
      </c>
      <c r="Q565" s="635"/>
      <c r="R565" s="636"/>
      <c r="S565" s="403">
        <f>+'11'!U159</f>
        <v>4250.3776199999993</v>
      </c>
      <c r="T565" s="403">
        <f>+'11'!V159</f>
        <v>4250.3776200000002</v>
      </c>
      <c r="U565" s="400">
        <f t="shared" si="9"/>
        <v>100.00000000000003</v>
      </c>
      <c r="V565" s="637"/>
      <c r="W565" s="637"/>
      <c r="X565" s="637"/>
      <c r="Y565" s="637"/>
      <c r="Z565" s="637"/>
      <c r="AA565" s="637"/>
      <c r="AB565" s="637"/>
      <c r="AC565" s="103"/>
    </row>
    <row r="566" spans="1:29" ht="21.75" customHeight="1" thickBot="1" x14ac:dyDescent="0.25">
      <c r="A566" s="97"/>
      <c r="B566" s="633" t="s">
        <v>545</v>
      </c>
      <c r="C566" s="633"/>
      <c r="D566" s="633"/>
      <c r="E566" s="633"/>
      <c r="F566" s="633"/>
      <c r="G566" s="633"/>
      <c r="H566" s="633"/>
      <c r="I566" s="633"/>
      <c r="J566" s="633"/>
      <c r="K566" s="633"/>
      <c r="L566" s="634"/>
      <c r="M566" s="212">
        <v>10</v>
      </c>
      <c r="N566" s="212">
        <v>3</v>
      </c>
      <c r="O566" s="175" t="s">
        <v>490</v>
      </c>
      <c r="P566" s="176" t="s">
        <v>546</v>
      </c>
      <c r="Q566" s="635"/>
      <c r="R566" s="636"/>
      <c r="S566" s="403">
        <f>+'11'!U160</f>
        <v>4250.3776199999993</v>
      </c>
      <c r="T566" s="403">
        <f>+'11'!V160</f>
        <v>4250.3776200000002</v>
      </c>
      <c r="U566" s="400">
        <f t="shared" si="9"/>
        <v>100.00000000000003</v>
      </c>
      <c r="V566" s="637"/>
      <c r="W566" s="637"/>
      <c r="X566" s="637"/>
      <c r="Y566" s="637"/>
      <c r="Z566" s="637"/>
      <c r="AA566" s="637"/>
      <c r="AB566" s="637"/>
      <c r="AC566" s="103"/>
    </row>
    <row r="567" spans="1:29" ht="21.75" customHeight="1" thickBot="1" x14ac:dyDescent="0.25">
      <c r="A567" s="97"/>
      <c r="B567" s="633" t="s">
        <v>154</v>
      </c>
      <c r="C567" s="633"/>
      <c r="D567" s="633"/>
      <c r="E567" s="633"/>
      <c r="F567" s="633"/>
      <c r="G567" s="633"/>
      <c r="H567" s="633"/>
      <c r="I567" s="633"/>
      <c r="J567" s="633"/>
      <c r="K567" s="633"/>
      <c r="L567" s="634"/>
      <c r="M567" s="212">
        <v>10</v>
      </c>
      <c r="N567" s="212">
        <v>3</v>
      </c>
      <c r="O567" s="175" t="s">
        <v>474</v>
      </c>
      <c r="P567" s="176">
        <v>0</v>
      </c>
      <c r="Q567" s="635"/>
      <c r="R567" s="636"/>
      <c r="S567" s="403">
        <f>+'11'!U161</f>
        <v>3514.05</v>
      </c>
      <c r="T567" s="403">
        <f>+'11'!V161</f>
        <v>3514.05</v>
      </c>
      <c r="U567" s="400">
        <f t="shared" si="9"/>
        <v>100</v>
      </c>
      <c r="V567" s="637"/>
      <c r="W567" s="637"/>
      <c r="X567" s="637"/>
      <c r="Y567" s="637"/>
      <c r="Z567" s="637"/>
      <c r="AA567" s="637"/>
      <c r="AB567" s="637"/>
      <c r="AC567" s="103"/>
    </row>
    <row r="568" spans="1:29" ht="32.25" customHeight="1" thickBot="1" x14ac:dyDescent="0.25">
      <c r="A568" s="97"/>
      <c r="B568" s="633" t="s">
        <v>56</v>
      </c>
      <c r="C568" s="633"/>
      <c r="D568" s="633"/>
      <c r="E568" s="633"/>
      <c r="F568" s="633"/>
      <c r="G568" s="633"/>
      <c r="H568" s="633"/>
      <c r="I568" s="633"/>
      <c r="J568" s="633"/>
      <c r="K568" s="633"/>
      <c r="L568" s="634"/>
      <c r="M568" s="212">
        <v>10</v>
      </c>
      <c r="N568" s="212">
        <v>3</v>
      </c>
      <c r="O568" s="175" t="s">
        <v>488</v>
      </c>
      <c r="P568" s="176">
        <v>0</v>
      </c>
      <c r="Q568" s="635"/>
      <c r="R568" s="636"/>
      <c r="S568" s="403">
        <f>+'11'!U162</f>
        <v>3514.05</v>
      </c>
      <c r="T568" s="403">
        <f>+'11'!V162</f>
        <v>3514.05</v>
      </c>
      <c r="U568" s="400">
        <f t="shared" si="9"/>
        <v>100</v>
      </c>
      <c r="V568" s="637"/>
      <c r="W568" s="637"/>
      <c r="X568" s="637"/>
      <c r="Y568" s="637"/>
      <c r="Z568" s="637"/>
      <c r="AA568" s="637"/>
      <c r="AB568" s="637"/>
      <c r="AC568" s="103"/>
    </row>
    <row r="569" spans="1:29" ht="21.75" customHeight="1" thickBot="1" x14ac:dyDescent="0.25">
      <c r="A569" s="97"/>
      <c r="B569" s="633" t="s">
        <v>57</v>
      </c>
      <c r="C569" s="633"/>
      <c r="D569" s="633"/>
      <c r="E569" s="633"/>
      <c r="F569" s="633"/>
      <c r="G569" s="633"/>
      <c r="H569" s="633"/>
      <c r="I569" s="633"/>
      <c r="J569" s="633"/>
      <c r="K569" s="633"/>
      <c r="L569" s="634"/>
      <c r="M569" s="212">
        <v>10</v>
      </c>
      <c r="N569" s="212">
        <v>3</v>
      </c>
      <c r="O569" s="175" t="s">
        <v>491</v>
      </c>
      <c r="P569" s="176">
        <v>0</v>
      </c>
      <c r="Q569" s="635"/>
      <c r="R569" s="636"/>
      <c r="S569" s="403">
        <f>+'11'!U163</f>
        <v>3514.05</v>
      </c>
      <c r="T569" s="403">
        <f>+'11'!V163</f>
        <v>3514.05</v>
      </c>
      <c r="U569" s="400">
        <f t="shared" si="9"/>
        <v>100</v>
      </c>
      <c r="V569" s="637"/>
      <c r="W569" s="637"/>
      <c r="X569" s="637"/>
      <c r="Y569" s="637"/>
      <c r="Z569" s="637"/>
      <c r="AA569" s="637"/>
      <c r="AB569" s="637"/>
      <c r="AC569" s="103"/>
    </row>
    <row r="570" spans="1:29" ht="21.75" customHeight="1" thickBot="1" x14ac:dyDescent="0.25">
      <c r="A570" s="97"/>
      <c r="B570" s="633" t="s">
        <v>339</v>
      </c>
      <c r="C570" s="633"/>
      <c r="D570" s="633"/>
      <c r="E570" s="633"/>
      <c r="F570" s="633"/>
      <c r="G570" s="633"/>
      <c r="H570" s="633"/>
      <c r="I570" s="633"/>
      <c r="J570" s="633"/>
      <c r="K570" s="633"/>
      <c r="L570" s="634"/>
      <c r="M570" s="212">
        <v>10</v>
      </c>
      <c r="N570" s="212">
        <v>3</v>
      </c>
      <c r="O570" s="175" t="s">
        <v>491</v>
      </c>
      <c r="P570" s="176" t="s">
        <v>25</v>
      </c>
      <c r="Q570" s="635"/>
      <c r="R570" s="636"/>
      <c r="S570" s="403">
        <f>+'11'!U164</f>
        <v>12.781620000000004</v>
      </c>
      <c r="T570" s="403">
        <f>+'11'!V164</f>
        <v>12.78162</v>
      </c>
      <c r="U570" s="400">
        <f t="shared" si="9"/>
        <v>99.999999999999972</v>
      </c>
      <c r="V570" s="637"/>
      <c r="W570" s="637"/>
      <c r="X570" s="637"/>
      <c r="Y570" s="637"/>
      <c r="Z570" s="637"/>
      <c r="AA570" s="637"/>
      <c r="AB570" s="637"/>
      <c r="AC570" s="103"/>
    </row>
    <row r="571" spans="1:29" ht="21.75" customHeight="1" thickBot="1" x14ac:dyDescent="0.25">
      <c r="A571" s="97"/>
      <c r="B571" s="633" t="s">
        <v>340</v>
      </c>
      <c r="C571" s="633"/>
      <c r="D571" s="633"/>
      <c r="E571" s="633"/>
      <c r="F571" s="633"/>
      <c r="G571" s="633"/>
      <c r="H571" s="633"/>
      <c r="I571" s="633"/>
      <c r="J571" s="633"/>
      <c r="K571" s="633"/>
      <c r="L571" s="634"/>
      <c r="M571" s="212">
        <v>10</v>
      </c>
      <c r="N571" s="212">
        <v>3</v>
      </c>
      <c r="O571" s="175" t="s">
        <v>491</v>
      </c>
      <c r="P571" s="176" t="s">
        <v>27</v>
      </c>
      <c r="Q571" s="635"/>
      <c r="R571" s="636"/>
      <c r="S571" s="403">
        <f>+'11'!U165</f>
        <v>12.781620000000004</v>
      </c>
      <c r="T571" s="403">
        <f>+'11'!V165</f>
        <v>12.78162</v>
      </c>
      <c r="U571" s="400">
        <f t="shared" si="9"/>
        <v>99.999999999999972</v>
      </c>
      <c r="V571" s="637"/>
      <c r="W571" s="637"/>
      <c r="X571" s="637"/>
      <c r="Y571" s="637"/>
      <c r="Z571" s="637"/>
      <c r="AA571" s="637"/>
      <c r="AB571" s="637"/>
      <c r="AC571" s="103"/>
    </row>
    <row r="572" spans="1:29" ht="12.75" customHeight="1" thickBot="1" x14ac:dyDescent="0.25">
      <c r="A572" s="97"/>
      <c r="B572" s="633" t="s">
        <v>342</v>
      </c>
      <c r="C572" s="633"/>
      <c r="D572" s="633"/>
      <c r="E572" s="633"/>
      <c r="F572" s="633"/>
      <c r="G572" s="633"/>
      <c r="H572" s="633"/>
      <c r="I572" s="633"/>
      <c r="J572" s="633"/>
      <c r="K572" s="633"/>
      <c r="L572" s="634"/>
      <c r="M572" s="212">
        <v>10</v>
      </c>
      <c r="N572" s="212">
        <v>3</v>
      </c>
      <c r="O572" s="175" t="s">
        <v>491</v>
      </c>
      <c r="P572" s="176" t="s">
        <v>29</v>
      </c>
      <c r="Q572" s="635"/>
      <c r="R572" s="636"/>
      <c r="S572" s="403">
        <f>+'11'!U166</f>
        <v>12.781620000000004</v>
      </c>
      <c r="T572" s="403">
        <f>+'11'!V166</f>
        <v>12.78162</v>
      </c>
      <c r="U572" s="400">
        <f t="shared" si="9"/>
        <v>99.999999999999972</v>
      </c>
      <c r="V572" s="637"/>
      <c r="W572" s="637"/>
      <c r="X572" s="637"/>
      <c r="Y572" s="637"/>
      <c r="Z572" s="637"/>
      <c r="AA572" s="637"/>
      <c r="AB572" s="637"/>
      <c r="AC572" s="103"/>
    </row>
    <row r="573" spans="1:29" ht="12.75" customHeight="1" thickBot="1" x14ac:dyDescent="0.25">
      <c r="A573" s="97"/>
      <c r="B573" s="633" t="s">
        <v>47</v>
      </c>
      <c r="C573" s="633"/>
      <c r="D573" s="633"/>
      <c r="E573" s="633"/>
      <c r="F573" s="633"/>
      <c r="G573" s="633"/>
      <c r="H573" s="633"/>
      <c r="I573" s="633"/>
      <c r="J573" s="633"/>
      <c r="K573" s="633"/>
      <c r="L573" s="634"/>
      <c r="M573" s="212">
        <v>10</v>
      </c>
      <c r="N573" s="212">
        <v>3</v>
      </c>
      <c r="O573" s="175" t="s">
        <v>491</v>
      </c>
      <c r="P573" s="176" t="s">
        <v>44</v>
      </c>
      <c r="Q573" s="635"/>
      <c r="R573" s="636"/>
      <c r="S573" s="403">
        <f>+'11'!U167</f>
        <v>3501.26838</v>
      </c>
      <c r="T573" s="403">
        <f>+'11'!V167</f>
        <v>3501.26838</v>
      </c>
      <c r="U573" s="400">
        <f t="shared" si="9"/>
        <v>100</v>
      </c>
      <c r="V573" s="637"/>
      <c r="W573" s="637"/>
      <c r="X573" s="637"/>
      <c r="Y573" s="637"/>
      <c r="Z573" s="637"/>
      <c r="AA573" s="637"/>
      <c r="AB573" s="637"/>
      <c r="AC573" s="103"/>
    </row>
    <row r="574" spans="1:29" ht="12.75" hidden="1" customHeight="1" thickBot="1" x14ac:dyDescent="0.25">
      <c r="A574" s="97"/>
      <c r="B574" s="633" t="s">
        <v>48</v>
      </c>
      <c r="C574" s="633"/>
      <c r="D574" s="633"/>
      <c r="E574" s="633"/>
      <c r="F574" s="633"/>
      <c r="G574" s="633"/>
      <c r="H574" s="633"/>
      <c r="I574" s="633"/>
      <c r="J574" s="633"/>
      <c r="K574" s="633"/>
      <c r="L574" s="634"/>
      <c r="M574" s="212">
        <v>10</v>
      </c>
      <c r="N574" s="212">
        <v>3</v>
      </c>
      <c r="O574" s="175" t="s">
        <v>491</v>
      </c>
      <c r="P574" s="176" t="s">
        <v>45</v>
      </c>
      <c r="Q574" s="635"/>
      <c r="R574" s="636"/>
      <c r="S574" s="403">
        <f>+'11'!U168</f>
        <v>0</v>
      </c>
      <c r="T574" s="403">
        <f>+'11'!V168</f>
        <v>0</v>
      </c>
      <c r="U574" s="400" t="e">
        <f t="shared" si="9"/>
        <v>#DIV/0!</v>
      </c>
      <c r="V574" s="637"/>
      <c r="W574" s="637"/>
      <c r="X574" s="637"/>
      <c r="Y574" s="637"/>
      <c r="Z574" s="637"/>
      <c r="AA574" s="637"/>
      <c r="AB574" s="637"/>
      <c r="AC574" s="103"/>
    </row>
    <row r="575" spans="1:29" ht="21.75" hidden="1" customHeight="1" thickBot="1" x14ac:dyDescent="0.25">
      <c r="A575" s="97"/>
      <c r="B575" s="633" t="s">
        <v>477</v>
      </c>
      <c r="C575" s="633"/>
      <c r="D575" s="633"/>
      <c r="E575" s="633"/>
      <c r="F575" s="633"/>
      <c r="G575" s="633"/>
      <c r="H575" s="633"/>
      <c r="I575" s="633"/>
      <c r="J575" s="633"/>
      <c r="K575" s="633"/>
      <c r="L575" s="634"/>
      <c r="M575" s="212">
        <v>10</v>
      </c>
      <c r="N575" s="212">
        <v>3</v>
      </c>
      <c r="O575" s="175" t="s">
        <v>491</v>
      </c>
      <c r="P575" s="176" t="s">
        <v>49</v>
      </c>
      <c r="Q575" s="635"/>
      <c r="R575" s="636"/>
      <c r="S575" s="403">
        <f>+'11'!U169</f>
        <v>0</v>
      </c>
      <c r="T575" s="403">
        <f>+'11'!V169</f>
        <v>0</v>
      </c>
      <c r="U575" s="400" t="e">
        <f t="shared" si="9"/>
        <v>#DIV/0!</v>
      </c>
      <c r="V575" s="637"/>
      <c r="W575" s="637"/>
      <c r="X575" s="637"/>
      <c r="Y575" s="637"/>
      <c r="Z575" s="637"/>
      <c r="AA575" s="637"/>
      <c r="AB575" s="637"/>
      <c r="AC575" s="103"/>
    </row>
    <row r="576" spans="1:29" ht="21.75" customHeight="1" thickBot="1" x14ac:dyDescent="0.25">
      <c r="A576" s="97"/>
      <c r="B576" s="633" t="s">
        <v>495</v>
      </c>
      <c r="C576" s="633"/>
      <c r="D576" s="633"/>
      <c r="E576" s="633"/>
      <c r="F576" s="633"/>
      <c r="G576" s="633"/>
      <c r="H576" s="633"/>
      <c r="I576" s="633"/>
      <c r="J576" s="633"/>
      <c r="K576" s="633"/>
      <c r="L576" s="634"/>
      <c r="M576" s="212">
        <v>10</v>
      </c>
      <c r="N576" s="212">
        <v>3</v>
      </c>
      <c r="O576" s="175" t="s">
        <v>491</v>
      </c>
      <c r="P576" s="176" t="s">
        <v>496</v>
      </c>
      <c r="Q576" s="635"/>
      <c r="R576" s="636"/>
      <c r="S576" s="403">
        <f>+'11'!U170</f>
        <v>3501.26838</v>
      </c>
      <c r="T576" s="403">
        <f>+'11'!V170</f>
        <v>3501.26838</v>
      </c>
      <c r="U576" s="400">
        <f t="shared" si="9"/>
        <v>100</v>
      </c>
      <c r="V576" s="637"/>
      <c r="W576" s="637"/>
      <c r="X576" s="637"/>
      <c r="Y576" s="637"/>
      <c r="Z576" s="637"/>
      <c r="AA576" s="637"/>
      <c r="AB576" s="637"/>
      <c r="AC576" s="103"/>
    </row>
    <row r="577" spans="1:29" ht="21.75" customHeight="1" thickBot="1" x14ac:dyDescent="0.25">
      <c r="A577" s="97"/>
      <c r="B577" s="633" t="s">
        <v>545</v>
      </c>
      <c r="C577" s="633"/>
      <c r="D577" s="633"/>
      <c r="E577" s="633"/>
      <c r="F577" s="633"/>
      <c r="G577" s="633"/>
      <c r="H577" s="633"/>
      <c r="I577" s="633"/>
      <c r="J577" s="633"/>
      <c r="K577" s="633"/>
      <c r="L577" s="634"/>
      <c r="M577" s="212">
        <v>10</v>
      </c>
      <c r="N577" s="212">
        <v>3</v>
      </c>
      <c r="O577" s="175" t="s">
        <v>491</v>
      </c>
      <c r="P577" s="176" t="s">
        <v>546</v>
      </c>
      <c r="Q577" s="635"/>
      <c r="R577" s="636"/>
      <c r="S577" s="403">
        <f>+'11'!U171</f>
        <v>3501.26838</v>
      </c>
      <c r="T577" s="403">
        <f>+'11'!V171</f>
        <v>3501.26838</v>
      </c>
      <c r="U577" s="400">
        <f t="shared" si="9"/>
        <v>100</v>
      </c>
      <c r="V577" s="637"/>
      <c r="W577" s="637"/>
      <c r="X577" s="637"/>
      <c r="Y577" s="637"/>
      <c r="Z577" s="637"/>
      <c r="AA577" s="637"/>
      <c r="AB577" s="637"/>
      <c r="AC577" s="103"/>
    </row>
    <row r="578" spans="1:29" ht="21.75" customHeight="1" thickBot="1" x14ac:dyDescent="0.25">
      <c r="A578" s="97"/>
      <c r="B578" s="633" t="s">
        <v>65</v>
      </c>
      <c r="C578" s="633"/>
      <c r="D578" s="633"/>
      <c r="E578" s="633"/>
      <c r="F578" s="633"/>
      <c r="G578" s="633"/>
      <c r="H578" s="633"/>
      <c r="I578" s="633"/>
      <c r="J578" s="633"/>
      <c r="K578" s="633"/>
      <c r="L578" s="634"/>
      <c r="M578" s="212">
        <v>10</v>
      </c>
      <c r="N578" s="212">
        <v>3</v>
      </c>
      <c r="O578" s="175" t="s">
        <v>414</v>
      </c>
      <c r="P578" s="176">
        <v>0</v>
      </c>
      <c r="Q578" s="635"/>
      <c r="R578" s="636"/>
      <c r="S578" s="403">
        <f>+'11'!U628</f>
        <v>224.28</v>
      </c>
      <c r="T578" s="403">
        <f>+'11'!V628</f>
        <v>224.28</v>
      </c>
      <c r="U578" s="400">
        <f t="shared" si="9"/>
        <v>100</v>
      </c>
      <c r="V578" s="637"/>
      <c r="W578" s="637"/>
      <c r="X578" s="637"/>
      <c r="Y578" s="637"/>
      <c r="Z578" s="637"/>
      <c r="AA578" s="637"/>
      <c r="AB578" s="637"/>
      <c r="AC578" s="103"/>
    </row>
    <row r="579" spans="1:29" ht="21.75" customHeight="1" thickBot="1" x14ac:dyDescent="0.25">
      <c r="A579" s="97"/>
      <c r="B579" s="633" t="s">
        <v>66</v>
      </c>
      <c r="C579" s="633"/>
      <c r="D579" s="633"/>
      <c r="E579" s="633"/>
      <c r="F579" s="633"/>
      <c r="G579" s="633"/>
      <c r="H579" s="633"/>
      <c r="I579" s="633"/>
      <c r="J579" s="633"/>
      <c r="K579" s="633"/>
      <c r="L579" s="634"/>
      <c r="M579" s="212">
        <v>10</v>
      </c>
      <c r="N579" s="212">
        <v>3</v>
      </c>
      <c r="O579" s="175" t="s">
        <v>492</v>
      </c>
      <c r="P579" s="176">
        <v>0</v>
      </c>
      <c r="Q579" s="635"/>
      <c r="R579" s="636"/>
      <c r="S579" s="403">
        <f>+'11'!U629</f>
        <v>224.28</v>
      </c>
      <c r="T579" s="403">
        <f>+'11'!V629</f>
        <v>224.28</v>
      </c>
      <c r="U579" s="400">
        <f t="shared" si="9"/>
        <v>100</v>
      </c>
      <c r="V579" s="637"/>
      <c r="W579" s="637"/>
      <c r="X579" s="637"/>
      <c r="Y579" s="637"/>
      <c r="Z579" s="637"/>
      <c r="AA579" s="637"/>
      <c r="AB579" s="637"/>
      <c r="AC579" s="103"/>
    </row>
    <row r="580" spans="1:29" ht="42.75" customHeight="1" thickBot="1" x14ac:dyDescent="0.25">
      <c r="A580" s="97"/>
      <c r="B580" s="633" t="s">
        <v>493</v>
      </c>
      <c r="C580" s="633"/>
      <c r="D580" s="633"/>
      <c r="E580" s="633"/>
      <c r="F580" s="633"/>
      <c r="G580" s="633"/>
      <c r="H580" s="633"/>
      <c r="I580" s="633"/>
      <c r="J580" s="633"/>
      <c r="K580" s="633"/>
      <c r="L580" s="634"/>
      <c r="M580" s="212">
        <v>10</v>
      </c>
      <c r="N580" s="212">
        <v>3</v>
      </c>
      <c r="O580" s="175" t="s">
        <v>494</v>
      </c>
      <c r="P580" s="176">
        <v>0</v>
      </c>
      <c r="Q580" s="635"/>
      <c r="R580" s="636"/>
      <c r="S580" s="403">
        <f>+'11'!U630</f>
        <v>224.28</v>
      </c>
      <c r="T580" s="403">
        <f>+'11'!V630</f>
        <v>224.28</v>
      </c>
      <c r="U580" s="400">
        <f t="shared" si="9"/>
        <v>100</v>
      </c>
      <c r="V580" s="637"/>
      <c r="W580" s="637"/>
      <c r="X580" s="637"/>
      <c r="Y580" s="637"/>
      <c r="Z580" s="637"/>
      <c r="AA580" s="637"/>
      <c r="AB580" s="637"/>
      <c r="AC580" s="103"/>
    </row>
    <row r="581" spans="1:29" ht="12.75" customHeight="1" thickBot="1" x14ac:dyDescent="0.25">
      <c r="A581" s="97"/>
      <c r="B581" s="633" t="s">
        <v>47</v>
      </c>
      <c r="C581" s="633"/>
      <c r="D581" s="633"/>
      <c r="E581" s="633"/>
      <c r="F581" s="633"/>
      <c r="G581" s="633"/>
      <c r="H581" s="633"/>
      <c r="I581" s="633"/>
      <c r="J581" s="633"/>
      <c r="K581" s="633"/>
      <c r="L581" s="634"/>
      <c r="M581" s="212">
        <v>10</v>
      </c>
      <c r="N581" s="212">
        <v>3</v>
      </c>
      <c r="O581" s="175" t="s">
        <v>494</v>
      </c>
      <c r="P581" s="176" t="s">
        <v>44</v>
      </c>
      <c r="Q581" s="635"/>
      <c r="R581" s="636"/>
      <c r="S581" s="403">
        <f>+'11'!U631</f>
        <v>224.28</v>
      </c>
      <c r="T581" s="403">
        <f>+'11'!V631</f>
        <v>224.28</v>
      </c>
      <c r="U581" s="400">
        <f t="shared" si="9"/>
        <v>100</v>
      </c>
      <c r="V581" s="637"/>
      <c r="W581" s="637"/>
      <c r="X581" s="637"/>
      <c r="Y581" s="637"/>
      <c r="Z581" s="637"/>
      <c r="AA581" s="637"/>
      <c r="AB581" s="637"/>
      <c r="AC581" s="103"/>
    </row>
    <row r="582" spans="1:29" ht="21.75" customHeight="1" thickBot="1" x14ac:dyDescent="0.25">
      <c r="A582" s="97"/>
      <c r="B582" s="633" t="s">
        <v>495</v>
      </c>
      <c r="C582" s="633"/>
      <c r="D582" s="633"/>
      <c r="E582" s="633"/>
      <c r="F582" s="633"/>
      <c r="G582" s="633"/>
      <c r="H582" s="633"/>
      <c r="I582" s="633"/>
      <c r="J582" s="633"/>
      <c r="K582" s="633"/>
      <c r="L582" s="634"/>
      <c r="M582" s="212">
        <v>10</v>
      </c>
      <c r="N582" s="212">
        <v>3</v>
      </c>
      <c r="O582" s="175" t="s">
        <v>494</v>
      </c>
      <c r="P582" s="176" t="s">
        <v>496</v>
      </c>
      <c r="Q582" s="635"/>
      <c r="R582" s="636"/>
      <c r="S582" s="403">
        <f>+'11'!U632</f>
        <v>224.28</v>
      </c>
      <c r="T582" s="403">
        <f>+'11'!V632</f>
        <v>224.28</v>
      </c>
      <c r="U582" s="400">
        <f t="shared" si="9"/>
        <v>100</v>
      </c>
      <c r="V582" s="637"/>
      <c r="W582" s="637"/>
      <c r="X582" s="637"/>
      <c r="Y582" s="637"/>
      <c r="Z582" s="637"/>
      <c r="AA582" s="637"/>
      <c r="AB582" s="637"/>
      <c r="AC582" s="103"/>
    </row>
    <row r="583" spans="1:29" ht="12.75" customHeight="1" thickBot="1" x14ac:dyDescent="0.25">
      <c r="A583" s="97"/>
      <c r="B583" s="633" t="s">
        <v>87</v>
      </c>
      <c r="C583" s="633"/>
      <c r="D583" s="633"/>
      <c r="E583" s="633"/>
      <c r="F583" s="633"/>
      <c r="G583" s="633"/>
      <c r="H583" s="633"/>
      <c r="I583" s="633"/>
      <c r="J583" s="633"/>
      <c r="K583" s="633"/>
      <c r="L583" s="634"/>
      <c r="M583" s="212">
        <v>10</v>
      </c>
      <c r="N583" s="212">
        <v>3</v>
      </c>
      <c r="O583" s="175" t="s">
        <v>494</v>
      </c>
      <c r="P583" s="176" t="s">
        <v>497</v>
      </c>
      <c r="Q583" s="635"/>
      <c r="R583" s="636"/>
      <c r="S583" s="403">
        <f>+'11'!U633</f>
        <v>224.28</v>
      </c>
      <c r="T583" s="403">
        <f>+'11'!V633</f>
        <v>224.28</v>
      </c>
      <c r="U583" s="400">
        <f t="shared" si="9"/>
        <v>100</v>
      </c>
      <c r="V583" s="637"/>
      <c r="W583" s="637"/>
      <c r="X583" s="637"/>
      <c r="Y583" s="637"/>
      <c r="Z583" s="637"/>
      <c r="AA583" s="637"/>
      <c r="AB583" s="637"/>
      <c r="AC583" s="103"/>
    </row>
    <row r="584" spans="1:29" ht="32.25" customHeight="1" thickBot="1" x14ac:dyDescent="0.25">
      <c r="A584" s="97"/>
      <c r="B584" s="633" t="s">
        <v>498</v>
      </c>
      <c r="C584" s="633"/>
      <c r="D584" s="633"/>
      <c r="E584" s="633"/>
      <c r="F584" s="633"/>
      <c r="G584" s="633"/>
      <c r="H584" s="633"/>
      <c r="I584" s="633"/>
      <c r="J584" s="633"/>
      <c r="K584" s="633"/>
      <c r="L584" s="634"/>
      <c r="M584" s="212">
        <v>10</v>
      </c>
      <c r="N584" s="212">
        <v>3</v>
      </c>
      <c r="O584" s="175" t="s">
        <v>499</v>
      </c>
      <c r="P584" s="176">
        <v>0</v>
      </c>
      <c r="Q584" s="635"/>
      <c r="R584" s="636"/>
      <c r="S584" s="403">
        <f>+S585+S590+S596</f>
        <v>6286.8755899999996</v>
      </c>
      <c r="T584" s="403">
        <f>+T585+T590+T596</f>
        <v>6286.8755899999996</v>
      </c>
      <c r="U584" s="400">
        <f t="shared" si="9"/>
        <v>100</v>
      </c>
      <c r="V584" s="637"/>
      <c r="W584" s="637"/>
      <c r="X584" s="637"/>
      <c r="Y584" s="637"/>
      <c r="Z584" s="637"/>
      <c r="AA584" s="637"/>
      <c r="AB584" s="637"/>
      <c r="AC584" s="103"/>
    </row>
    <row r="585" spans="1:29" ht="12.75" hidden="1" customHeight="1" thickBot="1" x14ac:dyDescent="0.25">
      <c r="A585" s="97"/>
      <c r="B585" s="633" t="s">
        <v>500</v>
      </c>
      <c r="C585" s="633"/>
      <c r="D585" s="633"/>
      <c r="E585" s="633"/>
      <c r="F585" s="633"/>
      <c r="G585" s="633"/>
      <c r="H585" s="633"/>
      <c r="I585" s="633"/>
      <c r="J585" s="633"/>
      <c r="K585" s="633"/>
      <c r="L585" s="634"/>
      <c r="M585" s="212">
        <v>10</v>
      </c>
      <c r="N585" s="212">
        <v>3</v>
      </c>
      <c r="O585" s="175" t="s">
        <v>501</v>
      </c>
      <c r="P585" s="176">
        <v>0</v>
      </c>
      <c r="Q585" s="635"/>
      <c r="R585" s="636"/>
      <c r="S585" s="403">
        <f>+'11'!U635</f>
        <v>0</v>
      </c>
      <c r="T585" s="403">
        <f>+'11'!V635</f>
        <v>0</v>
      </c>
      <c r="U585" s="400" t="e">
        <f t="shared" si="9"/>
        <v>#DIV/0!</v>
      </c>
      <c r="V585" s="637"/>
      <c r="W585" s="637"/>
      <c r="X585" s="637"/>
      <c r="Y585" s="637"/>
      <c r="Z585" s="637"/>
      <c r="AA585" s="637"/>
      <c r="AB585" s="637"/>
      <c r="AC585" s="103"/>
    </row>
    <row r="586" spans="1:29" ht="32.25" hidden="1" customHeight="1" thickBot="1" x14ac:dyDescent="0.25">
      <c r="A586" s="97"/>
      <c r="B586" s="633" t="s">
        <v>502</v>
      </c>
      <c r="C586" s="633"/>
      <c r="D586" s="633"/>
      <c r="E586" s="633"/>
      <c r="F586" s="633"/>
      <c r="G586" s="633"/>
      <c r="H586" s="633"/>
      <c r="I586" s="633"/>
      <c r="J586" s="633"/>
      <c r="K586" s="633"/>
      <c r="L586" s="634"/>
      <c r="M586" s="212">
        <v>10</v>
      </c>
      <c r="N586" s="212">
        <v>3</v>
      </c>
      <c r="O586" s="175" t="s">
        <v>503</v>
      </c>
      <c r="P586" s="176">
        <v>0</v>
      </c>
      <c r="Q586" s="635"/>
      <c r="R586" s="636"/>
      <c r="S586" s="403">
        <f>+'11'!U636</f>
        <v>0</v>
      </c>
      <c r="T586" s="403">
        <f>+'11'!V636</f>
        <v>0</v>
      </c>
      <c r="U586" s="400" t="e">
        <f t="shared" si="9"/>
        <v>#DIV/0!</v>
      </c>
      <c r="V586" s="637"/>
      <c r="W586" s="637"/>
      <c r="X586" s="637"/>
      <c r="Y586" s="637"/>
      <c r="Z586" s="637"/>
      <c r="AA586" s="637"/>
      <c r="AB586" s="637"/>
      <c r="AC586" s="103"/>
    </row>
    <row r="587" spans="1:29" ht="12.75" hidden="1" customHeight="1" thickBot="1" x14ac:dyDescent="0.25">
      <c r="A587" s="97"/>
      <c r="B587" s="633" t="s">
        <v>47</v>
      </c>
      <c r="C587" s="633"/>
      <c r="D587" s="633"/>
      <c r="E587" s="633"/>
      <c r="F587" s="633"/>
      <c r="G587" s="633"/>
      <c r="H587" s="633"/>
      <c r="I587" s="633"/>
      <c r="J587" s="633"/>
      <c r="K587" s="633"/>
      <c r="L587" s="634"/>
      <c r="M587" s="212">
        <v>10</v>
      </c>
      <c r="N587" s="212">
        <v>3</v>
      </c>
      <c r="O587" s="175" t="s">
        <v>503</v>
      </c>
      <c r="P587" s="176" t="s">
        <v>44</v>
      </c>
      <c r="Q587" s="635"/>
      <c r="R587" s="636"/>
      <c r="S587" s="403">
        <f>+'11'!U637</f>
        <v>0</v>
      </c>
      <c r="T587" s="403">
        <f>+'11'!V637</f>
        <v>0</v>
      </c>
      <c r="U587" s="400" t="e">
        <f t="shared" si="9"/>
        <v>#DIV/0!</v>
      </c>
      <c r="V587" s="637"/>
      <c r="W587" s="637"/>
      <c r="X587" s="637"/>
      <c r="Y587" s="637"/>
      <c r="Z587" s="637"/>
      <c r="AA587" s="637"/>
      <c r="AB587" s="637"/>
      <c r="AC587" s="103"/>
    </row>
    <row r="588" spans="1:29" ht="21.75" hidden="1" customHeight="1" thickBot="1" x14ac:dyDescent="0.25">
      <c r="A588" s="97"/>
      <c r="B588" s="633" t="s">
        <v>495</v>
      </c>
      <c r="C588" s="633"/>
      <c r="D588" s="633"/>
      <c r="E588" s="633"/>
      <c r="F588" s="633"/>
      <c r="G588" s="633"/>
      <c r="H588" s="633"/>
      <c r="I588" s="633"/>
      <c r="J588" s="633"/>
      <c r="K588" s="633"/>
      <c r="L588" s="634"/>
      <c r="M588" s="212">
        <v>10</v>
      </c>
      <c r="N588" s="212">
        <v>3</v>
      </c>
      <c r="O588" s="175" t="s">
        <v>503</v>
      </c>
      <c r="P588" s="176" t="s">
        <v>496</v>
      </c>
      <c r="Q588" s="635"/>
      <c r="R588" s="636"/>
      <c r="S588" s="403">
        <f>+'11'!U638</f>
        <v>0</v>
      </c>
      <c r="T588" s="403">
        <f>+'11'!V638</f>
        <v>0</v>
      </c>
      <c r="U588" s="400" t="e">
        <f t="shared" si="9"/>
        <v>#DIV/0!</v>
      </c>
      <c r="V588" s="637"/>
      <c r="W588" s="637"/>
      <c r="X588" s="637"/>
      <c r="Y588" s="637"/>
      <c r="Z588" s="637"/>
      <c r="AA588" s="637"/>
      <c r="AB588" s="637"/>
      <c r="AC588" s="103"/>
    </row>
    <row r="589" spans="1:29" ht="12.75" hidden="1" customHeight="1" thickBot="1" x14ac:dyDescent="0.25">
      <c r="A589" s="97"/>
      <c r="B589" s="633" t="s">
        <v>87</v>
      </c>
      <c r="C589" s="633"/>
      <c r="D589" s="633"/>
      <c r="E589" s="633"/>
      <c r="F589" s="633"/>
      <c r="G589" s="633"/>
      <c r="H589" s="633"/>
      <c r="I589" s="633"/>
      <c r="J589" s="633"/>
      <c r="K589" s="633"/>
      <c r="L589" s="634"/>
      <c r="M589" s="212">
        <v>10</v>
      </c>
      <c r="N589" s="212">
        <v>3</v>
      </c>
      <c r="O589" s="175" t="s">
        <v>503</v>
      </c>
      <c r="P589" s="176" t="s">
        <v>497</v>
      </c>
      <c r="Q589" s="635"/>
      <c r="R589" s="636"/>
      <c r="S589" s="403">
        <f>+'11'!U639</f>
        <v>0</v>
      </c>
      <c r="T589" s="403">
        <f>+'11'!V639</f>
        <v>0</v>
      </c>
      <c r="U589" s="400" t="e">
        <f t="shared" si="9"/>
        <v>#DIV/0!</v>
      </c>
      <c r="V589" s="637"/>
      <c r="W589" s="637"/>
      <c r="X589" s="637"/>
      <c r="Y589" s="637"/>
      <c r="Z589" s="637"/>
      <c r="AA589" s="637"/>
      <c r="AB589" s="637"/>
      <c r="AC589" s="103"/>
    </row>
    <row r="590" spans="1:29" ht="36" customHeight="1" thickBot="1" x14ac:dyDescent="0.25">
      <c r="A590" s="97"/>
      <c r="B590" s="633" t="str">
        <f>+'11'!B640:M640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90" s="633"/>
      <c r="D590" s="633"/>
      <c r="E590" s="633"/>
      <c r="F590" s="633"/>
      <c r="G590" s="633"/>
      <c r="H590" s="633"/>
      <c r="I590" s="633"/>
      <c r="J590" s="633"/>
      <c r="K590" s="633"/>
      <c r="L590" s="634"/>
      <c r="M590" s="212">
        <f>+'11'!O640</f>
        <v>10</v>
      </c>
      <c r="N590" s="212">
        <f>+'11'!P640</f>
        <v>3</v>
      </c>
      <c r="O590" s="212" t="str">
        <f>+'11'!Q640</f>
        <v>0500000000</v>
      </c>
      <c r="P590" s="212">
        <f>+'11'!R640</f>
        <v>0</v>
      </c>
      <c r="Q590" s="212">
        <f>+'11'!S640</f>
        <v>0</v>
      </c>
      <c r="R590" s="212">
        <f>+'11'!T640</f>
        <v>0</v>
      </c>
      <c r="S590" s="394">
        <f>+S591</f>
        <v>6286.8755899999996</v>
      </c>
      <c r="T590" s="394">
        <f>+T591</f>
        <v>6286.8755899999996</v>
      </c>
      <c r="U590" s="400">
        <f t="shared" si="9"/>
        <v>100</v>
      </c>
      <c r="V590" s="139"/>
      <c r="W590" s="139"/>
      <c r="X590" s="139"/>
      <c r="Y590" s="139"/>
      <c r="Z590" s="139"/>
      <c r="AA590" s="139"/>
      <c r="AB590" s="139"/>
      <c r="AC590" s="103"/>
    </row>
    <row r="591" spans="1:29" ht="12.75" customHeight="1" thickBot="1" x14ac:dyDescent="0.25">
      <c r="A591" s="97"/>
      <c r="B591" s="633" t="str">
        <f>+'11'!B641:M641</f>
        <v>подпрограмма "Развитие физической культуры и спорта"</v>
      </c>
      <c r="C591" s="633"/>
      <c r="D591" s="633"/>
      <c r="E591" s="633"/>
      <c r="F591" s="633"/>
      <c r="G591" s="633"/>
      <c r="H591" s="633"/>
      <c r="I591" s="633"/>
      <c r="J591" s="633"/>
      <c r="K591" s="633"/>
      <c r="L591" s="634"/>
      <c r="M591" s="212">
        <f>+'11'!O641</f>
        <v>10</v>
      </c>
      <c r="N591" s="212">
        <f>+'11'!P641</f>
        <v>3</v>
      </c>
      <c r="O591" s="212" t="str">
        <f>+'11'!Q641</f>
        <v>0520000000</v>
      </c>
      <c r="P591" s="212">
        <f>+'11'!R641</f>
        <v>0</v>
      </c>
      <c r="Q591" s="212">
        <f>+'11'!S641</f>
        <v>0</v>
      </c>
      <c r="R591" s="212">
        <f>+'11'!T641</f>
        <v>0</v>
      </c>
      <c r="S591" s="394">
        <f>+S592</f>
        <v>6286.8755899999996</v>
      </c>
      <c r="T591" s="394">
        <f>+T592</f>
        <v>6286.8755899999996</v>
      </c>
      <c r="U591" s="400">
        <f t="shared" si="9"/>
        <v>100</v>
      </c>
      <c r="V591" s="139"/>
      <c r="W591" s="139"/>
      <c r="X591" s="139"/>
      <c r="Y591" s="139"/>
      <c r="Z591" s="139"/>
      <c r="AA591" s="139"/>
      <c r="AB591" s="139"/>
      <c r="AC591" s="103"/>
    </row>
    <row r="592" spans="1:29" ht="12.75" customHeight="1" thickBot="1" x14ac:dyDescent="0.25">
      <c r="A592" s="97"/>
      <c r="B592" s="633" t="str">
        <f>+'11'!B642:M642</f>
        <v>"Обеспечение жильем молодых семей"</v>
      </c>
      <c r="C592" s="633"/>
      <c r="D592" s="633"/>
      <c r="E592" s="633"/>
      <c r="F592" s="633"/>
      <c r="G592" s="633"/>
      <c r="H592" s="633"/>
      <c r="I592" s="633"/>
      <c r="J592" s="633"/>
      <c r="K592" s="633"/>
      <c r="L592" s="634"/>
      <c r="M592" s="212">
        <f>+'11'!O642</f>
        <v>10</v>
      </c>
      <c r="N592" s="212">
        <f>+'11'!P642</f>
        <v>3</v>
      </c>
      <c r="O592" s="212" t="str">
        <f>+'11'!Q642</f>
        <v>05201L4970</v>
      </c>
      <c r="P592" s="212">
        <f>+'11'!R642</f>
        <v>0</v>
      </c>
      <c r="Q592" s="212">
        <f>+'11'!S642</f>
        <v>0</v>
      </c>
      <c r="R592" s="212">
        <f>+'11'!T642</f>
        <v>0</v>
      </c>
      <c r="S592" s="394">
        <f>+'11'!U642</f>
        <v>6286.8755899999996</v>
      </c>
      <c r="T592" s="394">
        <f>+'11'!V642</f>
        <v>6286.8755899999996</v>
      </c>
      <c r="U592" s="400">
        <f t="shared" si="9"/>
        <v>100</v>
      </c>
      <c r="V592" s="139"/>
      <c r="W592" s="139"/>
      <c r="X592" s="139"/>
      <c r="Y592" s="139"/>
      <c r="Z592" s="139"/>
      <c r="AA592" s="139"/>
      <c r="AB592" s="139"/>
      <c r="AC592" s="103"/>
    </row>
    <row r="593" spans="1:29" ht="12.75" customHeight="1" thickBot="1" x14ac:dyDescent="0.25">
      <c r="A593" s="97"/>
      <c r="B593" s="633" t="str">
        <f>+'11'!B643:M643</f>
        <v>Социальное обеспечение и иные выплаты населению</v>
      </c>
      <c r="C593" s="633"/>
      <c r="D593" s="633"/>
      <c r="E593" s="633"/>
      <c r="F593" s="633"/>
      <c r="G593" s="633"/>
      <c r="H593" s="633"/>
      <c r="I593" s="633"/>
      <c r="J593" s="633"/>
      <c r="K593" s="633"/>
      <c r="L593" s="634"/>
      <c r="M593" s="212">
        <f>+'11'!O643</f>
        <v>10</v>
      </c>
      <c r="N593" s="212">
        <f>+'11'!P643</f>
        <v>3</v>
      </c>
      <c r="O593" s="212" t="str">
        <f>+'11'!Q643</f>
        <v>05201L4970</v>
      </c>
      <c r="P593" s="212" t="str">
        <f>+'11'!R643</f>
        <v>300</v>
      </c>
      <c r="Q593" s="212">
        <f>+'11'!S643</f>
        <v>0</v>
      </c>
      <c r="R593" s="212">
        <f>+'11'!T643</f>
        <v>0</v>
      </c>
      <c r="S593" s="394">
        <f>+'11'!U643</f>
        <v>6286.8755899999996</v>
      </c>
      <c r="T593" s="394">
        <f>+'11'!V643</f>
        <v>6286.8755899999996</v>
      </c>
      <c r="U593" s="400">
        <f t="shared" si="9"/>
        <v>100</v>
      </c>
      <c r="V593" s="139"/>
      <c r="W593" s="139"/>
      <c r="X593" s="139"/>
      <c r="Y593" s="139"/>
      <c r="Z593" s="139"/>
      <c r="AA593" s="139"/>
      <c r="AB593" s="139"/>
      <c r="AC593" s="103"/>
    </row>
    <row r="594" spans="1:29" ht="12.75" customHeight="1" thickBot="1" x14ac:dyDescent="0.25">
      <c r="A594" s="97"/>
      <c r="B594" s="633" t="str">
        <f>+'11'!B644:M644</f>
        <v>Социальные выплаты гражданам, кроме публичных нормативных социальных выплат</v>
      </c>
      <c r="C594" s="633"/>
      <c r="D594" s="633"/>
      <c r="E594" s="633"/>
      <c r="F594" s="633"/>
      <c r="G594" s="633"/>
      <c r="H594" s="633"/>
      <c r="I594" s="633"/>
      <c r="J594" s="633"/>
      <c r="K594" s="633"/>
      <c r="L594" s="634"/>
      <c r="M594" s="212">
        <f>+'11'!O644</f>
        <v>10</v>
      </c>
      <c r="N594" s="212">
        <f>+'11'!P644</f>
        <v>3</v>
      </c>
      <c r="O594" s="212" t="str">
        <f>+'11'!Q644</f>
        <v>05201L4970</v>
      </c>
      <c r="P594" s="212" t="str">
        <f>+'11'!R644</f>
        <v>320</v>
      </c>
      <c r="Q594" s="212">
        <f>+'11'!S644</f>
        <v>0</v>
      </c>
      <c r="R594" s="212">
        <f>+'11'!T644</f>
        <v>0</v>
      </c>
      <c r="S594" s="394">
        <f>+'11'!U644</f>
        <v>6286.8755899999996</v>
      </c>
      <c r="T594" s="394">
        <f>+'11'!V644</f>
        <v>6286.8755899999996</v>
      </c>
      <c r="U594" s="400">
        <f t="shared" si="9"/>
        <v>100</v>
      </c>
      <c r="V594" s="139"/>
      <c r="W594" s="139"/>
      <c r="X594" s="139"/>
      <c r="Y594" s="139"/>
      <c r="Z594" s="139"/>
      <c r="AA594" s="139"/>
      <c r="AB594" s="139"/>
      <c r="AC594" s="103"/>
    </row>
    <row r="595" spans="1:29" ht="12.75" customHeight="1" thickBot="1" x14ac:dyDescent="0.25">
      <c r="A595" s="97"/>
      <c r="B595" s="633" t="str">
        <f>+'11'!B645:M645</f>
        <v>Субсидии гражданам на приобретение жилья</v>
      </c>
      <c r="C595" s="633"/>
      <c r="D595" s="633"/>
      <c r="E595" s="633"/>
      <c r="F595" s="633"/>
      <c r="G595" s="633"/>
      <c r="H595" s="633"/>
      <c r="I595" s="633"/>
      <c r="J595" s="633"/>
      <c r="K595" s="633"/>
      <c r="L595" s="634"/>
      <c r="M595" s="212">
        <f>+'11'!O645</f>
        <v>10</v>
      </c>
      <c r="N595" s="212">
        <f>+'11'!P645</f>
        <v>3</v>
      </c>
      <c r="O595" s="212" t="str">
        <f>+'11'!Q645</f>
        <v>05201L4970</v>
      </c>
      <c r="P595" s="212" t="str">
        <f>+'11'!R645</f>
        <v>322</v>
      </c>
      <c r="Q595" s="212">
        <f>+'11'!S645</f>
        <v>0</v>
      </c>
      <c r="R595" s="212">
        <f>+'11'!T645</f>
        <v>0</v>
      </c>
      <c r="S595" s="394">
        <f>+'11'!U645</f>
        <v>6286.8755899999996</v>
      </c>
      <c r="T595" s="394">
        <f>+'11'!V645</f>
        <v>6286.8755899999996</v>
      </c>
      <c r="U595" s="400">
        <f t="shared" si="9"/>
        <v>100</v>
      </c>
      <c r="V595" s="139"/>
      <c r="W595" s="139"/>
      <c r="X595" s="139"/>
      <c r="Y595" s="139"/>
      <c r="Z595" s="139"/>
      <c r="AA595" s="139"/>
      <c r="AB595" s="139"/>
      <c r="AC595" s="103"/>
    </row>
    <row r="596" spans="1:29" ht="23.25" hidden="1" thickBot="1" x14ac:dyDescent="0.25">
      <c r="A596" s="97"/>
      <c r="B596" s="206"/>
      <c r="C596" s="206"/>
      <c r="D596" s="206"/>
      <c r="E596" s="206"/>
      <c r="F596" s="206"/>
      <c r="G596" s="206"/>
      <c r="H596" s="206"/>
      <c r="I596" s="206"/>
      <c r="J596" s="206"/>
      <c r="K596" s="207"/>
      <c r="L596" s="245" t="s">
        <v>590</v>
      </c>
      <c r="M596" s="246" t="s">
        <v>605</v>
      </c>
      <c r="N596" s="246" t="s">
        <v>607</v>
      </c>
      <c r="O596" s="247" t="str">
        <f>+'11'!Q646</f>
        <v>052F154970</v>
      </c>
      <c r="P596" s="247">
        <f>+'11'!R646</f>
        <v>0</v>
      </c>
      <c r="Q596" s="247">
        <f>+'11'!S646</f>
        <v>0</v>
      </c>
      <c r="R596" s="247">
        <f>+'11'!T646</f>
        <v>0</v>
      </c>
      <c r="S596" s="405">
        <f>+'11'!U646</f>
        <v>0</v>
      </c>
      <c r="T596" s="405">
        <f>+'11'!V646</f>
        <v>0</v>
      </c>
      <c r="U596" s="400" t="e">
        <f t="shared" ref="U596:U659" si="10">+T596/S596*100</f>
        <v>#DIV/0!</v>
      </c>
      <c r="V596" s="243"/>
      <c r="W596" s="244"/>
      <c r="X596" s="208"/>
      <c r="Y596" s="208"/>
      <c r="Z596" s="208"/>
      <c r="AA596" s="208"/>
      <c r="AB596" s="208"/>
      <c r="AC596" s="103"/>
    </row>
    <row r="597" spans="1:29" ht="13.5" hidden="1" thickBot="1" x14ac:dyDescent="0.25">
      <c r="A597" s="97"/>
      <c r="B597" s="206"/>
      <c r="C597" s="206"/>
      <c r="D597" s="206"/>
      <c r="E597" s="206"/>
      <c r="F597" s="206"/>
      <c r="G597" s="206"/>
      <c r="H597" s="206"/>
      <c r="I597" s="206"/>
      <c r="J597" s="206"/>
      <c r="K597" s="207"/>
      <c r="L597" s="245" t="s">
        <v>47</v>
      </c>
      <c r="M597" s="246" t="s">
        <v>605</v>
      </c>
      <c r="N597" s="246" t="s">
        <v>607</v>
      </c>
      <c r="O597" s="247" t="str">
        <f>+'11'!Q647</f>
        <v>052F154970</v>
      </c>
      <c r="P597" s="247" t="str">
        <f>+'11'!R647</f>
        <v>300</v>
      </c>
      <c r="Q597" s="247">
        <f>+'11'!S647</f>
        <v>0</v>
      </c>
      <c r="R597" s="247">
        <f>+'11'!T647</f>
        <v>0</v>
      </c>
      <c r="S597" s="405">
        <f>+'11'!U647</f>
        <v>0</v>
      </c>
      <c r="T597" s="405">
        <f>+'11'!V647</f>
        <v>0</v>
      </c>
      <c r="U597" s="400" t="e">
        <f t="shared" si="10"/>
        <v>#DIV/0!</v>
      </c>
      <c r="V597" s="243"/>
      <c r="W597" s="244"/>
      <c r="X597" s="208"/>
      <c r="Y597" s="208"/>
      <c r="Z597" s="208"/>
      <c r="AA597" s="208"/>
      <c r="AB597" s="208"/>
      <c r="AC597" s="103"/>
    </row>
    <row r="598" spans="1:29" ht="23.25" hidden="1" thickBot="1" x14ac:dyDescent="0.25">
      <c r="A598" s="97"/>
      <c r="B598" s="206"/>
      <c r="C598" s="206"/>
      <c r="D598" s="206"/>
      <c r="E598" s="206"/>
      <c r="F598" s="206"/>
      <c r="G598" s="206"/>
      <c r="H598" s="206"/>
      <c r="I598" s="206"/>
      <c r="J598" s="206"/>
      <c r="K598" s="207"/>
      <c r="L598" s="245" t="s">
        <v>495</v>
      </c>
      <c r="M598" s="246" t="s">
        <v>605</v>
      </c>
      <c r="N598" s="246" t="s">
        <v>607</v>
      </c>
      <c r="O598" s="247" t="str">
        <f>+'11'!Q648</f>
        <v>052F154970</v>
      </c>
      <c r="P598" s="247" t="str">
        <f>+'11'!R648</f>
        <v>320</v>
      </c>
      <c r="Q598" s="247">
        <f>+'11'!S648</f>
        <v>0</v>
      </c>
      <c r="R598" s="247">
        <f>+'11'!T648</f>
        <v>0</v>
      </c>
      <c r="S598" s="405">
        <f>+'11'!U648</f>
        <v>0</v>
      </c>
      <c r="T598" s="405">
        <f>+'11'!V648</f>
        <v>0</v>
      </c>
      <c r="U598" s="400" t="e">
        <f t="shared" si="10"/>
        <v>#DIV/0!</v>
      </c>
      <c r="V598" s="243"/>
      <c r="W598" s="244"/>
      <c r="X598" s="208"/>
      <c r="Y598" s="208"/>
      <c r="Z598" s="208"/>
      <c r="AA598" s="208"/>
      <c r="AB598" s="208"/>
      <c r="AC598" s="103"/>
    </row>
    <row r="599" spans="1:29" ht="13.5" hidden="1" thickBot="1" x14ac:dyDescent="0.25">
      <c r="A599" s="97"/>
      <c r="B599" s="206"/>
      <c r="C599" s="206"/>
      <c r="D599" s="206"/>
      <c r="E599" s="206"/>
      <c r="F599" s="206"/>
      <c r="G599" s="206"/>
      <c r="H599" s="206"/>
      <c r="I599" s="206"/>
      <c r="J599" s="206"/>
      <c r="K599" s="207"/>
      <c r="L599" s="245" t="s">
        <v>87</v>
      </c>
      <c r="M599" s="246" t="s">
        <v>605</v>
      </c>
      <c r="N599" s="246" t="s">
        <v>607</v>
      </c>
      <c r="O599" s="247" t="str">
        <f>+'11'!Q649</f>
        <v>052F154970</v>
      </c>
      <c r="P599" s="247" t="str">
        <f>+'11'!R649</f>
        <v>322</v>
      </c>
      <c r="Q599" s="247">
        <f>+'11'!S649</f>
        <v>0</v>
      </c>
      <c r="R599" s="247">
        <f>+'11'!T649</f>
        <v>0</v>
      </c>
      <c r="S599" s="405">
        <f>+'11'!U649</f>
        <v>0</v>
      </c>
      <c r="T599" s="405">
        <f>+'11'!V649</f>
        <v>0</v>
      </c>
      <c r="U599" s="400" t="e">
        <f t="shared" si="10"/>
        <v>#DIV/0!</v>
      </c>
      <c r="V599" s="243"/>
      <c r="W599" s="244"/>
      <c r="X599" s="208"/>
      <c r="Y599" s="208"/>
      <c r="Z599" s="208"/>
      <c r="AA599" s="208"/>
      <c r="AB599" s="208"/>
      <c r="AC599" s="103"/>
    </row>
    <row r="600" spans="1:29" ht="21.75" customHeight="1" thickBot="1" x14ac:dyDescent="0.25">
      <c r="A600" s="97"/>
      <c r="B600" s="633" t="s">
        <v>431</v>
      </c>
      <c r="C600" s="633"/>
      <c r="D600" s="633"/>
      <c r="E600" s="633"/>
      <c r="F600" s="633"/>
      <c r="G600" s="633"/>
      <c r="H600" s="633"/>
      <c r="I600" s="633"/>
      <c r="J600" s="633"/>
      <c r="K600" s="633"/>
      <c r="L600" s="634"/>
      <c r="M600" s="212">
        <v>10</v>
      </c>
      <c r="N600" s="212">
        <v>3</v>
      </c>
      <c r="O600" s="175" t="s">
        <v>432</v>
      </c>
      <c r="P600" s="176">
        <v>0</v>
      </c>
      <c r="Q600" s="635"/>
      <c r="R600" s="636"/>
      <c r="S600" s="403">
        <f>+'11'!U346</f>
        <v>943.8</v>
      </c>
      <c r="T600" s="403">
        <f>+'11'!V346</f>
        <v>638.85257999999999</v>
      </c>
      <c r="U600" s="400">
        <f t="shared" si="10"/>
        <v>67.689402415766054</v>
      </c>
      <c r="V600" s="637"/>
      <c r="W600" s="637"/>
      <c r="X600" s="637"/>
      <c r="Y600" s="637"/>
      <c r="Z600" s="637"/>
      <c r="AA600" s="637"/>
      <c r="AB600" s="637"/>
      <c r="AC600" s="103"/>
    </row>
    <row r="601" spans="1:29" ht="32.25" customHeight="1" thickBot="1" x14ac:dyDescent="0.25">
      <c r="A601" s="97"/>
      <c r="B601" s="633" t="s">
        <v>504</v>
      </c>
      <c r="C601" s="633"/>
      <c r="D601" s="633"/>
      <c r="E601" s="633"/>
      <c r="F601" s="633"/>
      <c r="G601" s="633"/>
      <c r="H601" s="633"/>
      <c r="I601" s="633"/>
      <c r="J601" s="633"/>
      <c r="K601" s="633"/>
      <c r="L601" s="634"/>
      <c r="M601" s="212">
        <v>10</v>
      </c>
      <c r="N601" s="212">
        <v>3</v>
      </c>
      <c r="O601" s="175" t="s">
        <v>505</v>
      </c>
      <c r="P601" s="176">
        <v>0</v>
      </c>
      <c r="Q601" s="635"/>
      <c r="R601" s="636"/>
      <c r="S601" s="403">
        <f>+'11'!U347</f>
        <v>943.8</v>
      </c>
      <c r="T601" s="403">
        <f>+'11'!V347</f>
        <v>638.85257999999999</v>
      </c>
      <c r="U601" s="400">
        <f t="shared" si="10"/>
        <v>67.689402415766054</v>
      </c>
      <c r="V601" s="637"/>
      <c r="W601" s="637"/>
      <c r="X601" s="637"/>
      <c r="Y601" s="637"/>
      <c r="Z601" s="637"/>
      <c r="AA601" s="637"/>
      <c r="AB601" s="637"/>
      <c r="AC601" s="103"/>
    </row>
    <row r="602" spans="1:29" ht="32.25" customHeight="1" thickBot="1" x14ac:dyDescent="0.25">
      <c r="A602" s="97"/>
      <c r="B602" s="633" t="s">
        <v>7</v>
      </c>
      <c r="C602" s="633"/>
      <c r="D602" s="633"/>
      <c r="E602" s="633"/>
      <c r="F602" s="633"/>
      <c r="G602" s="633"/>
      <c r="H602" s="633"/>
      <c r="I602" s="633"/>
      <c r="J602" s="633"/>
      <c r="K602" s="633"/>
      <c r="L602" s="634"/>
      <c r="M602" s="212">
        <v>10</v>
      </c>
      <c r="N602" s="212">
        <v>3</v>
      </c>
      <c r="O602" s="175" t="s">
        <v>506</v>
      </c>
      <c r="P602" s="176">
        <v>0</v>
      </c>
      <c r="Q602" s="635"/>
      <c r="R602" s="636"/>
      <c r="S602" s="403">
        <f>+'11'!U348</f>
        <v>943.8</v>
      </c>
      <c r="T602" s="403">
        <f>+'11'!V348</f>
        <v>638.85257999999999</v>
      </c>
      <c r="U602" s="400">
        <f t="shared" si="10"/>
        <v>67.689402415766054</v>
      </c>
      <c r="V602" s="637"/>
      <c r="W602" s="637"/>
      <c r="X602" s="637"/>
      <c r="Y602" s="637"/>
      <c r="Z602" s="637"/>
      <c r="AA602" s="637"/>
      <c r="AB602" s="637"/>
      <c r="AC602" s="103"/>
    </row>
    <row r="603" spans="1:29" ht="21.75" customHeight="1" thickBot="1" x14ac:dyDescent="0.25">
      <c r="A603" s="97"/>
      <c r="B603" s="633" t="s">
        <v>436</v>
      </c>
      <c r="C603" s="633"/>
      <c r="D603" s="633"/>
      <c r="E603" s="633"/>
      <c r="F603" s="633"/>
      <c r="G603" s="633"/>
      <c r="H603" s="633"/>
      <c r="I603" s="633"/>
      <c r="J603" s="633"/>
      <c r="K603" s="633"/>
      <c r="L603" s="634"/>
      <c r="M603" s="212">
        <v>10</v>
      </c>
      <c r="N603" s="212">
        <v>3</v>
      </c>
      <c r="O603" s="175" t="s">
        <v>506</v>
      </c>
      <c r="P603" s="176" t="s">
        <v>8</v>
      </c>
      <c r="Q603" s="635"/>
      <c r="R603" s="636"/>
      <c r="S603" s="403">
        <f>+'11'!U349</f>
        <v>943.8</v>
      </c>
      <c r="T603" s="403">
        <f>+'11'!V349</f>
        <v>638.85257999999999</v>
      </c>
      <c r="U603" s="400">
        <f t="shared" si="10"/>
        <v>67.689402415766054</v>
      </c>
      <c r="V603" s="637"/>
      <c r="W603" s="637"/>
      <c r="X603" s="637"/>
      <c r="Y603" s="637"/>
      <c r="Z603" s="637"/>
      <c r="AA603" s="637"/>
      <c r="AB603" s="637"/>
      <c r="AC603" s="103"/>
    </row>
    <row r="604" spans="1:29" ht="12.75" customHeight="1" thickBot="1" x14ac:dyDescent="0.25">
      <c r="A604" s="97"/>
      <c r="B604" s="633" t="s">
        <v>9</v>
      </c>
      <c r="C604" s="633"/>
      <c r="D604" s="633"/>
      <c r="E604" s="633"/>
      <c r="F604" s="633"/>
      <c r="G604" s="633"/>
      <c r="H604" s="633"/>
      <c r="I604" s="633"/>
      <c r="J604" s="633"/>
      <c r="K604" s="633"/>
      <c r="L604" s="634"/>
      <c r="M604" s="212">
        <v>10</v>
      </c>
      <c r="N604" s="212">
        <v>3</v>
      </c>
      <c r="O604" s="175" t="s">
        <v>506</v>
      </c>
      <c r="P604" s="176" t="s">
        <v>10</v>
      </c>
      <c r="Q604" s="635"/>
      <c r="R604" s="636"/>
      <c r="S604" s="403">
        <f>+'11'!U350</f>
        <v>943.8</v>
      </c>
      <c r="T604" s="403">
        <f>+'11'!V350</f>
        <v>638.85257999999999</v>
      </c>
      <c r="U604" s="400">
        <f t="shared" si="10"/>
        <v>67.689402415766054</v>
      </c>
      <c r="V604" s="637"/>
      <c r="W604" s="637"/>
      <c r="X604" s="637"/>
      <c r="Y604" s="637"/>
      <c r="Z604" s="637"/>
      <c r="AA604" s="637"/>
      <c r="AB604" s="637"/>
      <c r="AC604" s="103"/>
    </row>
    <row r="605" spans="1:29" ht="42.75" customHeight="1" thickBot="1" x14ac:dyDescent="0.25">
      <c r="A605" s="97"/>
      <c r="B605" s="633" t="s">
        <v>11</v>
      </c>
      <c r="C605" s="633"/>
      <c r="D605" s="633"/>
      <c r="E605" s="633"/>
      <c r="F605" s="633"/>
      <c r="G605" s="633"/>
      <c r="H605" s="633"/>
      <c r="I605" s="633"/>
      <c r="J605" s="633"/>
      <c r="K605" s="633"/>
      <c r="L605" s="648"/>
      <c r="M605" s="251">
        <v>10</v>
      </c>
      <c r="N605" s="251">
        <v>3</v>
      </c>
      <c r="O605" s="259" t="s">
        <v>506</v>
      </c>
      <c r="P605" s="260" t="s">
        <v>12</v>
      </c>
      <c r="Q605" s="649"/>
      <c r="R605" s="650"/>
      <c r="S605" s="404">
        <f>+'11'!U351</f>
        <v>943.8</v>
      </c>
      <c r="T605" s="404">
        <f>+'11'!V351</f>
        <v>638.85257999999999</v>
      </c>
      <c r="U605" s="400">
        <f t="shared" si="10"/>
        <v>67.689402415766054</v>
      </c>
      <c r="V605" s="637"/>
      <c r="W605" s="637"/>
      <c r="X605" s="637"/>
      <c r="Y605" s="637"/>
      <c r="Z605" s="637"/>
      <c r="AA605" s="637"/>
      <c r="AB605" s="637"/>
      <c r="AC605" s="103"/>
    </row>
    <row r="606" spans="1:29" ht="23.25" thickBot="1" x14ac:dyDescent="0.25">
      <c r="A606" s="97"/>
      <c r="B606" s="206"/>
      <c r="C606" s="206"/>
      <c r="D606" s="206"/>
      <c r="E606" s="206"/>
      <c r="F606" s="206"/>
      <c r="G606" s="206"/>
      <c r="H606" s="206"/>
      <c r="I606" s="206"/>
      <c r="J606" s="206"/>
      <c r="K606" s="207"/>
      <c r="L606" s="248" t="s">
        <v>377</v>
      </c>
      <c r="M606" s="246" t="s">
        <v>605</v>
      </c>
      <c r="N606" s="246" t="s">
        <v>607</v>
      </c>
      <c r="O606" s="247" t="str">
        <f>+'11'!Q650</f>
        <v>9700000000</v>
      </c>
      <c r="P606" s="247">
        <f>+'11'!R650</f>
        <v>0</v>
      </c>
      <c r="Q606" s="247">
        <f>+'11'!S650</f>
        <v>0</v>
      </c>
      <c r="R606" s="247">
        <f>+'11'!T650</f>
        <v>0</v>
      </c>
      <c r="S606" s="405">
        <f>+'11'!U650</f>
        <v>11</v>
      </c>
      <c r="T606" s="405">
        <f>+'11'!V650</f>
        <v>11</v>
      </c>
      <c r="U606" s="400">
        <f t="shared" si="10"/>
        <v>100</v>
      </c>
      <c r="V606" s="241"/>
      <c r="W606" s="242"/>
      <c r="X606" s="208"/>
      <c r="Y606" s="208"/>
      <c r="Z606" s="208"/>
      <c r="AA606" s="208"/>
      <c r="AB606" s="208"/>
      <c r="AC606" s="103"/>
    </row>
    <row r="607" spans="1:29" ht="13.5" thickBot="1" x14ac:dyDescent="0.25">
      <c r="A607" s="97"/>
      <c r="B607" s="206"/>
      <c r="C607" s="206"/>
      <c r="D607" s="206"/>
      <c r="E607" s="206"/>
      <c r="F607" s="206"/>
      <c r="G607" s="206"/>
      <c r="H607" s="206"/>
      <c r="I607" s="206"/>
      <c r="J607" s="206"/>
      <c r="K607" s="207"/>
      <c r="L607" s="248" t="s">
        <v>379</v>
      </c>
      <c r="M607" s="246" t="s">
        <v>605</v>
      </c>
      <c r="N607" s="246" t="s">
        <v>607</v>
      </c>
      <c r="O607" s="247" t="str">
        <f>+'11'!Q651</f>
        <v>9700004000</v>
      </c>
      <c r="P607" s="247">
        <f>+'11'!R651</f>
        <v>0</v>
      </c>
      <c r="Q607" s="247">
        <f>+'11'!S651</f>
        <v>0</v>
      </c>
      <c r="R607" s="247">
        <f>+'11'!T651</f>
        <v>0</v>
      </c>
      <c r="S607" s="405">
        <f>+'11'!U651</f>
        <v>11</v>
      </c>
      <c r="T607" s="405">
        <f>+'11'!V651</f>
        <v>11</v>
      </c>
      <c r="U607" s="400">
        <f t="shared" si="10"/>
        <v>100</v>
      </c>
      <c r="V607" s="243"/>
      <c r="W607" s="244"/>
      <c r="X607" s="208"/>
      <c r="Y607" s="208"/>
      <c r="Z607" s="208"/>
      <c r="AA607" s="208"/>
      <c r="AB607" s="208"/>
      <c r="AC607" s="103"/>
    </row>
    <row r="608" spans="1:29" ht="13.5" thickBot="1" x14ac:dyDescent="0.25">
      <c r="A608" s="97"/>
      <c r="B608" s="206"/>
      <c r="C608" s="206"/>
      <c r="D608" s="206"/>
      <c r="E608" s="206"/>
      <c r="F608" s="206"/>
      <c r="G608" s="206"/>
      <c r="H608" s="206"/>
      <c r="I608" s="206"/>
      <c r="J608" s="206"/>
      <c r="K608" s="207"/>
      <c r="L608" s="248" t="s">
        <v>47</v>
      </c>
      <c r="M608" s="246" t="s">
        <v>605</v>
      </c>
      <c r="N608" s="246" t="s">
        <v>607</v>
      </c>
      <c r="O608" s="247" t="str">
        <f>+'11'!Q652</f>
        <v>9700004000</v>
      </c>
      <c r="P608" s="247" t="str">
        <f>+'11'!R652</f>
        <v>300</v>
      </c>
      <c r="Q608" s="247">
        <f>+'11'!S652</f>
        <v>0</v>
      </c>
      <c r="R608" s="247">
        <f>+'11'!T652</f>
        <v>0</v>
      </c>
      <c r="S608" s="405">
        <f>+'11'!U652</f>
        <v>11</v>
      </c>
      <c r="T608" s="405">
        <f>+'11'!V652</f>
        <v>11</v>
      </c>
      <c r="U608" s="400">
        <f t="shared" si="10"/>
        <v>100</v>
      </c>
      <c r="V608" s="243"/>
      <c r="W608" s="244"/>
      <c r="X608" s="208"/>
      <c r="Y608" s="208"/>
      <c r="Z608" s="208"/>
      <c r="AA608" s="208"/>
      <c r="AB608" s="208"/>
      <c r="AC608" s="103"/>
    </row>
    <row r="609" spans="1:29" ht="13.5" thickBot="1" x14ac:dyDescent="0.25">
      <c r="A609" s="97"/>
      <c r="B609" s="206"/>
      <c r="C609" s="206"/>
      <c r="D609" s="206"/>
      <c r="E609" s="206"/>
      <c r="F609" s="206"/>
      <c r="G609" s="206"/>
      <c r="H609" s="206"/>
      <c r="I609" s="206"/>
      <c r="J609" s="206"/>
      <c r="K609" s="207"/>
      <c r="L609" s="248" t="s">
        <v>598</v>
      </c>
      <c r="M609" s="246" t="s">
        <v>605</v>
      </c>
      <c r="N609" s="246" t="s">
        <v>607</v>
      </c>
      <c r="O609" s="247" t="str">
        <f>+'11'!Q653</f>
        <v>9700004000</v>
      </c>
      <c r="P609" s="247" t="str">
        <f>+'11'!R653</f>
        <v>360</v>
      </c>
      <c r="Q609" s="247">
        <f>+'11'!S653</f>
        <v>0</v>
      </c>
      <c r="R609" s="247">
        <f>+'11'!T653</f>
        <v>0</v>
      </c>
      <c r="S609" s="405">
        <f>+'11'!U653</f>
        <v>11</v>
      </c>
      <c r="T609" s="405">
        <f>+'11'!V653</f>
        <v>11</v>
      </c>
      <c r="U609" s="400">
        <f t="shared" si="10"/>
        <v>100</v>
      </c>
      <c r="V609" s="243"/>
      <c r="W609" s="244"/>
      <c r="X609" s="208"/>
      <c r="Y609" s="208"/>
      <c r="Z609" s="208"/>
      <c r="AA609" s="208"/>
      <c r="AB609" s="208"/>
      <c r="AC609" s="103"/>
    </row>
    <row r="610" spans="1:29" ht="12.75" customHeight="1" thickBot="1" x14ac:dyDescent="0.25">
      <c r="A610" s="97"/>
      <c r="B610" s="638" t="s">
        <v>507</v>
      </c>
      <c r="C610" s="638"/>
      <c r="D610" s="638"/>
      <c r="E610" s="638"/>
      <c r="F610" s="638"/>
      <c r="G610" s="638"/>
      <c r="H610" s="638"/>
      <c r="I610" s="638"/>
      <c r="J610" s="638"/>
      <c r="K610" s="638"/>
      <c r="L610" s="639"/>
      <c r="M610" s="255">
        <v>10</v>
      </c>
      <c r="N610" s="255">
        <v>4</v>
      </c>
      <c r="O610" s="256">
        <v>0</v>
      </c>
      <c r="P610" s="257">
        <v>0</v>
      </c>
      <c r="Q610" s="640"/>
      <c r="R610" s="641"/>
      <c r="S610" s="402">
        <f>+S611+S625</f>
        <v>30183.15</v>
      </c>
      <c r="T610" s="402">
        <f>+T611+T625</f>
        <v>30127.814869999998</v>
      </c>
      <c r="U610" s="400">
        <f t="shared" si="10"/>
        <v>99.816668803620558</v>
      </c>
      <c r="V610" s="642"/>
      <c r="W610" s="642"/>
      <c r="X610" s="642"/>
      <c r="Y610" s="642"/>
      <c r="Z610" s="642"/>
      <c r="AA610" s="642"/>
      <c r="AB610" s="642"/>
      <c r="AC610" s="103"/>
    </row>
    <row r="611" spans="1:29" ht="21.75" customHeight="1" thickBot="1" x14ac:dyDescent="0.25">
      <c r="A611" s="97"/>
      <c r="B611" s="633" t="s">
        <v>154</v>
      </c>
      <c r="C611" s="633"/>
      <c r="D611" s="633"/>
      <c r="E611" s="633"/>
      <c r="F611" s="633"/>
      <c r="G611" s="633"/>
      <c r="H611" s="633"/>
      <c r="I611" s="633"/>
      <c r="J611" s="633"/>
      <c r="K611" s="633"/>
      <c r="L611" s="634"/>
      <c r="M611" s="212">
        <v>10</v>
      </c>
      <c r="N611" s="212">
        <v>4</v>
      </c>
      <c r="O611" s="175" t="s">
        <v>474</v>
      </c>
      <c r="P611" s="176">
        <v>0</v>
      </c>
      <c r="Q611" s="635"/>
      <c r="R611" s="636"/>
      <c r="S611" s="403">
        <f>+'11'!U172</f>
        <v>26537.5</v>
      </c>
      <c r="T611" s="403">
        <f>+'11'!V172</f>
        <v>26484.426869999999</v>
      </c>
      <c r="U611" s="400">
        <f t="shared" si="10"/>
        <v>99.800007046632118</v>
      </c>
      <c r="V611" s="637"/>
      <c r="W611" s="637"/>
      <c r="X611" s="637"/>
      <c r="Y611" s="637"/>
      <c r="Z611" s="637"/>
      <c r="AA611" s="637"/>
      <c r="AB611" s="637"/>
      <c r="AC611" s="103"/>
    </row>
    <row r="612" spans="1:29" ht="12.75" customHeight="1" thickBot="1" x14ac:dyDescent="0.25">
      <c r="A612" s="97"/>
      <c r="B612" s="633" t="s">
        <v>54</v>
      </c>
      <c r="C612" s="633"/>
      <c r="D612" s="633"/>
      <c r="E612" s="633"/>
      <c r="F612" s="633"/>
      <c r="G612" s="633"/>
      <c r="H612" s="633"/>
      <c r="I612" s="633"/>
      <c r="J612" s="633"/>
      <c r="K612" s="633"/>
      <c r="L612" s="634"/>
      <c r="M612" s="212">
        <v>10</v>
      </c>
      <c r="N612" s="212">
        <v>4</v>
      </c>
      <c r="O612" s="175" t="s">
        <v>482</v>
      </c>
      <c r="P612" s="176">
        <v>0</v>
      </c>
      <c r="Q612" s="635"/>
      <c r="R612" s="636"/>
      <c r="S612" s="403">
        <f>+'11'!U173</f>
        <v>26537.5</v>
      </c>
      <c r="T612" s="403">
        <f>+'11'!V173</f>
        <v>26484.426869999999</v>
      </c>
      <c r="U612" s="400">
        <f t="shared" si="10"/>
        <v>99.800007046632118</v>
      </c>
      <c r="V612" s="637"/>
      <c r="W612" s="637"/>
      <c r="X612" s="637"/>
      <c r="Y612" s="637"/>
      <c r="Z612" s="637"/>
      <c r="AA612" s="637"/>
      <c r="AB612" s="637"/>
      <c r="AC612" s="103"/>
    </row>
    <row r="613" spans="1:29" ht="84.75" customHeight="1" thickBot="1" x14ac:dyDescent="0.25">
      <c r="A613" s="97"/>
      <c r="B613" s="633" t="s">
        <v>484</v>
      </c>
      <c r="C613" s="633"/>
      <c r="D613" s="633"/>
      <c r="E613" s="633"/>
      <c r="F613" s="633"/>
      <c r="G613" s="633"/>
      <c r="H613" s="633"/>
      <c r="I613" s="633"/>
      <c r="J613" s="633"/>
      <c r="K613" s="633"/>
      <c r="L613" s="634"/>
      <c r="M613" s="212">
        <v>10</v>
      </c>
      <c r="N613" s="212">
        <v>4</v>
      </c>
      <c r="O613" s="175" t="s">
        <v>485</v>
      </c>
      <c r="P613" s="176">
        <v>0</v>
      </c>
      <c r="Q613" s="635"/>
      <c r="R613" s="636"/>
      <c r="S613" s="403">
        <f>+'11'!U174</f>
        <v>26537.5</v>
      </c>
      <c r="T613" s="403">
        <f>+'11'!V174</f>
        <v>26484.426869999999</v>
      </c>
      <c r="U613" s="400">
        <f t="shared" si="10"/>
        <v>99.800007046632118</v>
      </c>
      <c r="V613" s="637"/>
      <c r="W613" s="637"/>
      <c r="X613" s="637"/>
      <c r="Y613" s="637"/>
      <c r="Z613" s="637"/>
      <c r="AA613" s="637"/>
      <c r="AB613" s="637"/>
      <c r="AC613" s="103"/>
    </row>
    <row r="614" spans="1:29" ht="12.75" customHeight="1" thickBot="1" x14ac:dyDescent="0.25">
      <c r="A614" s="97"/>
      <c r="B614" s="633" t="s">
        <v>47</v>
      </c>
      <c r="C614" s="633"/>
      <c r="D614" s="633"/>
      <c r="E614" s="633"/>
      <c r="F614" s="633"/>
      <c r="G614" s="633"/>
      <c r="H614" s="633"/>
      <c r="I614" s="633"/>
      <c r="J614" s="633"/>
      <c r="K614" s="633"/>
      <c r="L614" s="634"/>
      <c r="M614" s="212">
        <v>10</v>
      </c>
      <c r="N614" s="212">
        <v>4</v>
      </c>
      <c r="O614" s="175" t="s">
        <v>485</v>
      </c>
      <c r="P614" s="176" t="s">
        <v>44</v>
      </c>
      <c r="Q614" s="635"/>
      <c r="R614" s="636"/>
      <c r="S614" s="403">
        <f>+'11'!U175</f>
        <v>17535.800000000003</v>
      </c>
      <c r="T614" s="403">
        <f>+'11'!V175</f>
        <v>17535.8</v>
      </c>
      <c r="U614" s="400">
        <f t="shared" si="10"/>
        <v>99.999999999999972</v>
      </c>
      <c r="V614" s="637"/>
      <c r="W614" s="637"/>
      <c r="X614" s="637"/>
      <c r="Y614" s="637"/>
      <c r="Z614" s="637"/>
      <c r="AA614" s="637"/>
      <c r="AB614" s="637"/>
      <c r="AC614" s="103"/>
    </row>
    <row r="615" spans="1:29" ht="12.75" customHeight="1" thickBot="1" x14ac:dyDescent="0.25">
      <c r="A615" s="97"/>
      <c r="B615" s="633" t="s">
        <v>48</v>
      </c>
      <c r="C615" s="633"/>
      <c r="D615" s="633"/>
      <c r="E615" s="633"/>
      <c r="F615" s="633"/>
      <c r="G615" s="633"/>
      <c r="H615" s="633"/>
      <c r="I615" s="633"/>
      <c r="J615" s="633"/>
      <c r="K615" s="633"/>
      <c r="L615" s="634"/>
      <c r="M615" s="212">
        <v>10</v>
      </c>
      <c r="N615" s="212">
        <v>4</v>
      </c>
      <c r="O615" s="175" t="s">
        <v>485</v>
      </c>
      <c r="P615" s="176" t="s">
        <v>45</v>
      </c>
      <c r="Q615" s="635"/>
      <c r="R615" s="636"/>
      <c r="S615" s="403">
        <f>+'11'!U176</f>
        <v>17535.800000000003</v>
      </c>
      <c r="T615" s="403">
        <f>+'11'!V176</f>
        <v>17535.8</v>
      </c>
      <c r="U615" s="400">
        <f t="shared" si="10"/>
        <v>99.999999999999972</v>
      </c>
      <c r="V615" s="637"/>
      <c r="W615" s="637"/>
      <c r="X615" s="637"/>
      <c r="Y615" s="637"/>
      <c r="Z615" s="637"/>
      <c r="AA615" s="637"/>
      <c r="AB615" s="637"/>
      <c r="AC615" s="103"/>
    </row>
    <row r="616" spans="1:29" ht="21.75" customHeight="1" thickBot="1" x14ac:dyDescent="0.25">
      <c r="A616" s="97"/>
      <c r="B616" s="633" t="s">
        <v>477</v>
      </c>
      <c r="C616" s="633"/>
      <c r="D616" s="633"/>
      <c r="E616" s="633"/>
      <c r="F616" s="633"/>
      <c r="G616" s="633"/>
      <c r="H616" s="633"/>
      <c r="I616" s="633"/>
      <c r="J616" s="633"/>
      <c r="K616" s="633"/>
      <c r="L616" s="634"/>
      <c r="M616" s="212">
        <v>10</v>
      </c>
      <c r="N616" s="212">
        <v>4</v>
      </c>
      <c r="O616" s="175" t="s">
        <v>485</v>
      </c>
      <c r="P616" s="176" t="s">
        <v>49</v>
      </c>
      <c r="Q616" s="635"/>
      <c r="R616" s="636"/>
      <c r="S616" s="403">
        <f>+'11'!U177</f>
        <v>17535.800000000003</v>
      </c>
      <c r="T616" s="403">
        <f>+'11'!V177</f>
        <v>17535.8</v>
      </c>
      <c r="U616" s="400">
        <f t="shared" si="10"/>
        <v>99.999999999999972</v>
      </c>
      <c r="V616" s="637"/>
      <c r="W616" s="637"/>
      <c r="X616" s="637"/>
      <c r="Y616" s="637"/>
      <c r="Z616" s="637"/>
      <c r="AA616" s="637"/>
      <c r="AB616" s="637"/>
      <c r="AC616" s="103"/>
    </row>
    <row r="617" spans="1:29" ht="32.25" customHeight="1" thickBot="1" x14ac:dyDescent="0.25">
      <c r="A617" s="97"/>
      <c r="B617" s="633" t="s">
        <v>486</v>
      </c>
      <c r="C617" s="633"/>
      <c r="D617" s="633"/>
      <c r="E617" s="633"/>
      <c r="F617" s="633"/>
      <c r="G617" s="633"/>
      <c r="H617" s="633"/>
      <c r="I617" s="633"/>
      <c r="J617" s="633"/>
      <c r="K617" s="633"/>
      <c r="L617" s="634"/>
      <c r="M617" s="212">
        <v>10</v>
      </c>
      <c r="N617" s="212">
        <v>4</v>
      </c>
      <c r="O617" s="175" t="s">
        <v>487</v>
      </c>
      <c r="P617" s="176">
        <v>0</v>
      </c>
      <c r="Q617" s="635"/>
      <c r="R617" s="636"/>
      <c r="S617" s="403">
        <f>+'11'!U178</f>
        <v>17535.800000000003</v>
      </c>
      <c r="T617" s="403">
        <f>+'11'!V178</f>
        <v>17535.8</v>
      </c>
      <c r="U617" s="400">
        <f t="shared" si="10"/>
        <v>99.999999999999972</v>
      </c>
      <c r="V617" s="637"/>
      <c r="W617" s="637"/>
      <c r="X617" s="637"/>
      <c r="Y617" s="637"/>
      <c r="Z617" s="637"/>
      <c r="AA617" s="637"/>
      <c r="AB617" s="637"/>
      <c r="AC617" s="103"/>
    </row>
    <row r="618" spans="1:29" ht="12.75" hidden="1" customHeight="1" thickBot="1" x14ac:dyDescent="0.25">
      <c r="A618" s="97"/>
      <c r="B618" s="633" t="s">
        <v>47</v>
      </c>
      <c r="C618" s="633"/>
      <c r="D618" s="633"/>
      <c r="E618" s="633"/>
      <c r="F618" s="633"/>
      <c r="G618" s="633"/>
      <c r="H618" s="633"/>
      <c r="I618" s="633"/>
      <c r="J618" s="633"/>
      <c r="K618" s="633"/>
      <c r="L618" s="634"/>
      <c r="M618" s="212">
        <v>10</v>
      </c>
      <c r="N618" s="212">
        <v>4</v>
      </c>
      <c r="O618" s="175" t="s">
        <v>487</v>
      </c>
      <c r="P618" s="176" t="s">
        <v>44</v>
      </c>
      <c r="Q618" s="635"/>
      <c r="R618" s="636"/>
      <c r="S618" s="403">
        <f>+'11'!U179</f>
        <v>0</v>
      </c>
      <c r="T618" s="403">
        <f>+'11'!V179</f>
        <v>0</v>
      </c>
      <c r="U618" s="400" t="e">
        <f t="shared" si="10"/>
        <v>#DIV/0!</v>
      </c>
      <c r="V618" s="637"/>
      <c r="W618" s="637"/>
      <c r="X618" s="637"/>
      <c r="Y618" s="637"/>
      <c r="Z618" s="637"/>
      <c r="AA618" s="637"/>
      <c r="AB618" s="637"/>
      <c r="AC618" s="103"/>
    </row>
    <row r="619" spans="1:29" ht="12.75" hidden="1" customHeight="1" thickBot="1" x14ac:dyDescent="0.25">
      <c r="A619" s="97"/>
      <c r="B619" s="633" t="s">
        <v>48</v>
      </c>
      <c r="C619" s="633"/>
      <c r="D619" s="633"/>
      <c r="E619" s="633"/>
      <c r="F619" s="633"/>
      <c r="G619" s="633"/>
      <c r="H619" s="633"/>
      <c r="I619" s="633"/>
      <c r="J619" s="633"/>
      <c r="K619" s="633"/>
      <c r="L619" s="634"/>
      <c r="M619" s="212">
        <v>10</v>
      </c>
      <c r="N619" s="212">
        <v>4</v>
      </c>
      <c r="O619" s="175" t="s">
        <v>487</v>
      </c>
      <c r="P619" s="176" t="s">
        <v>45</v>
      </c>
      <c r="Q619" s="635"/>
      <c r="R619" s="636"/>
      <c r="S619" s="403">
        <f>+'11'!U180</f>
        <v>0</v>
      </c>
      <c r="T619" s="403">
        <f>+'11'!V180</f>
        <v>0</v>
      </c>
      <c r="U619" s="400" t="e">
        <f t="shared" si="10"/>
        <v>#DIV/0!</v>
      </c>
      <c r="V619" s="637"/>
      <c r="W619" s="637"/>
      <c r="X619" s="637"/>
      <c r="Y619" s="637"/>
      <c r="Z619" s="637"/>
      <c r="AA619" s="637"/>
      <c r="AB619" s="637"/>
      <c r="AC619" s="103"/>
    </row>
    <row r="620" spans="1:29" ht="21.75" hidden="1" customHeight="1" thickBot="1" x14ac:dyDescent="0.25">
      <c r="A620" s="97"/>
      <c r="B620" s="633" t="s">
        <v>477</v>
      </c>
      <c r="C620" s="633"/>
      <c r="D620" s="633"/>
      <c r="E620" s="633"/>
      <c r="F620" s="633"/>
      <c r="G620" s="633"/>
      <c r="H620" s="633"/>
      <c r="I620" s="633"/>
      <c r="J620" s="633"/>
      <c r="K620" s="633"/>
      <c r="L620" s="648"/>
      <c r="M620" s="251">
        <v>10</v>
      </c>
      <c r="N620" s="251">
        <v>4</v>
      </c>
      <c r="O620" s="259" t="s">
        <v>487</v>
      </c>
      <c r="P620" s="260" t="s">
        <v>49</v>
      </c>
      <c r="Q620" s="649"/>
      <c r="R620" s="650"/>
      <c r="S620" s="404">
        <f>+'11'!U181</f>
        <v>0</v>
      </c>
      <c r="T620" s="404">
        <f>+'11'!V181</f>
        <v>0</v>
      </c>
      <c r="U620" s="400" t="e">
        <f t="shared" si="10"/>
        <v>#DIV/0!</v>
      </c>
      <c r="V620" s="637"/>
      <c r="W620" s="637"/>
      <c r="X620" s="637"/>
      <c r="Y620" s="637"/>
      <c r="Z620" s="637"/>
      <c r="AA620" s="637"/>
      <c r="AB620" s="637"/>
      <c r="AC620" s="103"/>
    </row>
    <row r="621" spans="1:29" ht="21.75" customHeight="1" thickBot="1" x14ac:dyDescent="0.25">
      <c r="A621" s="97"/>
      <c r="B621" s="206"/>
      <c r="C621" s="206"/>
      <c r="D621" s="206"/>
      <c r="E621" s="206"/>
      <c r="F621" s="206"/>
      <c r="G621" s="206"/>
      <c r="H621" s="206"/>
      <c r="I621" s="206"/>
      <c r="J621" s="206"/>
      <c r="K621" s="207"/>
      <c r="L621" s="245" t="s">
        <v>596</v>
      </c>
      <c r="M621" s="246" t="s">
        <v>605</v>
      </c>
      <c r="N621" s="246" t="s">
        <v>608</v>
      </c>
      <c r="O621" s="247" t="str">
        <f>+'11'!Q183</f>
        <v>012P155730</v>
      </c>
      <c r="P621" s="247">
        <f>+'11'!R183</f>
        <v>0</v>
      </c>
      <c r="Q621" s="247">
        <f>+'11'!S183</f>
        <v>0</v>
      </c>
      <c r="R621" s="247">
        <f>+'11'!T183</f>
        <v>0</v>
      </c>
      <c r="S621" s="405">
        <f>+'11'!U183</f>
        <v>9001.7000000000007</v>
      </c>
      <c r="T621" s="405">
        <f>+'11'!V183</f>
        <v>8948.6268700000001</v>
      </c>
      <c r="U621" s="400">
        <f t="shared" si="10"/>
        <v>99.410409922570182</v>
      </c>
      <c r="V621" s="241"/>
      <c r="W621" s="242"/>
      <c r="X621" s="208"/>
      <c r="Y621" s="208"/>
      <c r="Z621" s="208"/>
      <c r="AA621" s="208"/>
      <c r="AB621" s="208"/>
      <c r="AC621" s="103"/>
    </row>
    <row r="622" spans="1:29" ht="21.75" customHeight="1" thickBot="1" x14ac:dyDescent="0.25">
      <c r="A622" s="97"/>
      <c r="B622" s="206"/>
      <c r="C622" s="206"/>
      <c r="D622" s="206"/>
      <c r="E622" s="206"/>
      <c r="F622" s="206"/>
      <c r="G622" s="206"/>
      <c r="H622" s="206"/>
      <c r="I622" s="206"/>
      <c r="J622" s="206"/>
      <c r="K622" s="207"/>
      <c r="L622" s="245" t="s">
        <v>47</v>
      </c>
      <c r="M622" s="246" t="s">
        <v>605</v>
      </c>
      <c r="N622" s="246" t="s">
        <v>608</v>
      </c>
      <c r="O622" s="247" t="str">
        <f>+'11'!Q184</f>
        <v>012P155730</v>
      </c>
      <c r="P622" s="247" t="str">
        <f>+'11'!R184</f>
        <v>300</v>
      </c>
      <c r="Q622" s="247">
        <f>+'11'!S184</f>
        <v>0</v>
      </c>
      <c r="R622" s="247">
        <f>+'11'!T184</f>
        <v>0</v>
      </c>
      <c r="S622" s="405">
        <f>+'11'!U184</f>
        <v>9001.7000000000007</v>
      </c>
      <c r="T622" s="405">
        <f>+'11'!V184</f>
        <v>8948.6268700000001</v>
      </c>
      <c r="U622" s="400">
        <f t="shared" si="10"/>
        <v>99.410409922570182</v>
      </c>
      <c r="V622" s="243"/>
      <c r="W622" s="244"/>
      <c r="X622" s="208"/>
      <c r="Y622" s="208"/>
      <c r="Z622" s="208"/>
      <c r="AA622" s="208"/>
      <c r="AB622" s="208"/>
      <c r="AC622" s="103"/>
    </row>
    <row r="623" spans="1:29" ht="21.75" customHeight="1" thickBot="1" x14ac:dyDescent="0.25">
      <c r="A623" s="97"/>
      <c r="B623" s="206"/>
      <c r="C623" s="206"/>
      <c r="D623" s="206"/>
      <c r="E623" s="206"/>
      <c r="F623" s="206"/>
      <c r="G623" s="206"/>
      <c r="H623" s="206"/>
      <c r="I623" s="206"/>
      <c r="J623" s="206"/>
      <c r="K623" s="207"/>
      <c r="L623" s="245" t="s">
        <v>48</v>
      </c>
      <c r="M623" s="246" t="s">
        <v>605</v>
      </c>
      <c r="N623" s="246" t="s">
        <v>608</v>
      </c>
      <c r="O623" s="247" t="str">
        <f>+'11'!Q185</f>
        <v>012P155730</v>
      </c>
      <c r="P623" s="247" t="str">
        <f>+'11'!R185</f>
        <v>310</v>
      </c>
      <c r="Q623" s="247">
        <f>+'11'!S185</f>
        <v>0</v>
      </c>
      <c r="R623" s="247">
        <f>+'11'!T185</f>
        <v>0</v>
      </c>
      <c r="S623" s="405">
        <f>+'11'!U185</f>
        <v>9001.7000000000007</v>
      </c>
      <c r="T623" s="405">
        <f>+'11'!V185</f>
        <v>8948.6268700000001</v>
      </c>
      <c r="U623" s="400">
        <f t="shared" si="10"/>
        <v>99.410409922570182</v>
      </c>
      <c r="V623" s="243"/>
      <c r="W623" s="244"/>
      <c r="X623" s="208"/>
      <c r="Y623" s="208"/>
      <c r="Z623" s="208"/>
      <c r="AA623" s="208"/>
      <c r="AB623" s="208"/>
      <c r="AC623" s="103"/>
    </row>
    <row r="624" spans="1:29" ht="21.75" customHeight="1" thickBot="1" x14ac:dyDescent="0.25">
      <c r="A624" s="97"/>
      <c r="B624" s="206"/>
      <c r="C624" s="206"/>
      <c r="D624" s="206"/>
      <c r="E624" s="206"/>
      <c r="F624" s="206"/>
      <c r="G624" s="206"/>
      <c r="H624" s="206"/>
      <c r="I624" s="206"/>
      <c r="J624" s="206"/>
      <c r="K624" s="207"/>
      <c r="L624" s="245" t="s">
        <v>477</v>
      </c>
      <c r="M624" s="246" t="s">
        <v>605</v>
      </c>
      <c r="N624" s="246" t="s">
        <v>608</v>
      </c>
      <c r="O624" s="247" t="str">
        <f>+'11'!Q186</f>
        <v>012P155730</v>
      </c>
      <c r="P624" s="247" t="str">
        <f>+'11'!R186</f>
        <v>313</v>
      </c>
      <c r="Q624" s="247">
        <f>+'11'!S186</f>
        <v>0</v>
      </c>
      <c r="R624" s="247">
        <f>+'11'!T186</f>
        <v>0</v>
      </c>
      <c r="S624" s="405">
        <f>+'11'!U186</f>
        <v>9001.7000000000007</v>
      </c>
      <c r="T624" s="405">
        <f>+'11'!V186</f>
        <v>8948.6268700000001</v>
      </c>
      <c r="U624" s="400">
        <f t="shared" si="10"/>
        <v>99.410409922570182</v>
      </c>
      <c r="V624" s="243"/>
      <c r="W624" s="244"/>
      <c r="X624" s="208"/>
      <c r="Y624" s="208"/>
      <c r="Z624" s="208"/>
      <c r="AA624" s="208"/>
      <c r="AB624" s="208"/>
      <c r="AC624" s="103"/>
    </row>
    <row r="625" spans="1:29" ht="21.75" customHeight="1" thickBot="1" x14ac:dyDescent="0.25">
      <c r="A625" s="97"/>
      <c r="B625" s="633" t="s">
        <v>431</v>
      </c>
      <c r="C625" s="633"/>
      <c r="D625" s="633"/>
      <c r="E625" s="633"/>
      <c r="F625" s="633"/>
      <c r="G625" s="633"/>
      <c r="H625" s="633"/>
      <c r="I625" s="633"/>
      <c r="J625" s="633"/>
      <c r="K625" s="633"/>
      <c r="L625" s="634"/>
      <c r="M625" s="212">
        <v>10</v>
      </c>
      <c r="N625" s="212">
        <v>4</v>
      </c>
      <c r="O625" s="175" t="s">
        <v>432</v>
      </c>
      <c r="P625" s="176">
        <v>0</v>
      </c>
      <c r="Q625" s="635"/>
      <c r="R625" s="636"/>
      <c r="S625" s="403">
        <f>+'11'!U353</f>
        <v>3645.65</v>
      </c>
      <c r="T625" s="403">
        <f>+'11'!V353</f>
        <v>3643.3879999999999</v>
      </c>
      <c r="U625" s="400">
        <f t="shared" si="10"/>
        <v>99.937953451373545</v>
      </c>
      <c r="V625" s="637"/>
      <c r="W625" s="637"/>
      <c r="X625" s="637"/>
      <c r="Y625" s="637"/>
      <c r="Z625" s="637"/>
      <c r="AA625" s="637"/>
      <c r="AB625" s="637"/>
      <c r="AC625" s="103"/>
    </row>
    <row r="626" spans="1:29" ht="12.75" customHeight="1" thickBot="1" x14ac:dyDescent="0.25">
      <c r="A626" s="97"/>
      <c r="B626" s="633" t="s">
        <v>433</v>
      </c>
      <c r="C626" s="633"/>
      <c r="D626" s="633"/>
      <c r="E626" s="633"/>
      <c r="F626" s="633"/>
      <c r="G626" s="633"/>
      <c r="H626" s="633"/>
      <c r="I626" s="633"/>
      <c r="J626" s="633"/>
      <c r="K626" s="633"/>
      <c r="L626" s="634"/>
      <c r="M626" s="212">
        <v>10</v>
      </c>
      <c r="N626" s="212">
        <v>4</v>
      </c>
      <c r="O626" s="175" t="s">
        <v>434</v>
      </c>
      <c r="P626" s="176">
        <v>0</v>
      </c>
      <c r="Q626" s="635"/>
      <c r="R626" s="636"/>
      <c r="S626" s="403">
        <f>+'11'!U354</f>
        <v>3645.65</v>
      </c>
      <c r="T626" s="403">
        <f>+'11'!V354</f>
        <v>3643.3879999999999</v>
      </c>
      <c r="U626" s="400">
        <f t="shared" si="10"/>
        <v>99.937953451373545</v>
      </c>
      <c r="V626" s="637"/>
      <c r="W626" s="637"/>
      <c r="X626" s="637"/>
      <c r="Y626" s="637"/>
      <c r="Z626" s="637"/>
      <c r="AA626" s="637"/>
      <c r="AB626" s="637"/>
      <c r="AC626" s="103"/>
    </row>
    <row r="627" spans="1:29" ht="53.25" customHeight="1" thickBot="1" x14ac:dyDescent="0.25">
      <c r="A627" s="97"/>
      <c r="B627" s="633" t="s">
        <v>77</v>
      </c>
      <c r="C627" s="633"/>
      <c r="D627" s="633"/>
      <c r="E627" s="633"/>
      <c r="F627" s="633"/>
      <c r="G627" s="633"/>
      <c r="H627" s="633"/>
      <c r="I627" s="633"/>
      <c r="J627" s="633"/>
      <c r="K627" s="633"/>
      <c r="L627" s="634"/>
      <c r="M627" s="212">
        <v>10</v>
      </c>
      <c r="N627" s="212">
        <v>4</v>
      </c>
      <c r="O627" s="175" t="s">
        <v>508</v>
      </c>
      <c r="P627" s="176">
        <v>0</v>
      </c>
      <c r="Q627" s="635"/>
      <c r="R627" s="636"/>
      <c r="S627" s="403">
        <f>+'11'!U355</f>
        <v>3645.65</v>
      </c>
      <c r="T627" s="403">
        <f>+'11'!V355</f>
        <v>3643.3879999999999</v>
      </c>
      <c r="U627" s="400">
        <f t="shared" si="10"/>
        <v>99.937953451373545</v>
      </c>
      <c r="V627" s="637"/>
      <c r="W627" s="637"/>
      <c r="X627" s="637"/>
      <c r="Y627" s="637"/>
      <c r="Z627" s="637"/>
      <c r="AA627" s="637"/>
      <c r="AB627" s="637"/>
      <c r="AC627" s="103"/>
    </row>
    <row r="628" spans="1:29" ht="12.75" customHeight="1" thickBot="1" x14ac:dyDescent="0.25">
      <c r="A628" s="97"/>
      <c r="B628" s="633" t="s">
        <v>47</v>
      </c>
      <c r="C628" s="633"/>
      <c r="D628" s="633"/>
      <c r="E628" s="633"/>
      <c r="F628" s="633"/>
      <c r="G628" s="633"/>
      <c r="H628" s="633"/>
      <c r="I628" s="633"/>
      <c r="J628" s="633"/>
      <c r="K628" s="633"/>
      <c r="L628" s="634"/>
      <c r="M628" s="212">
        <v>10</v>
      </c>
      <c r="N628" s="212">
        <v>4</v>
      </c>
      <c r="O628" s="175" t="s">
        <v>508</v>
      </c>
      <c r="P628" s="176" t="s">
        <v>44</v>
      </c>
      <c r="Q628" s="635"/>
      <c r="R628" s="636"/>
      <c r="S628" s="403">
        <f>+'11'!U356</f>
        <v>3645.65</v>
      </c>
      <c r="T628" s="403">
        <f>+'11'!V356</f>
        <v>3643.3879999999999</v>
      </c>
      <c r="U628" s="400">
        <f t="shared" si="10"/>
        <v>99.937953451373545</v>
      </c>
      <c r="V628" s="637"/>
      <c r="W628" s="637"/>
      <c r="X628" s="637"/>
      <c r="Y628" s="637"/>
      <c r="Z628" s="637"/>
      <c r="AA628" s="637"/>
      <c r="AB628" s="637"/>
      <c r="AC628" s="103"/>
    </row>
    <row r="629" spans="1:29" ht="12.75" customHeight="1" thickBot="1" x14ac:dyDescent="0.25">
      <c r="A629" s="97"/>
      <c r="B629" s="633" t="s">
        <v>48</v>
      </c>
      <c r="C629" s="633"/>
      <c r="D629" s="633"/>
      <c r="E629" s="633"/>
      <c r="F629" s="633"/>
      <c r="G629" s="633"/>
      <c r="H629" s="633"/>
      <c r="I629" s="633"/>
      <c r="J629" s="633"/>
      <c r="K629" s="633"/>
      <c r="L629" s="634"/>
      <c r="M629" s="212">
        <v>10</v>
      </c>
      <c r="N629" s="212">
        <v>4</v>
      </c>
      <c r="O629" s="175" t="s">
        <v>508</v>
      </c>
      <c r="P629" s="176" t="s">
        <v>45</v>
      </c>
      <c r="Q629" s="635"/>
      <c r="R629" s="636"/>
      <c r="S629" s="403">
        <f>+'11'!U357</f>
        <v>3645.65</v>
      </c>
      <c r="T629" s="403">
        <f>+'11'!V357</f>
        <v>3643.3879999999999</v>
      </c>
      <c r="U629" s="400">
        <f t="shared" si="10"/>
        <v>99.937953451373545</v>
      </c>
      <c r="V629" s="637"/>
      <c r="W629" s="637"/>
      <c r="X629" s="637"/>
      <c r="Y629" s="637"/>
      <c r="Z629" s="637"/>
      <c r="AA629" s="637"/>
      <c r="AB629" s="637"/>
      <c r="AC629" s="103"/>
    </row>
    <row r="630" spans="1:29" ht="21.75" customHeight="1" thickBot="1" x14ac:dyDescent="0.25">
      <c r="A630" s="97"/>
      <c r="B630" s="633" t="s">
        <v>477</v>
      </c>
      <c r="C630" s="633"/>
      <c r="D630" s="633"/>
      <c r="E630" s="633"/>
      <c r="F630" s="633"/>
      <c r="G630" s="633"/>
      <c r="H630" s="633"/>
      <c r="I630" s="633"/>
      <c r="J630" s="633"/>
      <c r="K630" s="633"/>
      <c r="L630" s="634"/>
      <c r="M630" s="212">
        <v>10</v>
      </c>
      <c r="N630" s="212">
        <v>4</v>
      </c>
      <c r="O630" s="175" t="s">
        <v>508</v>
      </c>
      <c r="P630" s="176" t="s">
        <v>49</v>
      </c>
      <c r="Q630" s="635"/>
      <c r="R630" s="636"/>
      <c r="S630" s="403">
        <f>+'11'!U358</f>
        <v>3645.65</v>
      </c>
      <c r="T630" s="403">
        <f>+'11'!V358</f>
        <v>3643.3879999999999</v>
      </c>
      <c r="U630" s="400">
        <f t="shared" si="10"/>
        <v>99.937953451373545</v>
      </c>
      <c r="V630" s="637"/>
      <c r="W630" s="637"/>
      <c r="X630" s="637"/>
      <c r="Y630" s="637"/>
      <c r="Z630" s="637"/>
      <c r="AA630" s="637"/>
      <c r="AB630" s="637"/>
      <c r="AC630" s="103"/>
    </row>
    <row r="631" spans="1:29" ht="12.75" customHeight="1" thickBot="1" x14ac:dyDescent="0.25">
      <c r="A631" s="97"/>
      <c r="B631" s="638" t="s">
        <v>58</v>
      </c>
      <c r="C631" s="638"/>
      <c r="D631" s="638"/>
      <c r="E631" s="638"/>
      <c r="F631" s="638"/>
      <c r="G631" s="638"/>
      <c r="H631" s="638"/>
      <c r="I631" s="638"/>
      <c r="J631" s="638"/>
      <c r="K631" s="638"/>
      <c r="L631" s="639"/>
      <c r="M631" s="255">
        <v>10</v>
      </c>
      <c r="N631" s="255">
        <v>6</v>
      </c>
      <c r="O631" s="256">
        <v>0</v>
      </c>
      <c r="P631" s="257">
        <v>0</v>
      </c>
      <c r="Q631" s="640"/>
      <c r="R631" s="641"/>
      <c r="S631" s="402">
        <f>+'11'!U187</f>
        <v>3533.71821</v>
      </c>
      <c r="T631" s="402">
        <f>+'11'!V187</f>
        <v>3533.62327</v>
      </c>
      <c r="U631" s="400">
        <f t="shared" si="10"/>
        <v>99.997313311521808</v>
      </c>
      <c r="V631" s="642"/>
      <c r="W631" s="642"/>
      <c r="X631" s="642"/>
      <c r="Y631" s="642"/>
      <c r="Z631" s="642"/>
      <c r="AA631" s="642"/>
      <c r="AB631" s="642"/>
      <c r="AC631" s="103"/>
    </row>
    <row r="632" spans="1:29" ht="21.75" customHeight="1" thickBot="1" x14ac:dyDescent="0.25">
      <c r="A632" s="97"/>
      <c r="B632" s="633" t="s">
        <v>154</v>
      </c>
      <c r="C632" s="633"/>
      <c r="D632" s="633"/>
      <c r="E632" s="633"/>
      <c r="F632" s="633"/>
      <c r="G632" s="633"/>
      <c r="H632" s="633"/>
      <c r="I632" s="633"/>
      <c r="J632" s="633"/>
      <c r="K632" s="633"/>
      <c r="L632" s="634"/>
      <c r="M632" s="212">
        <v>10</v>
      </c>
      <c r="N632" s="212">
        <v>6</v>
      </c>
      <c r="O632" s="175" t="s">
        <v>474</v>
      </c>
      <c r="P632" s="176">
        <v>0</v>
      </c>
      <c r="Q632" s="635"/>
      <c r="R632" s="636"/>
      <c r="S632" s="402">
        <f>+'11'!U188</f>
        <v>3163.9182099999998</v>
      </c>
      <c r="T632" s="402">
        <f>+'11'!V188</f>
        <v>3163.8232699999999</v>
      </c>
      <c r="U632" s="400">
        <f t="shared" si="10"/>
        <v>99.996999290319835</v>
      </c>
      <c r="V632" s="637"/>
      <c r="W632" s="637"/>
      <c r="X632" s="637"/>
      <c r="Y632" s="637"/>
      <c r="Z632" s="637"/>
      <c r="AA632" s="637"/>
      <c r="AB632" s="637"/>
      <c r="AC632" s="103"/>
    </row>
    <row r="633" spans="1:29" ht="21.75" customHeight="1" thickBot="1" x14ac:dyDescent="0.25">
      <c r="A633" s="97"/>
      <c r="B633" s="633" t="s">
        <v>59</v>
      </c>
      <c r="C633" s="633"/>
      <c r="D633" s="633"/>
      <c r="E633" s="633"/>
      <c r="F633" s="633"/>
      <c r="G633" s="633"/>
      <c r="H633" s="633"/>
      <c r="I633" s="633"/>
      <c r="J633" s="633"/>
      <c r="K633" s="633"/>
      <c r="L633" s="634"/>
      <c r="M633" s="212">
        <v>10</v>
      </c>
      <c r="N633" s="212">
        <v>6</v>
      </c>
      <c r="O633" s="175" t="s">
        <v>509</v>
      </c>
      <c r="P633" s="176">
        <v>0</v>
      </c>
      <c r="Q633" s="635"/>
      <c r="R633" s="636"/>
      <c r="S633" s="402">
        <f>+'11'!U189</f>
        <v>3163.9182099999998</v>
      </c>
      <c r="T633" s="402">
        <f>+'11'!V189</f>
        <v>3163.8232699999999</v>
      </c>
      <c r="U633" s="400">
        <f t="shared" si="10"/>
        <v>99.996999290319835</v>
      </c>
      <c r="V633" s="637"/>
      <c r="W633" s="637"/>
      <c r="X633" s="637"/>
      <c r="Y633" s="637"/>
      <c r="Z633" s="637"/>
      <c r="AA633" s="637"/>
      <c r="AB633" s="637"/>
      <c r="AC633" s="103"/>
    </row>
    <row r="634" spans="1:29" ht="21.75" customHeight="1" thickBot="1" x14ac:dyDescent="0.25">
      <c r="A634" s="97"/>
      <c r="B634" s="633" t="s">
        <v>60</v>
      </c>
      <c r="C634" s="633"/>
      <c r="D634" s="633"/>
      <c r="E634" s="633"/>
      <c r="F634" s="633"/>
      <c r="G634" s="633"/>
      <c r="H634" s="633"/>
      <c r="I634" s="633"/>
      <c r="J634" s="633"/>
      <c r="K634" s="633"/>
      <c r="L634" s="634"/>
      <c r="M634" s="212">
        <v>10</v>
      </c>
      <c r="N634" s="212">
        <v>6</v>
      </c>
      <c r="O634" s="175" t="s">
        <v>510</v>
      </c>
      <c r="P634" s="176">
        <v>0</v>
      </c>
      <c r="Q634" s="635"/>
      <c r="R634" s="636"/>
      <c r="S634" s="402">
        <f>+'11'!U190</f>
        <v>3163.9182099999998</v>
      </c>
      <c r="T634" s="402">
        <f>+'11'!V190</f>
        <v>3163.8232699999999</v>
      </c>
      <c r="U634" s="400">
        <f t="shared" si="10"/>
        <v>99.996999290319835</v>
      </c>
      <c r="V634" s="637"/>
      <c r="W634" s="637"/>
      <c r="X634" s="637"/>
      <c r="Y634" s="637"/>
      <c r="Z634" s="637"/>
      <c r="AA634" s="637"/>
      <c r="AB634" s="637"/>
      <c r="AC634" s="103"/>
    </row>
    <row r="635" spans="1:29" ht="53.25" customHeight="1" thickBot="1" x14ac:dyDescent="0.25">
      <c r="A635" s="97"/>
      <c r="B635" s="633" t="s">
        <v>17</v>
      </c>
      <c r="C635" s="633"/>
      <c r="D635" s="633"/>
      <c r="E635" s="633"/>
      <c r="F635" s="633"/>
      <c r="G635" s="633"/>
      <c r="H635" s="633"/>
      <c r="I635" s="633"/>
      <c r="J635" s="633"/>
      <c r="K635" s="633"/>
      <c r="L635" s="634"/>
      <c r="M635" s="212">
        <v>10</v>
      </c>
      <c r="N635" s="212">
        <v>6</v>
      </c>
      <c r="O635" s="175" t="s">
        <v>510</v>
      </c>
      <c r="P635" s="176" t="s">
        <v>18</v>
      </c>
      <c r="Q635" s="635"/>
      <c r="R635" s="636"/>
      <c r="S635" s="402">
        <f>+'11'!U191</f>
        <v>3015.0982100000001</v>
      </c>
      <c r="T635" s="402">
        <f>+'11'!V191</f>
        <v>3015.0982099999997</v>
      </c>
      <c r="U635" s="400">
        <f t="shared" si="10"/>
        <v>99.999999999999986</v>
      </c>
      <c r="V635" s="637"/>
      <c r="W635" s="637"/>
      <c r="X635" s="637"/>
      <c r="Y635" s="637"/>
      <c r="Z635" s="637"/>
      <c r="AA635" s="637"/>
      <c r="AB635" s="637"/>
      <c r="AC635" s="103"/>
    </row>
    <row r="636" spans="1:29" ht="21.75" customHeight="1" thickBot="1" x14ac:dyDescent="0.25">
      <c r="A636" s="97"/>
      <c r="B636" s="633" t="s">
        <v>38</v>
      </c>
      <c r="C636" s="633"/>
      <c r="D636" s="633"/>
      <c r="E636" s="633"/>
      <c r="F636" s="633"/>
      <c r="G636" s="633"/>
      <c r="H636" s="633"/>
      <c r="I636" s="633"/>
      <c r="J636" s="633"/>
      <c r="K636" s="633"/>
      <c r="L636" s="634"/>
      <c r="M636" s="212">
        <v>10</v>
      </c>
      <c r="N636" s="212">
        <v>6</v>
      </c>
      <c r="O636" s="175" t="s">
        <v>510</v>
      </c>
      <c r="P636" s="176" t="s">
        <v>39</v>
      </c>
      <c r="Q636" s="635"/>
      <c r="R636" s="636"/>
      <c r="S636" s="402">
        <f>+'11'!U192</f>
        <v>3015.0982100000001</v>
      </c>
      <c r="T636" s="402">
        <f>+'11'!V192</f>
        <v>3015.0982099999997</v>
      </c>
      <c r="U636" s="400">
        <f t="shared" si="10"/>
        <v>99.999999999999986</v>
      </c>
      <c r="V636" s="637"/>
      <c r="W636" s="637"/>
      <c r="X636" s="637"/>
      <c r="Y636" s="637"/>
      <c r="Z636" s="637"/>
      <c r="AA636" s="637"/>
      <c r="AB636" s="637"/>
      <c r="AC636" s="103"/>
    </row>
    <row r="637" spans="1:29" ht="21.75" customHeight="1" thickBot="1" x14ac:dyDescent="0.25">
      <c r="A637" s="97"/>
      <c r="B637" s="633" t="s">
        <v>327</v>
      </c>
      <c r="C637" s="633"/>
      <c r="D637" s="633"/>
      <c r="E637" s="633"/>
      <c r="F637" s="633"/>
      <c r="G637" s="633"/>
      <c r="H637" s="633"/>
      <c r="I637" s="633"/>
      <c r="J637" s="633"/>
      <c r="K637" s="633"/>
      <c r="L637" s="634"/>
      <c r="M637" s="212">
        <v>10</v>
      </c>
      <c r="N637" s="212">
        <v>6</v>
      </c>
      <c r="O637" s="175" t="s">
        <v>510</v>
      </c>
      <c r="P637" s="176" t="s">
        <v>40</v>
      </c>
      <c r="Q637" s="635"/>
      <c r="R637" s="636"/>
      <c r="S637" s="402">
        <f>+'11'!U193</f>
        <v>2321.2735899999998</v>
      </c>
      <c r="T637" s="402">
        <f>+'11'!V193</f>
        <v>2321.2735899999998</v>
      </c>
      <c r="U637" s="400">
        <f t="shared" si="10"/>
        <v>100</v>
      </c>
      <c r="V637" s="637"/>
      <c r="W637" s="637"/>
      <c r="X637" s="637"/>
      <c r="Y637" s="637"/>
      <c r="Z637" s="637"/>
      <c r="AA637" s="637"/>
      <c r="AB637" s="637"/>
      <c r="AC637" s="103"/>
    </row>
    <row r="638" spans="1:29" ht="32.25" customHeight="1" thickBot="1" x14ac:dyDescent="0.25">
      <c r="A638" s="97"/>
      <c r="B638" s="633" t="s">
        <v>328</v>
      </c>
      <c r="C638" s="633"/>
      <c r="D638" s="633"/>
      <c r="E638" s="633"/>
      <c r="F638" s="633"/>
      <c r="G638" s="633"/>
      <c r="H638" s="633"/>
      <c r="I638" s="633"/>
      <c r="J638" s="633"/>
      <c r="K638" s="633"/>
      <c r="L638" s="634"/>
      <c r="M638" s="212">
        <v>10</v>
      </c>
      <c r="N638" s="212">
        <v>6</v>
      </c>
      <c r="O638" s="175" t="s">
        <v>510</v>
      </c>
      <c r="P638" s="176" t="s">
        <v>42</v>
      </c>
      <c r="Q638" s="635"/>
      <c r="R638" s="636"/>
      <c r="S638" s="402">
        <f>+'11'!U194</f>
        <v>693.82461999999998</v>
      </c>
      <c r="T638" s="402">
        <f>+'11'!V194</f>
        <v>693.82461999999998</v>
      </c>
      <c r="U638" s="400">
        <f t="shared" si="10"/>
        <v>100</v>
      </c>
      <c r="V638" s="637"/>
      <c r="W638" s="637"/>
      <c r="X638" s="637"/>
      <c r="Y638" s="637"/>
      <c r="Z638" s="637"/>
      <c r="AA638" s="637"/>
      <c r="AB638" s="637"/>
      <c r="AC638" s="103"/>
    </row>
    <row r="639" spans="1:29" ht="21.75" customHeight="1" thickBot="1" x14ac:dyDescent="0.25">
      <c r="A639" s="97"/>
      <c r="B639" s="633" t="s">
        <v>339</v>
      </c>
      <c r="C639" s="633"/>
      <c r="D639" s="633"/>
      <c r="E639" s="633"/>
      <c r="F639" s="633"/>
      <c r="G639" s="633"/>
      <c r="H639" s="633"/>
      <c r="I639" s="633"/>
      <c r="J639" s="633"/>
      <c r="K639" s="633"/>
      <c r="L639" s="634"/>
      <c r="M639" s="212">
        <v>10</v>
      </c>
      <c r="N639" s="212">
        <v>6</v>
      </c>
      <c r="O639" s="175" t="s">
        <v>510</v>
      </c>
      <c r="P639" s="176" t="s">
        <v>25</v>
      </c>
      <c r="Q639" s="635"/>
      <c r="R639" s="636"/>
      <c r="S639" s="402">
        <f>+'11'!U195</f>
        <v>145.38</v>
      </c>
      <c r="T639" s="402">
        <f>+'11'!V195</f>
        <v>145.28505999999999</v>
      </c>
      <c r="U639" s="400">
        <f t="shared" si="10"/>
        <v>99.93469528133167</v>
      </c>
      <c r="V639" s="637"/>
      <c r="W639" s="637"/>
      <c r="X639" s="637"/>
      <c r="Y639" s="637"/>
      <c r="Z639" s="637"/>
      <c r="AA639" s="637"/>
      <c r="AB639" s="637"/>
      <c r="AC639" s="103"/>
    </row>
    <row r="640" spans="1:29" ht="21.75" customHeight="1" thickBot="1" x14ac:dyDescent="0.25">
      <c r="A640" s="97"/>
      <c r="B640" s="633" t="s">
        <v>340</v>
      </c>
      <c r="C640" s="633"/>
      <c r="D640" s="633"/>
      <c r="E640" s="633"/>
      <c r="F640" s="633"/>
      <c r="G640" s="633"/>
      <c r="H640" s="633"/>
      <c r="I640" s="633"/>
      <c r="J640" s="633"/>
      <c r="K640" s="633"/>
      <c r="L640" s="634"/>
      <c r="M640" s="212">
        <v>10</v>
      </c>
      <c r="N640" s="212">
        <v>6</v>
      </c>
      <c r="O640" s="175" t="s">
        <v>510</v>
      </c>
      <c r="P640" s="176" t="s">
        <v>27</v>
      </c>
      <c r="Q640" s="635"/>
      <c r="R640" s="636"/>
      <c r="S640" s="402">
        <f>+'11'!U196</f>
        <v>145.38</v>
      </c>
      <c r="T640" s="402">
        <f>+'11'!V196</f>
        <v>145.28505999999999</v>
      </c>
      <c r="U640" s="400">
        <f t="shared" si="10"/>
        <v>99.93469528133167</v>
      </c>
      <c r="V640" s="637"/>
      <c r="W640" s="637"/>
      <c r="X640" s="637"/>
      <c r="Y640" s="637"/>
      <c r="Z640" s="637"/>
      <c r="AA640" s="637"/>
      <c r="AB640" s="637"/>
      <c r="AC640" s="103"/>
    </row>
    <row r="641" spans="1:29" ht="21.75" customHeight="1" thickBot="1" x14ac:dyDescent="0.25">
      <c r="A641" s="97"/>
      <c r="B641" s="633" t="s">
        <v>341</v>
      </c>
      <c r="C641" s="633"/>
      <c r="D641" s="633"/>
      <c r="E641" s="633"/>
      <c r="F641" s="633"/>
      <c r="G641" s="633"/>
      <c r="H641" s="633"/>
      <c r="I641" s="633"/>
      <c r="J641" s="633"/>
      <c r="K641" s="633"/>
      <c r="L641" s="634"/>
      <c r="M641" s="212">
        <v>10</v>
      </c>
      <c r="N641" s="212">
        <v>6</v>
      </c>
      <c r="O641" s="175" t="s">
        <v>510</v>
      </c>
      <c r="P641" s="176" t="s">
        <v>28</v>
      </c>
      <c r="Q641" s="635"/>
      <c r="R641" s="636"/>
      <c r="S641" s="402">
        <f>+'11'!U197</f>
        <v>100.1</v>
      </c>
      <c r="T641" s="402">
        <f>+'11'!V197</f>
        <v>100.00506</v>
      </c>
      <c r="U641" s="400">
        <f t="shared" si="10"/>
        <v>99.905154845154854</v>
      </c>
      <c r="V641" s="637"/>
      <c r="W641" s="637"/>
      <c r="X641" s="637"/>
      <c r="Y641" s="637"/>
      <c r="Z641" s="637"/>
      <c r="AA641" s="637"/>
      <c r="AB641" s="637"/>
      <c r="AC641" s="103"/>
    </row>
    <row r="642" spans="1:29" ht="12.75" customHeight="1" thickBot="1" x14ac:dyDescent="0.25">
      <c r="A642" s="97"/>
      <c r="B642" s="633" t="s">
        <v>342</v>
      </c>
      <c r="C642" s="633"/>
      <c r="D642" s="633"/>
      <c r="E642" s="633"/>
      <c r="F642" s="633"/>
      <c r="G642" s="633"/>
      <c r="H642" s="633"/>
      <c r="I642" s="633"/>
      <c r="J642" s="633"/>
      <c r="K642" s="633"/>
      <c r="L642" s="634"/>
      <c r="M642" s="212">
        <v>10</v>
      </c>
      <c r="N642" s="212">
        <v>6</v>
      </c>
      <c r="O642" s="175" t="s">
        <v>510</v>
      </c>
      <c r="P642" s="176" t="s">
        <v>29</v>
      </c>
      <c r="Q642" s="635"/>
      <c r="R642" s="636"/>
      <c r="S642" s="402">
        <f>+'11'!U198</f>
        <v>45.28</v>
      </c>
      <c r="T642" s="402">
        <f>+'11'!V198</f>
        <v>45.28</v>
      </c>
      <c r="U642" s="400">
        <f t="shared" si="10"/>
        <v>100</v>
      </c>
      <c r="V642" s="637"/>
      <c r="W642" s="637"/>
      <c r="X642" s="637"/>
      <c r="Y642" s="637"/>
      <c r="Z642" s="637"/>
      <c r="AA642" s="637"/>
      <c r="AB642" s="637"/>
      <c r="AC642" s="103"/>
    </row>
    <row r="643" spans="1:29" ht="12.75" customHeight="1" thickBot="1" x14ac:dyDescent="0.25">
      <c r="A643" s="97"/>
      <c r="B643" s="633" t="s">
        <v>30</v>
      </c>
      <c r="C643" s="633"/>
      <c r="D643" s="633"/>
      <c r="E643" s="633"/>
      <c r="F643" s="633"/>
      <c r="G643" s="633"/>
      <c r="H643" s="633"/>
      <c r="I643" s="633"/>
      <c r="J643" s="633"/>
      <c r="K643" s="633"/>
      <c r="L643" s="634"/>
      <c r="M643" s="212">
        <v>10</v>
      </c>
      <c r="N643" s="212">
        <v>6</v>
      </c>
      <c r="O643" s="175" t="s">
        <v>510</v>
      </c>
      <c r="P643" s="176" t="s">
        <v>31</v>
      </c>
      <c r="Q643" s="635"/>
      <c r="R643" s="636"/>
      <c r="S643" s="402">
        <f>+'11'!U199</f>
        <v>3.4400000000000004</v>
      </c>
      <c r="T643" s="402">
        <f>+'11'!V199</f>
        <v>3.4400000000000004</v>
      </c>
      <c r="U643" s="400">
        <f t="shared" si="10"/>
        <v>100</v>
      </c>
      <c r="V643" s="637"/>
      <c r="W643" s="637"/>
      <c r="X643" s="637"/>
      <c r="Y643" s="637"/>
      <c r="Z643" s="637"/>
      <c r="AA643" s="637"/>
      <c r="AB643" s="637"/>
      <c r="AC643" s="103"/>
    </row>
    <row r="644" spans="1:29" ht="12.75" customHeight="1" thickBot="1" x14ac:dyDescent="0.25">
      <c r="A644" s="97"/>
      <c r="B644" s="633" t="s">
        <v>343</v>
      </c>
      <c r="C644" s="633"/>
      <c r="D644" s="633"/>
      <c r="E644" s="633"/>
      <c r="F644" s="633"/>
      <c r="G644" s="633"/>
      <c r="H644" s="633"/>
      <c r="I644" s="633"/>
      <c r="J644" s="633"/>
      <c r="K644" s="633"/>
      <c r="L644" s="634"/>
      <c r="M644" s="212">
        <v>10</v>
      </c>
      <c r="N644" s="212">
        <v>6</v>
      </c>
      <c r="O644" s="175" t="s">
        <v>510</v>
      </c>
      <c r="P644" s="176" t="s">
        <v>32</v>
      </c>
      <c r="Q644" s="635"/>
      <c r="R644" s="636"/>
      <c r="S644" s="402">
        <f>+'11'!U200</f>
        <v>3.4400000000000004</v>
      </c>
      <c r="T644" s="402">
        <f>+'11'!V200</f>
        <v>3.4400000000000004</v>
      </c>
      <c r="U644" s="400">
        <f t="shared" si="10"/>
        <v>100</v>
      </c>
      <c r="V644" s="637"/>
      <c r="W644" s="637"/>
      <c r="X644" s="637"/>
      <c r="Y644" s="637"/>
      <c r="Z644" s="637"/>
      <c r="AA644" s="637"/>
      <c r="AB644" s="637"/>
      <c r="AC644" s="103"/>
    </row>
    <row r="645" spans="1:29" ht="21.75" customHeight="1" thickBot="1" x14ac:dyDescent="0.25">
      <c r="A645" s="97"/>
      <c r="B645" s="633" t="s">
        <v>33</v>
      </c>
      <c r="C645" s="633"/>
      <c r="D645" s="633"/>
      <c r="E645" s="633"/>
      <c r="F645" s="633"/>
      <c r="G645" s="633"/>
      <c r="H645" s="633"/>
      <c r="I645" s="633"/>
      <c r="J645" s="633"/>
      <c r="K645" s="633"/>
      <c r="L645" s="634"/>
      <c r="M645" s="212">
        <v>10</v>
      </c>
      <c r="N645" s="212">
        <v>6</v>
      </c>
      <c r="O645" s="175" t="s">
        <v>510</v>
      </c>
      <c r="P645" s="176" t="s">
        <v>34</v>
      </c>
      <c r="Q645" s="635"/>
      <c r="R645" s="636"/>
      <c r="S645" s="402">
        <f>+'11'!U201</f>
        <v>0.7</v>
      </c>
      <c r="T645" s="402">
        <f>+'11'!V201</f>
        <v>0.7</v>
      </c>
      <c r="U645" s="400">
        <f t="shared" si="10"/>
        <v>100</v>
      </c>
      <c r="V645" s="637"/>
      <c r="W645" s="637"/>
      <c r="X645" s="637"/>
      <c r="Y645" s="637"/>
      <c r="Z645" s="637"/>
      <c r="AA645" s="637"/>
      <c r="AB645" s="637"/>
      <c r="AC645" s="103"/>
    </row>
    <row r="646" spans="1:29" ht="12.75" customHeight="1" thickBot="1" x14ac:dyDescent="0.25">
      <c r="A646" s="97"/>
      <c r="B646" s="633" t="s">
        <v>82</v>
      </c>
      <c r="C646" s="633"/>
      <c r="D646" s="633"/>
      <c r="E646" s="633"/>
      <c r="F646" s="633"/>
      <c r="G646" s="633"/>
      <c r="H646" s="633"/>
      <c r="I646" s="633"/>
      <c r="J646" s="633"/>
      <c r="K646" s="633"/>
      <c r="L646" s="634"/>
      <c r="M646" s="212">
        <v>10</v>
      </c>
      <c r="N646" s="212">
        <v>6</v>
      </c>
      <c r="O646" s="175" t="s">
        <v>510</v>
      </c>
      <c r="P646" s="176" t="s">
        <v>83</v>
      </c>
      <c r="Q646" s="635"/>
      <c r="R646" s="636"/>
      <c r="S646" s="402">
        <f>+'11'!U202</f>
        <v>2.74</v>
      </c>
      <c r="T646" s="402">
        <f>+'11'!V202</f>
        <v>2.74</v>
      </c>
      <c r="U646" s="400">
        <f t="shared" si="10"/>
        <v>100</v>
      </c>
      <c r="V646" s="637"/>
      <c r="W646" s="637"/>
      <c r="X646" s="637"/>
      <c r="Y646" s="637"/>
      <c r="Z646" s="637"/>
      <c r="AA646" s="637"/>
      <c r="AB646" s="637"/>
      <c r="AC646" s="103"/>
    </row>
    <row r="647" spans="1:29" ht="21.75" customHeight="1" thickBot="1" x14ac:dyDescent="0.25">
      <c r="A647" s="97"/>
      <c r="B647" s="633" t="s">
        <v>154</v>
      </c>
      <c r="C647" s="633"/>
      <c r="D647" s="633"/>
      <c r="E647" s="633"/>
      <c r="F647" s="633"/>
      <c r="G647" s="633"/>
      <c r="H647" s="633"/>
      <c r="I647" s="633"/>
      <c r="J647" s="633"/>
      <c r="K647" s="633"/>
      <c r="L647" s="634"/>
      <c r="M647" s="212">
        <v>10</v>
      </c>
      <c r="N647" s="212">
        <v>6</v>
      </c>
      <c r="O647" s="175" t="s">
        <v>474</v>
      </c>
      <c r="P647" s="176">
        <v>0</v>
      </c>
      <c r="Q647" s="635"/>
      <c r="R647" s="636"/>
      <c r="S647" s="402">
        <f>+'11'!U203</f>
        <v>369.8</v>
      </c>
      <c r="T647" s="402">
        <f>+'11'!V203</f>
        <v>369.8</v>
      </c>
      <c r="U647" s="400">
        <f t="shared" si="10"/>
        <v>100</v>
      </c>
      <c r="V647" s="637"/>
      <c r="W647" s="637"/>
      <c r="X647" s="637"/>
      <c r="Y647" s="637"/>
      <c r="Z647" s="637"/>
      <c r="AA647" s="637"/>
      <c r="AB647" s="637"/>
      <c r="AC647" s="103"/>
    </row>
    <row r="648" spans="1:29" ht="21.75" customHeight="1" thickBot="1" x14ac:dyDescent="0.25">
      <c r="A648" s="97"/>
      <c r="B648" s="633" t="s">
        <v>59</v>
      </c>
      <c r="C648" s="633"/>
      <c r="D648" s="633"/>
      <c r="E648" s="633"/>
      <c r="F648" s="633"/>
      <c r="G648" s="633"/>
      <c r="H648" s="633"/>
      <c r="I648" s="633"/>
      <c r="J648" s="633"/>
      <c r="K648" s="633"/>
      <c r="L648" s="634"/>
      <c r="M648" s="212">
        <v>10</v>
      </c>
      <c r="N648" s="212">
        <v>6</v>
      </c>
      <c r="O648" s="175" t="s">
        <v>509</v>
      </c>
      <c r="P648" s="176">
        <v>0</v>
      </c>
      <c r="Q648" s="635"/>
      <c r="R648" s="636"/>
      <c r="S648" s="402">
        <f>+'11'!U204</f>
        <v>369.8</v>
      </c>
      <c r="T648" s="402">
        <f>+'11'!V204</f>
        <v>369.8</v>
      </c>
      <c r="U648" s="400">
        <f t="shared" si="10"/>
        <v>100</v>
      </c>
      <c r="V648" s="637"/>
      <c r="W648" s="637"/>
      <c r="X648" s="637"/>
      <c r="Y648" s="637"/>
      <c r="Z648" s="637"/>
      <c r="AA648" s="637"/>
      <c r="AB648" s="637"/>
      <c r="AC648" s="103"/>
    </row>
    <row r="649" spans="1:29" ht="32.25" customHeight="1" thickBot="1" x14ac:dyDescent="0.25">
      <c r="A649" s="97"/>
      <c r="B649" s="633" t="s">
        <v>61</v>
      </c>
      <c r="C649" s="633"/>
      <c r="D649" s="633"/>
      <c r="E649" s="633"/>
      <c r="F649" s="633"/>
      <c r="G649" s="633"/>
      <c r="H649" s="633"/>
      <c r="I649" s="633"/>
      <c r="J649" s="633"/>
      <c r="K649" s="633"/>
      <c r="L649" s="634"/>
      <c r="M649" s="212">
        <v>10</v>
      </c>
      <c r="N649" s="212">
        <v>6</v>
      </c>
      <c r="O649" s="175" t="s">
        <v>511</v>
      </c>
      <c r="P649" s="176">
        <v>0</v>
      </c>
      <c r="Q649" s="635"/>
      <c r="R649" s="636"/>
      <c r="S649" s="402">
        <f>+'11'!U205</f>
        <v>369.8</v>
      </c>
      <c r="T649" s="402">
        <f>+'11'!V205</f>
        <v>369.8</v>
      </c>
      <c r="U649" s="400">
        <f t="shared" si="10"/>
        <v>100</v>
      </c>
      <c r="V649" s="637"/>
      <c r="W649" s="637"/>
      <c r="X649" s="637"/>
      <c r="Y649" s="637"/>
      <c r="Z649" s="637"/>
      <c r="AA649" s="637"/>
      <c r="AB649" s="637"/>
      <c r="AC649" s="103"/>
    </row>
    <row r="650" spans="1:29" ht="21.75" customHeight="1" thickBot="1" x14ac:dyDescent="0.25">
      <c r="A650" s="97"/>
      <c r="B650" s="633" t="s">
        <v>339</v>
      </c>
      <c r="C650" s="633"/>
      <c r="D650" s="633"/>
      <c r="E650" s="633"/>
      <c r="F650" s="633"/>
      <c r="G650" s="633"/>
      <c r="H650" s="633"/>
      <c r="I650" s="633"/>
      <c r="J650" s="633"/>
      <c r="K650" s="633"/>
      <c r="L650" s="634"/>
      <c r="M650" s="212">
        <v>10</v>
      </c>
      <c r="N650" s="212">
        <v>6</v>
      </c>
      <c r="O650" s="175" t="s">
        <v>511</v>
      </c>
      <c r="P650" s="176" t="s">
        <v>25</v>
      </c>
      <c r="Q650" s="635"/>
      <c r="R650" s="636"/>
      <c r="S650" s="402">
        <f>+'11'!U206</f>
        <v>369.8</v>
      </c>
      <c r="T650" s="402">
        <f>+'11'!V206</f>
        <v>369.8</v>
      </c>
      <c r="U650" s="400">
        <f t="shared" si="10"/>
        <v>100</v>
      </c>
      <c r="V650" s="637"/>
      <c r="W650" s="637"/>
      <c r="X650" s="637"/>
      <c r="Y650" s="637"/>
      <c r="Z650" s="637"/>
      <c r="AA650" s="637"/>
      <c r="AB650" s="637"/>
      <c r="AC650" s="103"/>
    </row>
    <row r="651" spans="1:29" ht="21.75" customHeight="1" thickBot="1" x14ac:dyDescent="0.25">
      <c r="A651" s="97"/>
      <c r="B651" s="633" t="s">
        <v>340</v>
      </c>
      <c r="C651" s="633"/>
      <c r="D651" s="633"/>
      <c r="E651" s="633"/>
      <c r="F651" s="633"/>
      <c r="G651" s="633"/>
      <c r="H651" s="633"/>
      <c r="I651" s="633"/>
      <c r="J651" s="633"/>
      <c r="K651" s="633"/>
      <c r="L651" s="634"/>
      <c r="M651" s="212">
        <v>10</v>
      </c>
      <c r="N651" s="212">
        <v>6</v>
      </c>
      <c r="O651" s="175" t="s">
        <v>511</v>
      </c>
      <c r="P651" s="176" t="s">
        <v>27</v>
      </c>
      <c r="Q651" s="635"/>
      <c r="R651" s="636"/>
      <c r="S651" s="402">
        <f>+'11'!U207</f>
        <v>369.8</v>
      </c>
      <c r="T651" s="402">
        <f>+'11'!V207</f>
        <v>369.8</v>
      </c>
      <c r="U651" s="400">
        <f t="shared" si="10"/>
        <v>100</v>
      </c>
      <c r="V651" s="637"/>
      <c r="W651" s="637"/>
      <c r="X651" s="637"/>
      <c r="Y651" s="637"/>
      <c r="Z651" s="637"/>
      <c r="AA651" s="637"/>
      <c r="AB651" s="637"/>
      <c r="AC651" s="103"/>
    </row>
    <row r="652" spans="1:29" ht="21.75" customHeight="1" thickBot="1" x14ac:dyDescent="0.25">
      <c r="A652" s="97"/>
      <c r="B652" s="633" t="s">
        <v>341</v>
      </c>
      <c r="C652" s="633"/>
      <c r="D652" s="633"/>
      <c r="E652" s="633"/>
      <c r="F652" s="633"/>
      <c r="G652" s="633"/>
      <c r="H652" s="633"/>
      <c r="I652" s="633"/>
      <c r="J652" s="633"/>
      <c r="K652" s="633"/>
      <c r="L652" s="634"/>
      <c r="M652" s="212">
        <v>10</v>
      </c>
      <c r="N652" s="212">
        <v>6</v>
      </c>
      <c r="O652" s="175" t="s">
        <v>511</v>
      </c>
      <c r="P652" s="176" t="s">
        <v>28</v>
      </c>
      <c r="Q652" s="635"/>
      <c r="R652" s="636"/>
      <c r="S652" s="402">
        <f>+'11'!U208</f>
        <v>11.097860000000001</v>
      </c>
      <c r="T652" s="402">
        <f>+'11'!V208</f>
        <v>11.097860000000001</v>
      </c>
      <c r="U652" s="400">
        <f t="shared" si="10"/>
        <v>100</v>
      </c>
      <c r="V652" s="637"/>
      <c r="W652" s="637"/>
      <c r="X652" s="637"/>
      <c r="Y652" s="637"/>
      <c r="Z652" s="637"/>
      <c r="AA652" s="637"/>
      <c r="AB652" s="637"/>
      <c r="AC652" s="103"/>
    </row>
    <row r="653" spans="1:29" ht="12.75" customHeight="1" thickBot="1" x14ac:dyDescent="0.25">
      <c r="A653" s="97"/>
      <c r="B653" s="633" t="s">
        <v>342</v>
      </c>
      <c r="C653" s="633"/>
      <c r="D653" s="633"/>
      <c r="E653" s="633"/>
      <c r="F653" s="633"/>
      <c r="G653" s="633"/>
      <c r="H653" s="633"/>
      <c r="I653" s="633"/>
      <c r="J653" s="633"/>
      <c r="K653" s="633"/>
      <c r="L653" s="634"/>
      <c r="M653" s="212">
        <v>10</v>
      </c>
      <c r="N653" s="212">
        <v>6</v>
      </c>
      <c r="O653" s="175" t="s">
        <v>511</v>
      </c>
      <c r="P653" s="176" t="s">
        <v>29</v>
      </c>
      <c r="Q653" s="635"/>
      <c r="R653" s="636"/>
      <c r="S653" s="402">
        <f>+'11'!U209</f>
        <v>358.70213999999999</v>
      </c>
      <c r="T653" s="402">
        <f>+'11'!V209</f>
        <v>358.70213999999999</v>
      </c>
      <c r="U653" s="400">
        <f t="shared" si="10"/>
        <v>100</v>
      </c>
      <c r="V653" s="637"/>
      <c r="W653" s="637"/>
      <c r="X653" s="637"/>
      <c r="Y653" s="637"/>
      <c r="Z653" s="637"/>
      <c r="AA653" s="637"/>
      <c r="AB653" s="637"/>
      <c r="AC653" s="103"/>
    </row>
    <row r="654" spans="1:29" ht="12.75" customHeight="1" thickBot="1" x14ac:dyDescent="0.25">
      <c r="A654" s="97"/>
      <c r="B654" s="643" t="s">
        <v>512</v>
      </c>
      <c r="C654" s="643"/>
      <c r="D654" s="643"/>
      <c r="E654" s="643"/>
      <c r="F654" s="643"/>
      <c r="G654" s="643"/>
      <c r="H654" s="643"/>
      <c r="I654" s="643"/>
      <c r="J654" s="643"/>
      <c r="K654" s="643"/>
      <c r="L654" s="644"/>
      <c r="M654" s="252">
        <v>11</v>
      </c>
      <c r="N654" s="252">
        <v>0</v>
      </c>
      <c r="O654" s="253">
        <v>0</v>
      </c>
      <c r="P654" s="254">
        <v>0</v>
      </c>
      <c r="Q654" s="645"/>
      <c r="R654" s="646"/>
      <c r="S654" s="401">
        <f>+'11'!U654</f>
        <v>1183</v>
      </c>
      <c r="T654" s="401">
        <f>+'11'!V654</f>
        <v>1182.9516900000001</v>
      </c>
      <c r="U654" s="400">
        <f t="shared" si="10"/>
        <v>99.995916314454774</v>
      </c>
      <c r="V654" s="647"/>
      <c r="W654" s="647"/>
      <c r="X654" s="647"/>
      <c r="Y654" s="647"/>
      <c r="Z654" s="647"/>
      <c r="AA654" s="647"/>
      <c r="AB654" s="647"/>
      <c r="AC654" s="103"/>
    </row>
    <row r="655" spans="1:29" ht="20.25" customHeight="1" thickBot="1" x14ac:dyDescent="0.25">
      <c r="A655" s="97"/>
      <c r="B655" s="638" t="s">
        <v>99</v>
      </c>
      <c r="C655" s="638"/>
      <c r="D655" s="638"/>
      <c r="E655" s="638"/>
      <c r="F655" s="638"/>
      <c r="G655" s="638"/>
      <c r="H655" s="638"/>
      <c r="I655" s="638"/>
      <c r="J655" s="638"/>
      <c r="K655" s="638"/>
      <c r="L655" s="639"/>
      <c r="M655" s="255">
        <v>11</v>
      </c>
      <c r="N655" s="255">
        <v>5</v>
      </c>
      <c r="O655" s="256">
        <v>0</v>
      </c>
      <c r="P655" s="257">
        <v>0</v>
      </c>
      <c r="Q655" s="640"/>
      <c r="R655" s="641"/>
      <c r="S655" s="401">
        <f>+'11'!U655</f>
        <v>1183</v>
      </c>
      <c r="T655" s="401">
        <f>+'11'!V655</f>
        <v>1182.9516900000001</v>
      </c>
      <c r="U655" s="400">
        <f t="shared" si="10"/>
        <v>99.995916314454774</v>
      </c>
      <c r="V655" s="642"/>
      <c r="W655" s="642"/>
      <c r="X655" s="642"/>
      <c r="Y655" s="642"/>
      <c r="Z655" s="642"/>
      <c r="AA655" s="642"/>
      <c r="AB655" s="642"/>
      <c r="AC655" s="103"/>
    </row>
    <row r="656" spans="1:29" ht="32.25" customHeight="1" thickBot="1" x14ac:dyDescent="0.25">
      <c r="A656" s="97"/>
      <c r="B656" s="633" t="s">
        <v>498</v>
      </c>
      <c r="C656" s="633"/>
      <c r="D656" s="633"/>
      <c r="E656" s="633"/>
      <c r="F656" s="633"/>
      <c r="G656" s="633"/>
      <c r="H656" s="633"/>
      <c r="I656" s="633"/>
      <c r="J656" s="633"/>
      <c r="K656" s="633"/>
      <c r="L656" s="634"/>
      <c r="M656" s="212">
        <v>11</v>
      </c>
      <c r="N656" s="212">
        <v>5</v>
      </c>
      <c r="O656" s="175" t="s">
        <v>499</v>
      </c>
      <c r="P656" s="176">
        <v>0</v>
      </c>
      <c r="Q656" s="635"/>
      <c r="R656" s="636"/>
      <c r="S656" s="401">
        <f>+'11'!U656</f>
        <v>125</v>
      </c>
      <c r="T656" s="401">
        <f>+'11'!V656</f>
        <v>125</v>
      </c>
      <c r="U656" s="400">
        <f t="shared" si="10"/>
        <v>100</v>
      </c>
      <c r="V656" s="637"/>
      <c r="W656" s="637"/>
      <c r="X656" s="637"/>
      <c r="Y656" s="637"/>
      <c r="Z656" s="637"/>
      <c r="AA656" s="637"/>
      <c r="AB656" s="637"/>
      <c r="AC656" s="103"/>
    </row>
    <row r="657" spans="1:29" ht="12.75" customHeight="1" thickBot="1" x14ac:dyDescent="0.25">
      <c r="A657" s="97"/>
      <c r="B657" s="633" t="s">
        <v>114</v>
      </c>
      <c r="C657" s="633"/>
      <c r="D657" s="633"/>
      <c r="E657" s="633"/>
      <c r="F657" s="633"/>
      <c r="G657" s="633"/>
      <c r="H657" s="633"/>
      <c r="I657" s="633"/>
      <c r="J657" s="633"/>
      <c r="K657" s="633"/>
      <c r="L657" s="634"/>
      <c r="M657" s="212">
        <v>11</v>
      </c>
      <c r="N657" s="212">
        <v>5</v>
      </c>
      <c r="O657" s="175" t="s">
        <v>513</v>
      </c>
      <c r="P657" s="176">
        <v>0</v>
      </c>
      <c r="Q657" s="635"/>
      <c r="R657" s="636"/>
      <c r="S657" s="401">
        <f>+'11'!U657</f>
        <v>125</v>
      </c>
      <c r="T657" s="401">
        <f>+'11'!V657</f>
        <v>125</v>
      </c>
      <c r="U657" s="400">
        <f t="shared" si="10"/>
        <v>100</v>
      </c>
      <c r="V657" s="637"/>
      <c r="W657" s="637"/>
      <c r="X657" s="637"/>
      <c r="Y657" s="637"/>
      <c r="Z657" s="637"/>
      <c r="AA657" s="637"/>
      <c r="AB657" s="637"/>
      <c r="AC657" s="103"/>
    </row>
    <row r="658" spans="1:29" ht="12.75" customHeight="1" thickBot="1" x14ac:dyDescent="0.25">
      <c r="A658" s="97"/>
      <c r="B658" s="633" t="s">
        <v>100</v>
      </c>
      <c r="C658" s="633"/>
      <c r="D658" s="633"/>
      <c r="E658" s="633"/>
      <c r="F658" s="633"/>
      <c r="G658" s="633"/>
      <c r="H658" s="633"/>
      <c r="I658" s="633"/>
      <c r="J658" s="633"/>
      <c r="K658" s="633"/>
      <c r="L658" s="634"/>
      <c r="M658" s="212">
        <v>11</v>
      </c>
      <c r="N658" s="212">
        <v>5</v>
      </c>
      <c r="O658" s="175" t="s">
        <v>514</v>
      </c>
      <c r="P658" s="176">
        <v>0</v>
      </c>
      <c r="Q658" s="635"/>
      <c r="R658" s="636"/>
      <c r="S658" s="401">
        <f>+'11'!U658</f>
        <v>125</v>
      </c>
      <c r="T658" s="401">
        <f>+'11'!V658</f>
        <v>125</v>
      </c>
      <c r="U658" s="400">
        <f t="shared" si="10"/>
        <v>100</v>
      </c>
      <c r="V658" s="637"/>
      <c r="W658" s="637"/>
      <c r="X658" s="637"/>
      <c r="Y658" s="637"/>
      <c r="Z658" s="637"/>
      <c r="AA658" s="637"/>
      <c r="AB658" s="637"/>
      <c r="AC658" s="103"/>
    </row>
    <row r="659" spans="1:29" ht="53.25" hidden="1" customHeight="1" thickBot="1" x14ac:dyDescent="0.25">
      <c r="A659" s="97"/>
      <c r="B659" s="633" t="s">
        <v>17</v>
      </c>
      <c r="C659" s="633"/>
      <c r="D659" s="633"/>
      <c r="E659" s="633"/>
      <c r="F659" s="633"/>
      <c r="G659" s="633"/>
      <c r="H659" s="633"/>
      <c r="I659" s="633"/>
      <c r="J659" s="633"/>
      <c r="K659" s="633"/>
      <c r="L659" s="634"/>
      <c r="M659" s="212">
        <v>11</v>
      </c>
      <c r="N659" s="212">
        <v>5</v>
      </c>
      <c r="O659" s="175" t="s">
        <v>514</v>
      </c>
      <c r="P659" s="176" t="s">
        <v>18</v>
      </c>
      <c r="Q659" s="635"/>
      <c r="R659" s="636"/>
      <c r="S659" s="401">
        <f>+'11'!U659</f>
        <v>0</v>
      </c>
      <c r="T659" s="401">
        <f>+'11'!V659</f>
        <v>0</v>
      </c>
      <c r="U659" s="400" t="e">
        <f t="shared" si="10"/>
        <v>#DIV/0!</v>
      </c>
      <c r="V659" s="637"/>
      <c r="W659" s="637"/>
      <c r="X659" s="637"/>
      <c r="Y659" s="637"/>
      <c r="Z659" s="637"/>
      <c r="AA659" s="637"/>
      <c r="AB659" s="637"/>
      <c r="AC659" s="103"/>
    </row>
    <row r="660" spans="1:29" ht="21.75" hidden="1" customHeight="1" thickBot="1" x14ac:dyDescent="0.25">
      <c r="A660" s="97"/>
      <c r="B660" s="633" t="s">
        <v>38</v>
      </c>
      <c r="C660" s="633"/>
      <c r="D660" s="633"/>
      <c r="E660" s="633"/>
      <c r="F660" s="633"/>
      <c r="G660" s="633"/>
      <c r="H660" s="633"/>
      <c r="I660" s="633"/>
      <c r="J660" s="633"/>
      <c r="K660" s="633"/>
      <c r="L660" s="634"/>
      <c r="M660" s="212">
        <v>11</v>
      </c>
      <c r="N660" s="212">
        <v>5</v>
      </c>
      <c r="O660" s="175" t="s">
        <v>514</v>
      </c>
      <c r="P660" s="176" t="s">
        <v>39</v>
      </c>
      <c r="Q660" s="635"/>
      <c r="R660" s="636"/>
      <c r="S660" s="401">
        <f>+'11'!U660</f>
        <v>0</v>
      </c>
      <c r="T660" s="401">
        <f>+'11'!V660</f>
        <v>0</v>
      </c>
      <c r="U660" s="400" t="e">
        <f t="shared" ref="U660:U702" si="11">+T660/S660*100</f>
        <v>#DIV/0!</v>
      </c>
      <c r="V660" s="637"/>
      <c r="W660" s="637"/>
      <c r="X660" s="637"/>
      <c r="Y660" s="637"/>
      <c r="Z660" s="637"/>
      <c r="AA660" s="637"/>
      <c r="AB660" s="637"/>
      <c r="AC660" s="103"/>
    </row>
    <row r="661" spans="1:29" ht="42.75" hidden="1" customHeight="1" thickBot="1" x14ac:dyDescent="0.25">
      <c r="A661" s="97"/>
      <c r="B661" s="633" t="s">
        <v>515</v>
      </c>
      <c r="C661" s="633"/>
      <c r="D661" s="633"/>
      <c r="E661" s="633"/>
      <c r="F661" s="633"/>
      <c r="G661" s="633"/>
      <c r="H661" s="633"/>
      <c r="I661" s="633"/>
      <c r="J661" s="633"/>
      <c r="K661" s="633"/>
      <c r="L661" s="634"/>
      <c r="M661" s="212">
        <v>11</v>
      </c>
      <c r="N661" s="212">
        <v>5</v>
      </c>
      <c r="O661" s="175" t="s">
        <v>514</v>
      </c>
      <c r="P661" s="176" t="s">
        <v>516</v>
      </c>
      <c r="Q661" s="635"/>
      <c r="R661" s="636"/>
      <c r="S661" s="401">
        <f>+'11'!U661</f>
        <v>0</v>
      </c>
      <c r="T661" s="401">
        <f>+'11'!V661</f>
        <v>0</v>
      </c>
      <c r="U661" s="400" t="e">
        <f t="shared" si="11"/>
        <v>#DIV/0!</v>
      </c>
      <c r="V661" s="637"/>
      <c r="W661" s="637"/>
      <c r="X661" s="637"/>
      <c r="Y661" s="637"/>
      <c r="Z661" s="637"/>
      <c r="AA661" s="637"/>
      <c r="AB661" s="637"/>
      <c r="AC661" s="103"/>
    </row>
    <row r="662" spans="1:29" ht="21.75" customHeight="1" thickBot="1" x14ac:dyDescent="0.25">
      <c r="A662" s="97"/>
      <c r="B662" s="633" t="s">
        <v>339</v>
      </c>
      <c r="C662" s="633"/>
      <c r="D662" s="633"/>
      <c r="E662" s="633"/>
      <c r="F662" s="633"/>
      <c r="G662" s="633"/>
      <c r="H662" s="633"/>
      <c r="I662" s="633"/>
      <c r="J662" s="633"/>
      <c r="K662" s="633"/>
      <c r="L662" s="634"/>
      <c r="M662" s="212">
        <v>11</v>
      </c>
      <c r="N662" s="212">
        <v>5</v>
      </c>
      <c r="O662" s="175" t="s">
        <v>514</v>
      </c>
      <c r="P662" s="176" t="s">
        <v>25</v>
      </c>
      <c r="Q662" s="635"/>
      <c r="R662" s="636"/>
      <c r="S662" s="401">
        <f>+'11'!U662</f>
        <v>125</v>
      </c>
      <c r="T662" s="401">
        <f>+'11'!V662</f>
        <v>125</v>
      </c>
      <c r="U662" s="400">
        <f t="shared" si="11"/>
        <v>100</v>
      </c>
      <c r="V662" s="637"/>
      <c r="W662" s="637"/>
      <c r="X662" s="637"/>
      <c r="Y662" s="637"/>
      <c r="Z662" s="637"/>
      <c r="AA662" s="637"/>
      <c r="AB662" s="637"/>
      <c r="AC662" s="103"/>
    </row>
    <row r="663" spans="1:29" ht="21.75" customHeight="1" thickBot="1" x14ac:dyDescent="0.25">
      <c r="A663" s="97"/>
      <c r="B663" s="633" t="s">
        <v>340</v>
      </c>
      <c r="C663" s="633"/>
      <c r="D663" s="633"/>
      <c r="E663" s="633"/>
      <c r="F663" s="633"/>
      <c r="G663" s="633"/>
      <c r="H663" s="633"/>
      <c r="I663" s="633"/>
      <c r="J663" s="633"/>
      <c r="K663" s="633"/>
      <c r="L663" s="634"/>
      <c r="M663" s="212">
        <v>11</v>
      </c>
      <c r="N663" s="212">
        <v>5</v>
      </c>
      <c r="O663" s="175" t="s">
        <v>514</v>
      </c>
      <c r="P663" s="176" t="s">
        <v>27</v>
      </c>
      <c r="Q663" s="635"/>
      <c r="R663" s="636"/>
      <c r="S663" s="401">
        <f>+'11'!U663</f>
        <v>125</v>
      </c>
      <c r="T663" s="401">
        <f>+'11'!V663</f>
        <v>125</v>
      </c>
      <c r="U663" s="400">
        <f t="shared" si="11"/>
        <v>100</v>
      </c>
      <c r="V663" s="637"/>
      <c r="W663" s="637"/>
      <c r="X663" s="637"/>
      <c r="Y663" s="637"/>
      <c r="Z663" s="637"/>
      <c r="AA663" s="637"/>
      <c r="AB663" s="637"/>
      <c r="AC663" s="103"/>
    </row>
    <row r="664" spans="1:29" ht="21.75" hidden="1" customHeight="1" thickBot="1" x14ac:dyDescent="0.25">
      <c r="A664" s="97"/>
      <c r="B664" s="633" t="s">
        <v>341</v>
      </c>
      <c r="C664" s="633"/>
      <c r="D664" s="633"/>
      <c r="E664" s="633"/>
      <c r="F664" s="633"/>
      <c r="G664" s="633"/>
      <c r="H664" s="633"/>
      <c r="I664" s="633"/>
      <c r="J664" s="633"/>
      <c r="K664" s="633"/>
      <c r="L664" s="634"/>
      <c r="M664" s="212">
        <v>11</v>
      </c>
      <c r="N664" s="212">
        <v>5</v>
      </c>
      <c r="O664" s="175" t="s">
        <v>514</v>
      </c>
      <c r="P664" s="176" t="s">
        <v>28</v>
      </c>
      <c r="Q664" s="635"/>
      <c r="R664" s="636"/>
      <c r="S664" s="401">
        <f>+'11'!U664</f>
        <v>0</v>
      </c>
      <c r="T664" s="401">
        <f>+'11'!V664</f>
        <v>0</v>
      </c>
      <c r="U664" s="400" t="e">
        <f t="shared" si="11"/>
        <v>#DIV/0!</v>
      </c>
      <c r="V664" s="637"/>
      <c r="W664" s="637"/>
      <c r="X664" s="637"/>
      <c r="Y664" s="637"/>
      <c r="Z664" s="637"/>
      <c r="AA664" s="637"/>
      <c r="AB664" s="637"/>
      <c r="AC664" s="103"/>
    </row>
    <row r="665" spans="1:29" ht="12.75" customHeight="1" thickBot="1" x14ac:dyDescent="0.25">
      <c r="A665" s="97"/>
      <c r="B665" s="633" t="s">
        <v>342</v>
      </c>
      <c r="C665" s="633"/>
      <c r="D665" s="633"/>
      <c r="E665" s="633"/>
      <c r="F665" s="633"/>
      <c r="G665" s="633"/>
      <c r="H665" s="633"/>
      <c r="I665" s="633"/>
      <c r="J665" s="633"/>
      <c r="K665" s="633"/>
      <c r="L665" s="634"/>
      <c r="M665" s="212">
        <v>11</v>
      </c>
      <c r="N665" s="212">
        <v>5</v>
      </c>
      <c r="O665" s="175" t="s">
        <v>514</v>
      </c>
      <c r="P665" s="176" t="s">
        <v>29</v>
      </c>
      <c r="Q665" s="635"/>
      <c r="R665" s="636"/>
      <c r="S665" s="401">
        <f>+'11'!U665</f>
        <v>125</v>
      </c>
      <c r="T665" s="401">
        <f>+'11'!V665</f>
        <v>125</v>
      </c>
      <c r="U665" s="400">
        <f t="shared" si="11"/>
        <v>100</v>
      </c>
      <c r="V665" s="637"/>
      <c r="W665" s="637"/>
      <c r="X665" s="637"/>
      <c r="Y665" s="637"/>
      <c r="Z665" s="637"/>
      <c r="AA665" s="637"/>
      <c r="AB665" s="637"/>
      <c r="AC665" s="103"/>
    </row>
    <row r="666" spans="1:29" ht="32.25" customHeight="1" thickBot="1" x14ac:dyDescent="0.25">
      <c r="A666" s="97"/>
      <c r="B666" s="633" t="s">
        <v>498</v>
      </c>
      <c r="C666" s="633"/>
      <c r="D666" s="633"/>
      <c r="E666" s="633"/>
      <c r="F666" s="633"/>
      <c r="G666" s="633"/>
      <c r="H666" s="633"/>
      <c r="I666" s="633"/>
      <c r="J666" s="633"/>
      <c r="K666" s="633"/>
      <c r="L666" s="634"/>
      <c r="M666" s="212">
        <v>11</v>
      </c>
      <c r="N666" s="212">
        <v>5</v>
      </c>
      <c r="O666" s="175" t="s">
        <v>499</v>
      </c>
      <c r="P666" s="176">
        <v>0</v>
      </c>
      <c r="Q666" s="635"/>
      <c r="R666" s="636"/>
      <c r="S666" s="401">
        <f>+'11'!U666</f>
        <v>1058</v>
      </c>
      <c r="T666" s="401">
        <f>+'11'!V666</f>
        <v>1057.9516900000001</v>
      </c>
      <c r="U666" s="400">
        <f t="shared" si="11"/>
        <v>99.995433837429132</v>
      </c>
      <c r="V666" s="637"/>
      <c r="W666" s="637"/>
      <c r="X666" s="637"/>
      <c r="Y666" s="637"/>
      <c r="Z666" s="637"/>
      <c r="AA666" s="637"/>
      <c r="AB666" s="637"/>
      <c r="AC666" s="103"/>
    </row>
    <row r="667" spans="1:29" ht="12.75" customHeight="1" thickBot="1" x14ac:dyDescent="0.25">
      <c r="A667" s="97"/>
      <c r="B667" s="633" t="s">
        <v>500</v>
      </c>
      <c r="C667" s="633"/>
      <c r="D667" s="633"/>
      <c r="E667" s="633"/>
      <c r="F667" s="633"/>
      <c r="G667" s="633"/>
      <c r="H667" s="633"/>
      <c r="I667" s="633"/>
      <c r="J667" s="633"/>
      <c r="K667" s="633"/>
      <c r="L667" s="634"/>
      <c r="M667" s="212">
        <v>11</v>
      </c>
      <c r="N667" s="212">
        <v>5</v>
      </c>
      <c r="O667" s="175" t="s">
        <v>501</v>
      </c>
      <c r="P667" s="176">
        <v>0</v>
      </c>
      <c r="Q667" s="635"/>
      <c r="R667" s="636"/>
      <c r="S667" s="401">
        <f>+'11'!U667</f>
        <v>1058</v>
      </c>
      <c r="T667" s="401">
        <f>+'11'!V667</f>
        <v>1057.9516900000001</v>
      </c>
      <c r="U667" s="400">
        <f t="shared" si="11"/>
        <v>99.995433837429132</v>
      </c>
      <c r="V667" s="637"/>
      <c r="W667" s="637"/>
      <c r="X667" s="637"/>
      <c r="Y667" s="637"/>
      <c r="Z667" s="637"/>
      <c r="AA667" s="637"/>
      <c r="AB667" s="637"/>
      <c r="AC667" s="103"/>
    </row>
    <row r="668" spans="1:29" ht="12.75" customHeight="1" thickBot="1" x14ac:dyDescent="0.25">
      <c r="A668" s="97"/>
      <c r="B668" s="633" t="s">
        <v>100</v>
      </c>
      <c r="C668" s="633"/>
      <c r="D668" s="633"/>
      <c r="E668" s="633"/>
      <c r="F668" s="633"/>
      <c r="G668" s="633"/>
      <c r="H668" s="633"/>
      <c r="I668" s="633"/>
      <c r="J668" s="633"/>
      <c r="K668" s="633"/>
      <c r="L668" s="634"/>
      <c r="M668" s="212">
        <v>11</v>
      </c>
      <c r="N668" s="212">
        <v>5</v>
      </c>
      <c r="O668" s="175" t="s">
        <v>517</v>
      </c>
      <c r="P668" s="176">
        <v>0</v>
      </c>
      <c r="Q668" s="635"/>
      <c r="R668" s="636"/>
      <c r="S668" s="401">
        <f>+'11'!U668</f>
        <v>1058</v>
      </c>
      <c r="T668" s="401">
        <f>+'11'!V668</f>
        <v>1057.9516900000001</v>
      </c>
      <c r="U668" s="400">
        <f t="shared" si="11"/>
        <v>99.995433837429132</v>
      </c>
      <c r="V668" s="637"/>
      <c r="W668" s="637"/>
      <c r="X668" s="637"/>
      <c r="Y668" s="637"/>
      <c r="Z668" s="637"/>
      <c r="AA668" s="637"/>
      <c r="AB668" s="637"/>
      <c r="AC668" s="103"/>
    </row>
    <row r="669" spans="1:29" ht="53.25" hidden="1" customHeight="1" thickBot="1" x14ac:dyDescent="0.25">
      <c r="A669" s="97"/>
      <c r="B669" s="633" t="s">
        <v>17</v>
      </c>
      <c r="C669" s="633"/>
      <c r="D669" s="633"/>
      <c r="E669" s="633"/>
      <c r="F669" s="633"/>
      <c r="G669" s="633"/>
      <c r="H669" s="633"/>
      <c r="I669" s="633"/>
      <c r="J669" s="633"/>
      <c r="K669" s="633"/>
      <c r="L669" s="634"/>
      <c r="M669" s="212">
        <v>11</v>
      </c>
      <c r="N669" s="212">
        <v>5</v>
      </c>
      <c r="O669" s="175" t="s">
        <v>517</v>
      </c>
      <c r="P669" s="176" t="s">
        <v>18</v>
      </c>
      <c r="Q669" s="635"/>
      <c r="R669" s="636"/>
      <c r="S669" s="401">
        <f>+'11'!U669</f>
        <v>0</v>
      </c>
      <c r="T669" s="401">
        <f>+'11'!V669</f>
        <v>0</v>
      </c>
      <c r="U669" s="400" t="e">
        <f t="shared" si="11"/>
        <v>#DIV/0!</v>
      </c>
      <c r="V669" s="637"/>
      <c r="W669" s="637"/>
      <c r="X669" s="637"/>
      <c r="Y669" s="637"/>
      <c r="Z669" s="637"/>
      <c r="AA669" s="637"/>
      <c r="AB669" s="637"/>
      <c r="AC669" s="103"/>
    </row>
    <row r="670" spans="1:29" ht="21.75" hidden="1" customHeight="1" thickBot="1" x14ac:dyDescent="0.25">
      <c r="A670" s="97"/>
      <c r="B670" s="633" t="s">
        <v>38</v>
      </c>
      <c r="C670" s="633"/>
      <c r="D670" s="633"/>
      <c r="E670" s="633"/>
      <c r="F670" s="633"/>
      <c r="G670" s="633"/>
      <c r="H670" s="633"/>
      <c r="I670" s="633"/>
      <c r="J670" s="633"/>
      <c r="K670" s="633"/>
      <c r="L670" s="634"/>
      <c r="M670" s="212">
        <v>11</v>
      </c>
      <c r="N670" s="212">
        <v>5</v>
      </c>
      <c r="O670" s="175" t="s">
        <v>517</v>
      </c>
      <c r="P670" s="176" t="s">
        <v>39</v>
      </c>
      <c r="Q670" s="635"/>
      <c r="R670" s="636"/>
      <c r="S670" s="401">
        <f>+'11'!U670</f>
        <v>0</v>
      </c>
      <c r="T670" s="401">
        <f>+'11'!V670</f>
        <v>0</v>
      </c>
      <c r="U670" s="400" t="e">
        <f t="shared" si="11"/>
        <v>#DIV/0!</v>
      </c>
      <c r="V670" s="637"/>
      <c r="W670" s="637"/>
      <c r="X670" s="637"/>
      <c r="Y670" s="637"/>
      <c r="Z670" s="637"/>
      <c r="AA670" s="637"/>
      <c r="AB670" s="637"/>
      <c r="AC670" s="103"/>
    </row>
    <row r="671" spans="1:29" ht="42.75" hidden="1" customHeight="1" thickBot="1" x14ac:dyDescent="0.25">
      <c r="A671" s="97"/>
      <c r="B671" s="633" t="s">
        <v>515</v>
      </c>
      <c r="C671" s="633"/>
      <c r="D671" s="633"/>
      <c r="E671" s="633"/>
      <c r="F671" s="633"/>
      <c r="G671" s="633"/>
      <c r="H671" s="633"/>
      <c r="I671" s="633"/>
      <c r="J671" s="633"/>
      <c r="K671" s="633"/>
      <c r="L671" s="634"/>
      <c r="M671" s="212">
        <v>11</v>
      </c>
      <c r="N671" s="212">
        <v>5</v>
      </c>
      <c r="O671" s="175" t="s">
        <v>517</v>
      </c>
      <c r="P671" s="176" t="s">
        <v>516</v>
      </c>
      <c r="Q671" s="635"/>
      <c r="R671" s="636"/>
      <c r="S671" s="401">
        <f>+'11'!U671</f>
        <v>0</v>
      </c>
      <c r="T671" s="401">
        <f>+'11'!V671</f>
        <v>0</v>
      </c>
      <c r="U671" s="400" t="e">
        <f t="shared" si="11"/>
        <v>#DIV/0!</v>
      </c>
      <c r="V671" s="637"/>
      <c r="W671" s="637"/>
      <c r="X671" s="637"/>
      <c r="Y671" s="637"/>
      <c r="Z671" s="637"/>
      <c r="AA671" s="637"/>
      <c r="AB671" s="637"/>
      <c r="AC671" s="103"/>
    </row>
    <row r="672" spans="1:29" ht="21.75" customHeight="1" thickBot="1" x14ac:dyDescent="0.25">
      <c r="A672" s="97"/>
      <c r="B672" s="633" t="s">
        <v>339</v>
      </c>
      <c r="C672" s="633"/>
      <c r="D672" s="633"/>
      <c r="E672" s="633"/>
      <c r="F672" s="633"/>
      <c r="G672" s="633"/>
      <c r="H672" s="633"/>
      <c r="I672" s="633"/>
      <c r="J672" s="633"/>
      <c r="K672" s="633"/>
      <c r="L672" s="634"/>
      <c r="M672" s="212">
        <v>11</v>
      </c>
      <c r="N672" s="212">
        <v>5</v>
      </c>
      <c r="O672" s="175" t="s">
        <v>517</v>
      </c>
      <c r="P672" s="176" t="s">
        <v>25</v>
      </c>
      <c r="Q672" s="635"/>
      <c r="R672" s="636"/>
      <c r="S672" s="401">
        <f>+'11'!U672</f>
        <v>1058</v>
      </c>
      <c r="T672" s="401">
        <f>+'11'!V672</f>
        <v>1057.9516900000001</v>
      </c>
      <c r="U672" s="400">
        <f t="shared" si="11"/>
        <v>99.995433837429132</v>
      </c>
      <c r="V672" s="637"/>
      <c r="W672" s="637"/>
      <c r="X672" s="637"/>
      <c r="Y672" s="637"/>
      <c r="Z672" s="637"/>
      <c r="AA672" s="637"/>
      <c r="AB672" s="637"/>
      <c r="AC672" s="103"/>
    </row>
    <row r="673" spans="1:29" ht="21.75" customHeight="1" thickBot="1" x14ac:dyDescent="0.25">
      <c r="A673" s="97"/>
      <c r="B673" s="633" t="s">
        <v>340</v>
      </c>
      <c r="C673" s="633"/>
      <c r="D673" s="633"/>
      <c r="E673" s="633"/>
      <c r="F673" s="633"/>
      <c r="G673" s="633"/>
      <c r="H673" s="633"/>
      <c r="I673" s="633"/>
      <c r="J673" s="633"/>
      <c r="K673" s="633"/>
      <c r="L673" s="634"/>
      <c r="M673" s="212">
        <v>11</v>
      </c>
      <c r="N673" s="212">
        <v>5</v>
      </c>
      <c r="O673" s="175" t="s">
        <v>517</v>
      </c>
      <c r="P673" s="176" t="s">
        <v>27</v>
      </c>
      <c r="Q673" s="635"/>
      <c r="R673" s="636"/>
      <c r="S673" s="401">
        <f>+'11'!U673</f>
        <v>1058</v>
      </c>
      <c r="T673" s="401">
        <f>+'11'!V673</f>
        <v>1057.9516900000001</v>
      </c>
      <c r="U673" s="400">
        <f t="shared" si="11"/>
        <v>99.995433837429132</v>
      </c>
      <c r="V673" s="637"/>
      <c r="W673" s="637"/>
      <c r="X673" s="637"/>
      <c r="Y673" s="637"/>
      <c r="Z673" s="637"/>
      <c r="AA673" s="637"/>
      <c r="AB673" s="637"/>
      <c r="AC673" s="103"/>
    </row>
    <row r="674" spans="1:29" ht="12.75" customHeight="1" thickBot="1" x14ac:dyDescent="0.25">
      <c r="A674" s="97"/>
      <c r="B674" s="633" t="s">
        <v>342</v>
      </c>
      <c r="C674" s="633"/>
      <c r="D674" s="633"/>
      <c r="E674" s="633"/>
      <c r="F674" s="633"/>
      <c r="G674" s="633"/>
      <c r="H674" s="633"/>
      <c r="I674" s="633"/>
      <c r="J674" s="633"/>
      <c r="K674" s="633"/>
      <c r="L674" s="634"/>
      <c r="M674" s="212">
        <v>11</v>
      </c>
      <c r="N674" s="212">
        <v>5</v>
      </c>
      <c r="O674" s="175" t="s">
        <v>517</v>
      </c>
      <c r="P674" s="176" t="s">
        <v>29</v>
      </c>
      <c r="Q674" s="635"/>
      <c r="R674" s="636"/>
      <c r="S674" s="401">
        <f>+'11'!U674</f>
        <v>1058</v>
      </c>
      <c r="T674" s="401">
        <f>+'11'!V674</f>
        <v>1057.9516900000001</v>
      </c>
      <c r="U674" s="400">
        <f t="shared" si="11"/>
        <v>99.995433837429132</v>
      </c>
      <c r="V674" s="637"/>
      <c r="W674" s="637"/>
      <c r="X674" s="637"/>
      <c r="Y674" s="637"/>
      <c r="Z674" s="637"/>
      <c r="AA674" s="637"/>
      <c r="AB674" s="637"/>
      <c r="AC674" s="103"/>
    </row>
    <row r="675" spans="1:29" ht="12.75" customHeight="1" thickBot="1" x14ac:dyDescent="0.25">
      <c r="A675" s="97"/>
      <c r="B675" s="643" t="s">
        <v>518</v>
      </c>
      <c r="C675" s="643"/>
      <c r="D675" s="643"/>
      <c r="E675" s="643"/>
      <c r="F675" s="643"/>
      <c r="G675" s="643"/>
      <c r="H675" s="643"/>
      <c r="I675" s="643"/>
      <c r="J675" s="643"/>
      <c r="K675" s="643"/>
      <c r="L675" s="644"/>
      <c r="M675" s="252">
        <v>12</v>
      </c>
      <c r="N675" s="252">
        <v>0</v>
      </c>
      <c r="O675" s="253">
        <v>0</v>
      </c>
      <c r="P675" s="254">
        <v>0</v>
      </c>
      <c r="Q675" s="645"/>
      <c r="R675" s="646"/>
      <c r="S675" s="401">
        <f>+'11'!U675</f>
        <v>82.850970000000004</v>
      </c>
      <c r="T675" s="401">
        <f>+'11'!V675</f>
        <v>82.85</v>
      </c>
      <c r="U675" s="400">
        <f t="shared" si="11"/>
        <v>99.998829223121945</v>
      </c>
      <c r="V675" s="647"/>
      <c r="W675" s="647"/>
      <c r="X675" s="647"/>
      <c r="Y675" s="647"/>
      <c r="Z675" s="647"/>
      <c r="AA675" s="647"/>
      <c r="AB675" s="647"/>
      <c r="AC675" s="103"/>
    </row>
    <row r="676" spans="1:29" ht="12.75" customHeight="1" thickBot="1" x14ac:dyDescent="0.25">
      <c r="A676" s="97"/>
      <c r="B676" s="638" t="s">
        <v>101</v>
      </c>
      <c r="C676" s="638"/>
      <c r="D676" s="638"/>
      <c r="E676" s="638"/>
      <c r="F676" s="638"/>
      <c r="G676" s="638"/>
      <c r="H676" s="638"/>
      <c r="I676" s="638"/>
      <c r="J676" s="638"/>
      <c r="K676" s="638"/>
      <c r="L676" s="639"/>
      <c r="M676" s="255">
        <v>12</v>
      </c>
      <c r="N676" s="255">
        <v>2</v>
      </c>
      <c r="O676" s="256">
        <v>0</v>
      </c>
      <c r="P676" s="257">
        <v>0</v>
      </c>
      <c r="Q676" s="640"/>
      <c r="R676" s="641"/>
      <c r="S676" s="401">
        <f>+'11'!U676</f>
        <v>82.850970000000004</v>
      </c>
      <c r="T676" s="401">
        <f>+'11'!V676</f>
        <v>82.85</v>
      </c>
      <c r="U676" s="400">
        <f t="shared" si="11"/>
        <v>99.998829223121945</v>
      </c>
      <c r="V676" s="642"/>
      <c r="W676" s="642"/>
      <c r="X676" s="642"/>
      <c r="Y676" s="642"/>
      <c r="Z676" s="642"/>
      <c r="AA676" s="642"/>
      <c r="AB676" s="642"/>
      <c r="AC676" s="103"/>
    </row>
    <row r="677" spans="1:29" ht="32.25" customHeight="1" thickBot="1" x14ac:dyDescent="0.25">
      <c r="A677" s="97"/>
      <c r="B677" s="633" t="s">
        <v>323</v>
      </c>
      <c r="C677" s="633"/>
      <c r="D677" s="633"/>
      <c r="E677" s="633"/>
      <c r="F677" s="633"/>
      <c r="G677" s="633"/>
      <c r="H677" s="633"/>
      <c r="I677" s="633"/>
      <c r="J677" s="633"/>
      <c r="K677" s="633"/>
      <c r="L677" s="634"/>
      <c r="M677" s="212">
        <v>12</v>
      </c>
      <c r="N677" s="212">
        <v>2</v>
      </c>
      <c r="O677" s="175" t="s">
        <v>324</v>
      </c>
      <c r="P677" s="176">
        <v>0</v>
      </c>
      <c r="Q677" s="635"/>
      <c r="R677" s="636"/>
      <c r="S677" s="401">
        <f>+'11'!U677</f>
        <v>82.850970000000004</v>
      </c>
      <c r="T677" s="401">
        <f>+'11'!V677</f>
        <v>82.85</v>
      </c>
      <c r="U677" s="400">
        <f t="shared" si="11"/>
        <v>99.998829223121945</v>
      </c>
      <c r="V677" s="637"/>
      <c r="W677" s="637"/>
      <c r="X677" s="637"/>
      <c r="Y677" s="637"/>
      <c r="Z677" s="637"/>
      <c r="AA677" s="637"/>
      <c r="AB677" s="637"/>
      <c r="AC677" s="103"/>
    </row>
    <row r="678" spans="1:29" ht="21.75" customHeight="1" thickBot="1" x14ac:dyDescent="0.25">
      <c r="A678" s="97"/>
      <c r="B678" s="633" t="s">
        <v>519</v>
      </c>
      <c r="C678" s="633"/>
      <c r="D678" s="633"/>
      <c r="E678" s="633"/>
      <c r="F678" s="633"/>
      <c r="G678" s="633"/>
      <c r="H678" s="633"/>
      <c r="I678" s="633"/>
      <c r="J678" s="633"/>
      <c r="K678" s="633"/>
      <c r="L678" s="634"/>
      <c r="M678" s="212">
        <v>12</v>
      </c>
      <c r="N678" s="212">
        <v>2</v>
      </c>
      <c r="O678" s="175" t="s">
        <v>520</v>
      </c>
      <c r="P678" s="176">
        <v>0</v>
      </c>
      <c r="Q678" s="635"/>
      <c r="R678" s="636"/>
      <c r="S678" s="401">
        <f>+'11'!U678</f>
        <v>82.850970000000004</v>
      </c>
      <c r="T678" s="401">
        <f>+'11'!V678</f>
        <v>82.85</v>
      </c>
      <c r="U678" s="400">
        <f t="shared" si="11"/>
        <v>99.998829223121945</v>
      </c>
      <c r="V678" s="637"/>
      <c r="W678" s="637"/>
      <c r="X678" s="637"/>
      <c r="Y678" s="637"/>
      <c r="Z678" s="637"/>
      <c r="AA678" s="637"/>
      <c r="AB678" s="637"/>
      <c r="AC678" s="103"/>
    </row>
    <row r="679" spans="1:29" ht="21.75" customHeight="1" thickBot="1" x14ac:dyDescent="0.25">
      <c r="A679" s="97"/>
      <c r="B679" s="633" t="s">
        <v>339</v>
      </c>
      <c r="C679" s="633"/>
      <c r="D679" s="633"/>
      <c r="E679" s="633"/>
      <c r="F679" s="633"/>
      <c r="G679" s="633"/>
      <c r="H679" s="633"/>
      <c r="I679" s="633"/>
      <c r="J679" s="633"/>
      <c r="K679" s="633"/>
      <c r="L679" s="634"/>
      <c r="M679" s="212">
        <v>12</v>
      </c>
      <c r="N679" s="212">
        <v>2</v>
      </c>
      <c r="O679" s="175" t="s">
        <v>520</v>
      </c>
      <c r="P679" s="176" t="s">
        <v>25</v>
      </c>
      <c r="Q679" s="635"/>
      <c r="R679" s="636"/>
      <c r="S679" s="401">
        <f>+'11'!U679</f>
        <v>82.850970000000004</v>
      </c>
      <c r="T679" s="401">
        <f>+'11'!V679</f>
        <v>82.85</v>
      </c>
      <c r="U679" s="400">
        <f t="shared" si="11"/>
        <v>99.998829223121945</v>
      </c>
      <c r="V679" s="637"/>
      <c r="W679" s="637"/>
      <c r="X679" s="637"/>
      <c r="Y679" s="637"/>
      <c r="Z679" s="637"/>
      <c r="AA679" s="637"/>
      <c r="AB679" s="637"/>
      <c r="AC679" s="103"/>
    </row>
    <row r="680" spans="1:29" ht="21.75" customHeight="1" thickBot="1" x14ac:dyDescent="0.25">
      <c r="A680" s="97"/>
      <c r="B680" s="633" t="s">
        <v>340</v>
      </c>
      <c r="C680" s="633"/>
      <c r="D680" s="633"/>
      <c r="E680" s="633"/>
      <c r="F680" s="633"/>
      <c r="G680" s="633"/>
      <c r="H680" s="633"/>
      <c r="I680" s="633"/>
      <c r="J680" s="633"/>
      <c r="K680" s="633"/>
      <c r="L680" s="634"/>
      <c r="M680" s="212">
        <v>12</v>
      </c>
      <c r="N680" s="212">
        <v>2</v>
      </c>
      <c r="O680" s="175" t="s">
        <v>520</v>
      </c>
      <c r="P680" s="176" t="s">
        <v>27</v>
      </c>
      <c r="Q680" s="635"/>
      <c r="R680" s="636"/>
      <c r="S680" s="401">
        <f>+'11'!U680</f>
        <v>82.850970000000004</v>
      </c>
      <c r="T680" s="401">
        <f>+'11'!V680</f>
        <v>82.85</v>
      </c>
      <c r="U680" s="400">
        <f t="shared" si="11"/>
        <v>99.998829223121945</v>
      </c>
      <c r="V680" s="637"/>
      <c r="W680" s="637"/>
      <c r="X680" s="637"/>
      <c r="Y680" s="637"/>
      <c r="Z680" s="637"/>
      <c r="AA680" s="637"/>
      <c r="AB680" s="637"/>
      <c r="AC680" s="103"/>
    </row>
    <row r="681" spans="1:29" ht="12.75" customHeight="1" thickBot="1" x14ac:dyDescent="0.25">
      <c r="A681" s="97"/>
      <c r="B681" s="633" t="s">
        <v>342</v>
      </c>
      <c r="C681" s="633"/>
      <c r="D681" s="633"/>
      <c r="E681" s="633"/>
      <c r="F681" s="633"/>
      <c r="G681" s="633"/>
      <c r="H681" s="633"/>
      <c r="I681" s="633"/>
      <c r="J681" s="633"/>
      <c r="K681" s="633"/>
      <c r="L681" s="634"/>
      <c r="M681" s="212">
        <v>12</v>
      </c>
      <c r="N681" s="212">
        <v>2</v>
      </c>
      <c r="O681" s="175" t="s">
        <v>520</v>
      </c>
      <c r="P681" s="176" t="s">
        <v>29</v>
      </c>
      <c r="Q681" s="635"/>
      <c r="R681" s="636"/>
      <c r="S681" s="401">
        <f>+'11'!U681</f>
        <v>82.850970000000004</v>
      </c>
      <c r="T681" s="401">
        <f>+'11'!V681</f>
        <v>82.85</v>
      </c>
      <c r="U681" s="400">
        <f t="shared" si="11"/>
        <v>99.998829223121945</v>
      </c>
      <c r="V681" s="637"/>
      <c r="W681" s="637"/>
      <c r="X681" s="637"/>
      <c r="Y681" s="637"/>
      <c r="Z681" s="637"/>
      <c r="AA681" s="637"/>
      <c r="AB681" s="637"/>
      <c r="AC681" s="103"/>
    </row>
    <row r="682" spans="1:29" ht="34.5" customHeight="1" thickBot="1" x14ac:dyDescent="0.25">
      <c r="A682" s="97"/>
      <c r="B682" s="643" t="s">
        <v>521</v>
      </c>
      <c r="C682" s="643"/>
      <c r="D682" s="643"/>
      <c r="E682" s="643"/>
      <c r="F682" s="643"/>
      <c r="G682" s="643"/>
      <c r="H682" s="643"/>
      <c r="I682" s="643"/>
      <c r="J682" s="643"/>
      <c r="K682" s="643"/>
      <c r="L682" s="644"/>
      <c r="M682" s="252">
        <v>14</v>
      </c>
      <c r="N682" s="252">
        <v>0</v>
      </c>
      <c r="O682" s="253">
        <v>0</v>
      </c>
      <c r="P682" s="254">
        <v>0</v>
      </c>
      <c r="Q682" s="645"/>
      <c r="R682" s="646"/>
      <c r="S682" s="401">
        <f>+S683+S689+S695</f>
        <v>16964.733339999999</v>
      </c>
      <c r="T682" s="401">
        <f>+T683+T689+T695</f>
        <v>16964.733339999999</v>
      </c>
      <c r="U682" s="400">
        <f t="shared" si="11"/>
        <v>100</v>
      </c>
      <c r="V682" s="647"/>
      <c r="W682" s="647"/>
      <c r="X682" s="647"/>
      <c r="Y682" s="647"/>
      <c r="Z682" s="647"/>
      <c r="AA682" s="647"/>
      <c r="AB682" s="647"/>
      <c r="AC682" s="103"/>
    </row>
    <row r="683" spans="1:29" ht="30" customHeight="1" thickBot="1" x14ac:dyDescent="0.25">
      <c r="A683" s="97"/>
      <c r="B683" s="638" t="s">
        <v>106</v>
      </c>
      <c r="C683" s="638"/>
      <c r="D683" s="638"/>
      <c r="E683" s="638"/>
      <c r="F683" s="638"/>
      <c r="G683" s="638"/>
      <c r="H683" s="638"/>
      <c r="I683" s="638"/>
      <c r="J683" s="638"/>
      <c r="K683" s="638"/>
      <c r="L683" s="639"/>
      <c r="M683" s="255">
        <v>14</v>
      </c>
      <c r="N683" s="255">
        <v>1</v>
      </c>
      <c r="O683" s="256">
        <v>0</v>
      </c>
      <c r="P683" s="257">
        <v>0</v>
      </c>
      <c r="Q683" s="640"/>
      <c r="R683" s="641"/>
      <c r="S683" s="402">
        <f>+'11'!U727</f>
        <v>15728.02196</v>
      </c>
      <c r="T683" s="402">
        <f>+'11'!V727</f>
        <v>15728.02196</v>
      </c>
      <c r="U683" s="400">
        <f t="shared" si="11"/>
        <v>100</v>
      </c>
      <c r="V683" s="642"/>
      <c r="W683" s="642"/>
      <c r="X683" s="642"/>
      <c r="Y683" s="642"/>
      <c r="Z683" s="642"/>
      <c r="AA683" s="642"/>
      <c r="AB683" s="642"/>
      <c r="AC683" s="103"/>
    </row>
    <row r="684" spans="1:29" ht="21.75" customHeight="1" thickBot="1" x14ac:dyDescent="0.25">
      <c r="A684" s="97"/>
      <c r="B684" s="633" t="s">
        <v>377</v>
      </c>
      <c r="C684" s="633"/>
      <c r="D684" s="633"/>
      <c r="E684" s="633"/>
      <c r="F684" s="633"/>
      <c r="G684" s="633"/>
      <c r="H684" s="633"/>
      <c r="I684" s="633"/>
      <c r="J684" s="633"/>
      <c r="K684" s="633"/>
      <c r="L684" s="634"/>
      <c r="M684" s="212">
        <v>14</v>
      </c>
      <c r="N684" s="212">
        <v>1</v>
      </c>
      <c r="O684" s="175" t="s">
        <v>378</v>
      </c>
      <c r="P684" s="176">
        <v>0</v>
      </c>
      <c r="Q684" s="635"/>
      <c r="R684" s="636"/>
      <c r="S684" s="402">
        <f>+'11'!U728</f>
        <v>15728.02196</v>
      </c>
      <c r="T684" s="402">
        <f>+'11'!V728</f>
        <v>15728.02196</v>
      </c>
      <c r="U684" s="400">
        <f t="shared" si="11"/>
        <v>100</v>
      </c>
      <c r="V684" s="637"/>
      <c r="W684" s="637"/>
      <c r="X684" s="637"/>
      <c r="Y684" s="637"/>
      <c r="Z684" s="637"/>
      <c r="AA684" s="637"/>
      <c r="AB684" s="637"/>
      <c r="AC684" s="103"/>
    </row>
    <row r="685" spans="1:29" ht="12.75" customHeight="1" thickBot="1" x14ac:dyDescent="0.25">
      <c r="A685" s="97"/>
      <c r="B685" s="633" t="s">
        <v>522</v>
      </c>
      <c r="C685" s="633"/>
      <c r="D685" s="633"/>
      <c r="E685" s="633"/>
      <c r="F685" s="633"/>
      <c r="G685" s="633"/>
      <c r="H685" s="633"/>
      <c r="I685" s="633"/>
      <c r="J685" s="633"/>
      <c r="K685" s="633"/>
      <c r="L685" s="634"/>
      <c r="M685" s="212">
        <v>14</v>
      </c>
      <c r="N685" s="212">
        <v>1</v>
      </c>
      <c r="O685" s="175" t="s">
        <v>523</v>
      </c>
      <c r="P685" s="176">
        <v>0</v>
      </c>
      <c r="Q685" s="635"/>
      <c r="R685" s="636"/>
      <c r="S685" s="402">
        <f>+'11'!U729</f>
        <v>15728.02196</v>
      </c>
      <c r="T685" s="402">
        <f>+'11'!V729</f>
        <v>15728.02196</v>
      </c>
      <c r="U685" s="400">
        <f t="shared" si="11"/>
        <v>100</v>
      </c>
      <c r="V685" s="637"/>
      <c r="W685" s="637"/>
      <c r="X685" s="637"/>
      <c r="Y685" s="637"/>
      <c r="Z685" s="637"/>
      <c r="AA685" s="637"/>
      <c r="AB685" s="637"/>
      <c r="AC685" s="103"/>
    </row>
    <row r="686" spans="1:29" ht="12.75" customHeight="1" thickBot="1" x14ac:dyDescent="0.25">
      <c r="A686" s="97"/>
      <c r="B686" s="633" t="s">
        <v>62</v>
      </c>
      <c r="C686" s="633"/>
      <c r="D686" s="633"/>
      <c r="E686" s="633"/>
      <c r="F686" s="633"/>
      <c r="G686" s="633"/>
      <c r="H686" s="633"/>
      <c r="I686" s="633"/>
      <c r="J686" s="633"/>
      <c r="K686" s="633"/>
      <c r="L686" s="634"/>
      <c r="M686" s="212">
        <v>14</v>
      </c>
      <c r="N686" s="212">
        <v>1</v>
      </c>
      <c r="O686" s="175" t="s">
        <v>523</v>
      </c>
      <c r="P686" s="176" t="s">
        <v>103</v>
      </c>
      <c r="Q686" s="635"/>
      <c r="R686" s="636"/>
      <c r="S686" s="402">
        <f>+'11'!U730</f>
        <v>15728.02196</v>
      </c>
      <c r="T686" s="402">
        <f>+'11'!V730</f>
        <v>15728.02196</v>
      </c>
      <c r="U686" s="400">
        <f t="shared" si="11"/>
        <v>100</v>
      </c>
      <c r="V686" s="637"/>
      <c r="W686" s="637"/>
      <c r="X686" s="637"/>
      <c r="Y686" s="637"/>
      <c r="Z686" s="637"/>
      <c r="AA686" s="637"/>
      <c r="AB686" s="637"/>
      <c r="AC686" s="103"/>
    </row>
    <row r="687" spans="1:29" ht="12.75" customHeight="1" thickBot="1" x14ac:dyDescent="0.25">
      <c r="A687" s="97"/>
      <c r="B687" s="633" t="s">
        <v>107</v>
      </c>
      <c r="C687" s="633"/>
      <c r="D687" s="633"/>
      <c r="E687" s="633"/>
      <c r="F687" s="633"/>
      <c r="G687" s="633"/>
      <c r="H687" s="633"/>
      <c r="I687" s="633"/>
      <c r="J687" s="633"/>
      <c r="K687" s="633"/>
      <c r="L687" s="634"/>
      <c r="M687" s="212">
        <v>14</v>
      </c>
      <c r="N687" s="212">
        <v>1</v>
      </c>
      <c r="O687" s="175" t="s">
        <v>523</v>
      </c>
      <c r="P687" s="176" t="s">
        <v>108</v>
      </c>
      <c r="Q687" s="635"/>
      <c r="R687" s="636"/>
      <c r="S687" s="402">
        <f>+'11'!U731</f>
        <v>15728.02196</v>
      </c>
      <c r="T687" s="402">
        <f>+'11'!V731</f>
        <v>15728.02196</v>
      </c>
      <c r="U687" s="400">
        <f t="shared" si="11"/>
        <v>100</v>
      </c>
      <c r="V687" s="637"/>
      <c r="W687" s="637"/>
      <c r="X687" s="637"/>
      <c r="Y687" s="637"/>
      <c r="Z687" s="637"/>
      <c r="AA687" s="637"/>
      <c r="AB687" s="637"/>
      <c r="AC687" s="103"/>
    </row>
    <row r="688" spans="1:29" ht="12.75" customHeight="1" thickBot="1" x14ac:dyDescent="0.25">
      <c r="A688" s="97"/>
      <c r="B688" s="633" t="s">
        <v>522</v>
      </c>
      <c r="C688" s="633"/>
      <c r="D688" s="633"/>
      <c r="E688" s="633"/>
      <c r="F688" s="633"/>
      <c r="G688" s="633"/>
      <c r="H688" s="633"/>
      <c r="I688" s="633"/>
      <c r="J688" s="633"/>
      <c r="K688" s="633"/>
      <c r="L688" s="634"/>
      <c r="M688" s="212">
        <v>14</v>
      </c>
      <c r="N688" s="212">
        <v>1</v>
      </c>
      <c r="O688" s="175" t="s">
        <v>523</v>
      </c>
      <c r="P688" s="176" t="s">
        <v>109</v>
      </c>
      <c r="Q688" s="635"/>
      <c r="R688" s="636"/>
      <c r="S688" s="402">
        <f>+'11'!U732</f>
        <v>15728.02196</v>
      </c>
      <c r="T688" s="402">
        <f>+'11'!V732</f>
        <v>15728.02196</v>
      </c>
      <c r="U688" s="400">
        <f t="shared" si="11"/>
        <v>100</v>
      </c>
      <c r="V688" s="637"/>
      <c r="W688" s="637"/>
      <c r="X688" s="637"/>
      <c r="Y688" s="637"/>
      <c r="Z688" s="637"/>
      <c r="AA688" s="637"/>
      <c r="AB688" s="637"/>
      <c r="AC688" s="103"/>
    </row>
    <row r="689" spans="1:29" ht="12.75" customHeight="1" thickBot="1" x14ac:dyDescent="0.25">
      <c r="A689" s="97"/>
      <c r="B689" s="638" t="s">
        <v>557</v>
      </c>
      <c r="C689" s="638"/>
      <c r="D689" s="638"/>
      <c r="E689" s="638"/>
      <c r="F689" s="638"/>
      <c r="G689" s="638"/>
      <c r="H689" s="638"/>
      <c r="I689" s="638"/>
      <c r="J689" s="638"/>
      <c r="K689" s="638"/>
      <c r="L689" s="639"/>
      <c r="M689" s="255">
        <v>14</v>
      </c>
      <c r="N689" s="255">
        <v>2</v>
      </c>
      <c r="O689" s="256">
        <v>0</v>
      </c>
      <c r="P689" s="257">
        <v>0</v>
      </c>
      <c r="Q689" s="640"/>
      <c r="R689" s="641"/>
      <c r="S689" s="402">
        <f>+'11'!U733</f>
        <v>185.21923000000004</v>
      </c>
      <c r="T689" s="402">
        <f>+'11'!V733</f>
        <v>185.21923000000001</v>
      </c>
      <c r="U689" s="400">
        <f t="shared" si="11"/>
        <v>99.999999999999986</v>
      </c>
      <c r="V689" s="642"/>
      <c r="W689" s="642"/>
      <c r="X689" s="642"/>
      <c r="Y689" s="642"/>
      <c r="Z689" s="642"/>
      <c r="AA689" s="642"/>
      <c r="AB689" s="642"/>
      <c r="AC689" s="103"/>
    </row>
    <row r="690" spans="1:29" ht="21.75" customHeight="1" thickBot="1" x14ac:dyDescent="0.25">
      <c r="A690" s="97"/>
      <c r="B690" s="633" t="s">
        <v>377</v>
      </c>
      <c r="C690" s="633"/>
      <c r="D690" s="633"/>
      <c r="E690" s="633"/>
      <c r="F690" s="633"/>
      <c r="G690" s="633"/>
      <c r="H690" s="633"/>
      <c r="I690" s="633"/>
      <c r="J690" s="633"/>
      <c r="K690" s="633"/>
      <c r="L690" s="634"/>
      <c r="M690" s="212">
        <v>14</v>
      </c>
      <c r="N690" s="212">
        <v>2</v>
      </c>
      <c r="O690" s="175" t="s">
        <v>378</v>
      </c>
      <c r="P690" s="176">
        <v>0</v>
      </c>
      <c r="Q690" s="635"/>
      <c r="R690" s="636"/>
      <c r="S690" s="402">
        <f>+'11'!U734</f>
        <v>185.21923000000004</v>
      </c>
      <c r="T690" s="402">
        <f>+'11'!V734</f>
        <v>185.21923000000001</v>
      </c>
      <c r="U690" s="400">
        <f t="shared" si="11"/>
        <v>99.999999999999986</v>
      </c>
      <c r="V690" s="637"/>
      <c r="W690" s="637"/>
      <c r="X690" s="637"/>
      <c r="Y690" s="637"/>
      <c r="Z690" s="637"/>
      <c r="AA690" s="637"/>
      <c r="AB690" s="637"/>
      <c r="AC690" s="103"/>
    </row>
    <row r="691" spans="1:29" ht="21.75" customHeight="1" thickBot="1" x14ac:dyDescent="0.25">
      <c r="A691" s="97"/>
      <c r="B691" s="633" t="s">
        <v>558</v>
      </c>
      <c r="C691" s="633"/>
      <c r="D691" s="633"/>
      <c r="E691" s="633"/>
      <c r="F691" s="633"/>
      <c r="G691" s="633"/>
      <c r="H691" s="633"/>
      <c r="I691" s="633"/>
      <c r="J691" s="633"/>
      <c r="K691" s="633"/>
      <c r="L691" s="634"/>
      <c r="M691" s="212">
        <v>14</v>
      </c>
      <c r="N691" s="212">
        <v>2</v>
      </c>
      <c r="O691" s="175" t="s">
        <v>559</v>
      </c>
      <c r="P691" s="176">
        <v>0</v>
      </c>
      <c r="Q691" s="635"/>
      <c r="R691" s="636"/>
      <c r="S691" s="402">
        <f>+'11'!U735</f>
        <v>185.21923000000004</v>
      </c>
      <c r="T691" s="402">
        <f>+'11'!V735</f>
        <v>185.21923000000001</v>
      </c>
      <c r="U691" s="400">
        <f t="shared" si="11"/>
        <v>99.999999999999986</v>
      </c>
      <c r="V691" s="637"/>
      <c r="W691" s="637"/>
      <c r="X691" s="637"/>
      <c r="Y691" s="637"/>
      <c r="Z691" s="637"/>
      <c r="AA691" s="637"/>
      <c r="AB691" s="637"/>
      <c r="AC691" s="103"/>
    </row>
    <row r="692" spans="1:29" ht="12.75" customHeight="1" thickBot="1" x14ac:dyDescent="0.25">
      <c r="A692" s="97"/>
      <c r="B692" s="633" t="s">
        <v>62</v>
      </c>
      <c r="C692" s="633"/>
      <c r="D692" s="633"/>
      <c r="E692" s="633"/>
      <c r="F692" s="633"/>
      <c r="G692" s="633"/>
      <c r="H692" s="633"/>
      <c r="I692" s="633"/>
      <c r="J692" s="633"/>
      <c r="K692" s="633"/>
      <c r="L692" s="634"/>
      <c r="M692" s="212">
        <v>14</v>
      </c>
      <c r="N692" s="212">
        <v>2</v>
      </c>
      <c r="O692" s="175" t="s">
        <v>559</v>
      </c>
      <c r="P692" s="176" t="s">
        <v>103</v>
      </c>
      <c r="Q692" s="635"/>
      <c r="R692" s="636"/>
      <c r="S692" s="402">
        <f>+'11'!U736</f>
        <v>185.21923000000004</v>
      </c>
      <c r="T692" s="402">
        <f>+'11'!V736</f>
        <v>185.21923000000001</v>
      </c>
      <c r="U692" s="400">
        <f t="shared" si="11"/>
        <v>99.999999999999986</v>
      </c>
      <c r="V692" s="637"/>
      <c r="W692" s="637"/>
      <c r="X692" s="637"/>
      <c r="Y692" s="637"/>
      <c r="Z692" s="637"/>
      <c r="AA692" s="637"/>
      <c r="AB692" s="637"/>
      <c r="AC692" s="103"/>
    </row>
    <row r="693" spans="1:29" ht="12.75" customHeight="1" thickBot="1" x14ac:dyDescent="0.25">
      <c r="A693" s="97"/>
      <c r="B693" s="633" t="s">
        <v>107</v>
      </c>
      <c r="C693" s="633"/>
      <c r="D693" s="633"/>
      <c r="E693" s="633"/>
      <c r="F693" s="633"/>
      <c r="G693" s="633"/>
      <c r="H693" s="633"/>
      <c r="I693" s="633"/>
      <c r="J693" s="633"/>
      <c r="K693" s="633"/>
      <c r="L693" s="634"/>
      <c r="M693" s="212">
        <v>14</v>
      </c>
      <c r="N693" s="212">
        <v>2</v>
      </c>
      <c r="O693" s="175" t="s">
        <v>559</v>
      </c>
      <c r="P693" s="176" t="s">
        <v>108</v>
      </c>
      <c r="Q693" s="635"/>
      <c r="R693" s="636"/>
      <c r="S693" s="402">
        <f>+'11'!U737</f>
        <v>185.21923000000004</v>
      </c>
      <c r="T693" s="402">
        <f>+'11'!V737</f>
        <v>185.21923000000001</v>
      </c>
      <c r="U693" s="400">
        <f t="shared" si="11"/>
        <v>99.999999999999986</v>
      </c>
      <c r="V693" s="637"/>
      <c r="W693" s="637"/>
      <c r="X693" s="637"/>
      <c r="Y693" s="637"/>
      <c r="Z693" s="637"/>
      <c r="AA693" s="637"/>
      <c r="AB693" s="637"/>
      <c r="AC693" s="103"/>
    </row>
    <row r="694" spans="1:29" ht="12.75" customHeight="1" thickBot="1" x14ac:dyDescent="0.25">
      <c r="A694" s="97"/>
      <c r="B694" s="633" t="s">
        <v>557</v>
      </c>
      <c r="C694" s="633"/>
      <c r="D694" s="633"/>
      <c r="E694" s="633"/>
      <c r="F694" s="633"/>
      <c r="G694" s="633"/>
      <c r="H694" s="633"/>
      <c r="I694" s="633"/>
      <c r="J694" s="633"/>
      <c r="K694" s="633"/>
      <c r="L694" s="634"/>
      <c r="M694" s="212">
        <v>14</v>
      </c>
      <c r="N694" s="212">
        <v>2</v>
      </c>
      <c r="O694" s="175" t="s">
        <v>559</v>
      </c>
      <c r="P694" s="176" t="s">
        <v>560</v>
      </c>
      <c r="Q694" s="635"/>
      <c r="R694" s="636"/>
      <c r="S694" s="402">
        <f>+'11'!U738</f>
        <v>185.21923000000004</v>
      </c>
      <c r="T694" s="402">
        <f>+'11'!V738</f>
        <v>185.21923000000001</v>
      </c>
      <c r="U694" s="400">
        <f t="shared" si="11"/>
        <v>99.999999999999986</v>
      </c>
      <c r="V694" s="637"/>
      <c r="W694" s="637"/>
      <c r="X694" s="637"/>
      <c r="Y694" s="637"/>
      <c r="Z694" s="637"/>
      <c r="AA694" s="637"/>
      <c r="AB694" s="637"/>
      <c r="AC694" s="103"/>
    </row>
    <row r="695" spans="1:29" ht="20.25" customHeight="1" thickBot="1" x14ac:dyDescent="0.25">
      <c r="A695" s="97"/>
      <c r="B695" s="638" t="s">
        <v>110</v>
      </c>
      <c r="C695" s="638"/>
      <c r="D695" s="638"/>
      <c r="E695" s="638"/>
      <c r="F695" s="638"/>
      <c r="G695" s="638"/>
      <c r="H695" s="638"/>
      <c r="I695" s="638"/>
      <c r="J695" s="638"/>
      <c r="K695" s="638"/>
      <c r="L695" s="639"/>
      <c r="M695" s="255">
        <v>14</v>
      </c>
      <c r="N695" s="255">
        <v>3</v>
      </c>
      <c r="O695" s="256">
        <v>0</v>
      </c>
      <c r="P695" s="257">
        <v>0</v>
      </c>
      <c r="Q695" s="640"/>
      <c r="R695" s="641"/>
      <c r="S695" s="402">
        <f>+'11'!U739</f>
        <v>1051.49215</v>
      </c>
      <c r="T695" s="402">
        <f>+'11'!V739</f>
        <v>1051.49215</v>
      </c>
      <c r="U695" s="400">
        <f t="shared" si="11"/>
        <v>100</v>
      </c>
      <c r="V695" s="642"/>
      <c r="W695" s="642"/>
      <c r="X695" s="642"/>
      <c r="Y695" s="642"/>
      <c r="Z695" s="642"/>
      <c r="AA695" s="642"/>
      <c r="AB695" s="642"/>
      <c r="AC695" s="103"/>
    </row>
    <row r="696" spans="1:29" ht="32.25" customHeight="1" thickBot="1" x14ac:dyDescent="0.25">
      <c r="A696" s="97"/>
      <c r="B696" s="633" t="s">
        <v>353</v>
      </c>
      <c r="C696" s="633"/>
      <c r="D696" s="633"/>
      <c r="E696" s="633"/>
      <c r="F696" s="633"/>
      <c r="G696" s="633"/>
      <c r="H696" s="633"/>
      <c r="I696" s="633"/>
      <c r="J696" s="633"/>
      <c r="K696" s="633"/>
      <c r="L696" s="634"/>
      <c r="M696" s="212">
        <v>14</v>
      </c>
      <c r="N696" s="212">
        <v>3</v>
      </c>
      <c r="O696" s="175" t="s">
        <v>354</v>
      </c>
      <c r="P696" s="176">
        <v>0</v>
      </c>
      <c r="Q696" s="635"/>
      <c r="R696" s="636"/>
      <c r="S696" s="402">
        <f>+'11'!U740</f>
        <v>1051.49215</v>
      </c>
      <c r="T696" s="402">
        <f>+'11'!V740</f>
        <v>1051.49215</v>
      </c>
      <c r="U696" s="400">
        <f t="shared" si="11"/>
        <v>100</v>
      </c>
      <c r="V696" s="637"/>
      <c r="W696" s="637"/>
      <c r="X696" s="637"/>
      <c r="Y696" s="637"/>
      <c r="Z696" s="637"/>
      <c r="AA696" s="637"/>
      <c r="AB696" s="637"/>
      <c r="AC696" s="103"/>
    </row>
    <row r="697" spans="1:29" ht="63.75" customHeight="1" thickBot="1" x14ac:dyDescent="0.25">
      <c r="A697" s="97"/>
      <c r="B697" s="633" t="s">
        <v>111</v>
      </c>
      <c r="C697" s="633"/>
      <c r="D697" s="633"/>
      <c r="E697" s="633"/>
      <c r="F697" s="633"/>
      <c r="G697" s="633"/>
      <c r="H697" s="633"/>
      <c r="I697" s="633"/>
      <c r="J697" s="633"/>
      <c r="K697" s="633"/>
      <c r="L697" s="634"/>
      <c r="M697" s="212">
        <v>14</v>
      </c>
      <c r="N697" s="212">
        <v>3</v>
      </c>
      <c r="O697" s="175" t="s">
        <v>524</v>
      </c>
      <c r="P697" s="176">
        <v>0</v>
      </c>
      <c r="Q697" s="635"/>
      <c r="R697" s="636"/>
      <c r="S697" s="402">
        <f>+'11'!U741</f>
        <v>549.07404999999994</v>
      </c>
      <c r="T697" s="402">
        <f>+'11'!V741</f>
        <v>549.07405000000006</v>
      </c>
      <c r="U697" s="400">
        <f t="shared" si="11"/>
        <v>100.00000000000003</v>
      </c>
      <c r="V697" s="637"/>
      <c r="W697" s="637"/>
      <c r="X697" s="637"/>
      <c r="Y697" s="637"/>
      <c r="Z697" s="637"/>
      <c r="AA697" s="637"/>
      <c r="AB697" s="637"/>
      <c r="AC697" s="103"/>
    </row>
    <row r="698" spans="1:29" ht="12.75" customHeight="1" thickBot="1" x14ac:dyDescent="0.25">
      <c r="A698" s="97"/>
      <c r="B698" s="633" t="s">
        <v>62</v>
      </c>
      <c r="C698" s="633"/>
      <c r="D698" s="633"/>
      <c r="E698" s="633"/>
      <c r="F698" s="633"/>
      <c r="G698" s="633"/>
      <c r="H698" s="633"/>
      <c r="I698" s="633"/>
      <c r="J698" s="633"/>
      <c r="K698" s="633"/>
      <c r="L698" s="634"/>
      <c r="M698" s="212">
        <v>14</v>
      </c>
      <c r="N698" s="212">
        <v>3</v>
      </c>
      <c r="O698" s="175" t="s">
        <v>524</v>
      </c>
      <c r="P698" s="176" t="s">
        <v>103</v>
      </c>
      <c r="Q698" s="635"/>
      <c r="R698" s="636"/>
      <c r="S698" s="402">
        <f>+'11'!U742</f>
        <v>549.07404999999994</v>
      </c>
      <c r="T698" s="402">
        <f>+'11'!V742</f>
        <v>549.07405000000006</v>
      </c>
      <c r="U698" s="400">
        <f t="shared" si="11"/>
        <v>100.00000000000003</v>
      </c>
      <c r="V698" s="637"/>
      <c r="W698" s="637"/>
      <c r="X698" s="637"/>
      <c r="Y698" s="637"/>
      <c r="Z698" s="637"/>
      <c r="AA698" s="637"/>
      <c r="AB698" s="637"/>
      <c r="AC698" s="103"/>
    </row>
    <row r="699" spans="1:29" ht="12.75" customHeight="1" thickBot="1" x14ac:dyDescent="0.25">
      <c r="A699" s="97"/>
      <c r="B699" s="633" t="s">
        <v>159</v>
      </c>
      <c r="C699" s="633"/>
      <c r="D699" s="633"/>
      <c r="E699" s="633"/>
      <c r="F699" s="633"/>
      <c r="G699" s="633"/>
      <c r="H699" s="633"/>
      <c r="I699" s="633"/>
      <c r="J699" s="633"/>
      <c r="K699" s="633"/>
      <c r="L699" s="634"/>
      <c r="M699" s="212">
        <v>14</v>
      </c>
      <c r="N699" s="212">
        <v>3</v>
      </c>
      <c r="O699" s="175" t="s">
        <v>524</v>
      </c>
      <c r="P699" s="176" t="s">
        <v>160</v>
      </c>
      <c r="Q699" s="635"/>
      <c r="R699" s="636"/>
      <c r="S699" s="402">
        <f>+'11'!U743</f>
        <v>549.07404999999994</v>
      </c>
      <c r="T699" s="402">
        <f>+'11'!V743</f>
        <v>549.07405000000006</v>
      </c>
      <c r="U699" s="400">
        <f t="shared" si="11"/>
        <v>100.00000000000003</v>
      </c>
      <c r="V699" s="637"/>
      <c r="W699" s="637"/>
      <c r="X699" s="637"/>
      <c r="Y699" s="637"/>
      <c r="Z699" s="637"/>
      <c r="AA699" s="637"/>
      <c r="AB699" s="637"/>
      <c r="AC699" s="103"/>
    </row>
    <row r="700" spans="1:29" ht="32.25" customHeight="1" thickBot="1" x14ac:dyDescent="0.25">
      <c r="A700" s="97"/>
      <c r="B700" s="633" t="s">
        <v>112</v>
      </c>
      <c r="C700" s="633"/>
      <c r="D700" s="633"/>
      <c r="E700" s="633"/>
      <c r="F700" s="633"/>
      <c r="G700" s="633"/>
      <c r="H700" s="633"/>
      <c r="I700" s="633"/>
      <c r="J700" s="633"/>
      <c r="K700" s="633"/>
      <c r="L700" s="634"/>
      <c r="M700" s="212">
        <v>14</v>
      </c>
      <c r="N700" s="212">
        <v>3</v>
      </c>
      <c r="O700" s="175" t="s">
        <v>525</v>
      </c>
      <c r="P700" s="176">
        <v>0</v>
      </c>
      <c r="Q700" s="635"/>
      <c r="R700" s="636"/>
      <c r="S700" s="402">
        <f>+'11'!U744</f>
        <v>502.41809999999998</v>
      </c>
      <c r="T700" s="402">
        <f>+'11'!V744</f>
        <v>502.41809999999998</v>
      </c>
      <c r="U700" s="400">
        <f t="shared" si="11"/>
        <v>100</v>
      </c>
      <c r="V700" s="637"/>
      <c r="W700" s="637"/>
      <c r="X700" s="637"/>
      <c r="Y700" s="637"/>
      <c r="Z700" s="637"/>
      <c r="AA700" s="637"/>
      <c r="AB700" s="637"/>
      <c r="AC700" s="103"/>
    </row>
    <row r="701" spans="1:29" ht="12.75" customHeight="1" thickBot="1" x14ac:dyDescent="0.25">
      <c r="A701" s="97"/>
      <c r="B701" s="633" t="s">
        <v>62</v>
      </c>
      <c r="C701" s="633"/>
      <c r="D701" s="633"/>
      <c r="E701" s="633"/>
      <c r="F701" s="633"/>
      <c r="G701" s="633"/>
      <c r="H701" s="633"/>
      <c r="I701" s="633"/>
      <c r="J701" s="633"/>
      <c r="K701" s="633"/>
      <c r="L701" s="634"/>
      <c r="M701" s="212">
        <v>14</v>
      </c>
      <c r="N701" s="212">
        <v>3</v>
      </c>
      <c r="O701" s="175" t="s">
        <v>525</v>
      </c>
      <c r="P701" s="176" t="s">
        <v>103</v>
      </c>
      <c r="Q701" s="635"/>
      <c r="R701" s="636"/>
      <c r="S701" s="402">
        <f>+'11'!U745</f>
        <v>502.41809999999998</v>
      </c>
      <c r="T701" s="402">
        <f>+'11'!V745</f>
        <v>502.41809999999998</v>
      </c>
      <c r="U701" s="400">
        <f t="shared" si="11"/>
        <v>100</v>
      </c>
      <c r="V701" s="637"/>
      <c r="W701" s="637"/>
      <c r="X701" s="637"/>
      <c r="Y701" s="637"/>
      <c r="Z701" s="637"/>
      <c r="AA701" s="637"/>
      <c r="AB701" s="637"/>
      <c r="AC701" s="103"/>
    </row>
    <row r="702" spans="1:29" ht="12.75" customHeight="1" thickBot="1" x14ac:dyDescent="0.25">
      <c r="A702" s="97"/>
      <c r="B702" s="628" t="s">
        <v>159</v>
      </c>
      <c r="C702" s="628"/>
      <c r="D702" s="628"/>
      <c r="E702" s="628"/>
      <c r="F702" s="628"/>
      <c r="G702" s="628"/>
      <c r="H702" s="628"/>
      <c r="I702" s="628"/>
      <c r="J702" s="628"/>
      <c r="K702" s="628"/>
      <c r="L702" s="629"/>
      <c r="M702" s="213">
        <v>14</v>
      </c>
      <c r="N702" s="213">
        <v>3</v>
      </c>
      <c r="O702" s="180" t="s">
        <v>525</v>
      </c>
      <c r="P702" s="181" t="s">
        <v>160</v>
      </c>
      <c r="Q702" s="630"/>
      <c r="R702" s="631"/>
      <c r="S702" s="402">
        <f>+'11'!U746</f>
        <v>502.41809999999998</v>
      </c>
      <c r="T702" s="402">
        <f>+'11'!V746</f>
        <v>502.41809999999998</v>
      </c>
      <c r="U702" s="400">
        <f t="shared" si="11"/>
        <v>100</v>
      </c>
      <c r="V702" s="632"/>
      <c r="W702" s="632"/>
      <c r="X702" s="632"/>
      <c r="Y702" s="632"/>
      <c r="Z702" s="632"/>
      <c r="AA702" s="632"/>
      <c r="AB702" s="632"/>
      <c r="AC702" s="103"/>
    </row>
    <row r="703" spans="1:29" ht="25.5" customHeight="1" x14ac:dyDescent="0.2">
      <c r="A703" s="68"/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67"/>
      <c r="M703" s="152"/>
      <c r="N703" s="152"/>
      <c r="O703" s="152"/>
      <c r="P703" s="152"/>
      <c r="Q703" s="152"/>
      <c r="R703" s="152"/>
      <c r="S703" s="152"/>
      <c r="T703" s="152"/>
      <c r="U703" s="152"/>
      <c r="V703" s="67"/>
      <c r="W703" s="67"/>
      <c r="X703" s="67"/>
      <c r="Y703" s="67"/>
      <c r="Z703" s="67"/>
      <c r="AA703" s="67"/>
      <c r="AB703" s="67"/>
      <c r="AC703" s="67"/>
    </row>
    <row r="704" spans="1:29" ht="11.25" customHeight="1" x14ac:dyDescent="0.2">
      <c r="A704" s="68"/>
      <c r="B704" s="106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152"/>
      <c r="N704" s="152"/>
      <c r="O704" s="152"/>
      <c r="P704" s="152"/>
      <c r="Q704" s="152"/>
      <c r="R704" s="152"/>
      <c r="S704" s="152"/>
      <c r="T704" s="152"/>
      <c r="U704" s="152"/>
      <c r="V704" s="67"/>
      <c r="W704" s="67"/>
      <c r="X704" s="67"/>
      <c r="Y704" s="67"/>
      <c r="Z704" s="67"/>
      <c r="AA704" s="67"/>
      <c r="AB704" s="67"/>
      <c r="AC704" s="67"/>
    </row>
    <row r="705" spans="1:29" ht="12.75" customHeight="1" x14ac:dyDescent="0.2">
      <c r="A705" s="67" t="s">
        <v>304</v>
      </c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152"/>
      <c r="N705" s="152"/>
      <c r="O705" s="152"/>
      <c r="P705" s="152"/>
      <c r="Q705" s="152"/>
      <c r="R705" s="152"/>
      <c r="S705" s="152"/>
      <c r="T705" s="152"/>
      <c r="U705" s="152"/>
      <c r="V705" s="67"/>
      <c r="W705" s="67"/>
      <c r="X705" s="67"/>
      <c r="Y705" s="67"/>
      <c r="Z705" s="67"/>
      <c r="AA705" s="67"/>
      <c r="AB705" s="67"/>
      <c r="AC705" s="67"/>
    </row>
  </sheetData>
  <mergeCells count="1845">
    <mergeCell ref="B21:L21"/>
    <mergeCell ref="Q21:R21"/>
    <mergeCell ref="V21:AB21"/>
    <mergeCell ref="B22:L22"/>
    <mergeCell ref="Q22:R22"/>
    <mergeCell ref="V22:AB22"/>
    <mergeCell ref="B20:L20"/>
    <mergeCell ref="Q20:R20"/>
    <mergeCell ref="V20:AB20"/>
    <mergeCell ref="B27:L27"/>
    <mergeCell ref="Q27:R27"/>
    <mergeCell ref="V27:AB27"/>
    <mergeCell ref="B28:L28"/>
    <mergeCell ref="Q28:R28"/>
    <mergeCell ref="V28:AB28"/>
    <mergeCell ref="B25:L25"/>
    <mergeCell ref="Q25:R25"/>
    <mergeCell ref="V25:AB25"/>
    <mergeCell ref="B26:L26"/>
    <mergeCell ref="Q26:R26"/>
    <mergeCell ref="V26:AB26"/>
    <mergeCell ref="B23:L23"/>
    <mergeCell ref="Q23:R23"/>
    <mergeCell ref="V23:AB23"/>
    <mergeCell ref="B24:L24"/>
    <mergeCell ref="Q24:R24"/>
    <mergeCell ref="V24:AB24"/>
    <mergeCell ref="B33:L33"/>
    <mergeCell ref="Q33:R33"/>
    <mergeCell ref="V33:AB33"/>
    <mergeCell ref="B34:L34"/>
    <mergeCell ref="Q34:R34"/>
    <mergeCell ref="V34:AB34"/>
    <mergeCell ref="B31:L31"/>
    <mergeCell ref="Q31:R31"/>
    <mergeCell ref="V31:AB31"/>
    <mergeCell ref="B32:L32"/>
    <mergeCell ref="Q32:R32"/>
    <mergeCell ref="V32:AB32"/>
    <mergeCell ref="B29:L29"/>
    <mergeCell ref="Q29:R29"/>
    <mergeCell ref="V29:AB29"/>
    <mergeCell ref="B30:L30"/>
    <mergeCell ref="Q30:R30"/>
    <mergeCell ref="V30:AB30"/>
    <mergeCell ref="B39:L39"/>
    <mergeCell ref="Q39:R39"/>
    <mergeCell ref="V39:AB39"/>
    <mergeCell ref="B40:L40"/>
    <mergeCell ref="Q40:R40"/>
    <mergeCell ref="V40:AB40"/>
    <mergeCell ref="B37:L37"/>
    <mergeCell ref="Q37:R37"/>
    <mergeCell ref="V37:AB37"/>
    <mergeCell ref="B38:L38"/>
    <mergeCell ref="Q38:R38"/>
    <mergeCell ref="V38:AB38"/>
    <mergeCell ref="B35:L35"/>
    <mergeCell ref="Q35:R35"/>
    <mergeCell ref="V35:AB35"/>
    <mergeCell ref="B36:L36"/>
    <mergeCell ref="Q36:R36"/>
    <mergeCell ref="V36:AB36"/>
    <mergeCell ref="B45:L45"/>
    <mergeCell ref="Q45:R45"/>
    <mergeCell ref="V45:AB45"/>
    <mergeCell ref="B46:L46"/>
    <mergeCell ref="Q46:R46"/>
    <mergeCell ref="V46:AB46"/>
    <mergeCell ref="B43:L43"/>
    <mergeCell ref="Q43:R43"/>
    <mergeCell ref="V43:AB43"/>
    <mergeCell ref="B44:L44"/>
    <mergeCell ref="Q44:R44"/>
    <mergeCell ref="V44:AB44"/>
    <mergeCell ref="B41:L41"/>
    <mergeCell ref="Q41:R41"/>
    <mergeCell ref="V41:AB41"/>
    <mergeCell ref="B42:L42"/>
    <mergeCell ref="Q42:R42"/>
    <mergeCell ref="V42:AB42"/>
    <mergeCell ref="B51:L51"/>
    <mergeCell ref="Q51:R51"/>
    <mergeCell ref="V51:AB51"/>
    <mergeCell ref="B52:L52"/>
    <mergeCell ref="Q52:R52"/>
    <mergeCell ref="V52:AB52"/>
    <mergeCell ref="B49:L49"/>
    <mergeCell ref="Q49:R49"/>
    <mergeCell ref="V49:AB49"/>
    <mergeCell ref="B50:L50"/>
    <mergeCell ref="Q50:R50"/>
    <mergeCell ref="V50:AB50"/>
    <mergeCell ref="B47:L47"/>
    <mergeCell ref="Q47:R47"/>
    <mergeCell ref="V47:AB47"/>
    <mergeCell ref="B48:L48"/>
    <mergeCell ref="Q48:R48"/>
    <mergeCell ref="V48:AB48"/>
    <mergeCell ref="B57:L57"/>
    <mergeCell ref="Q57:R57"/>
    <mergeCell ref="V57:AB57"/>
    <mergeCell ref="B58:L58"/>
    <mergeCell ref="Q58:R58"/>
    <mergeCell ref="V58:AB58"/>
    <mergeCell ref="B55:L55"/>
    <mergeCell ref="Q55:R55"/>
    <mergeCell ref="V55:AB55"/>
    <mergeCell ref="B56:L56"/>
    <mergeCell ref="Q56:R56"/>
    <mergeCell ref="V56:AB56"/>
    <mergeCell ref="B53:L53"/>
    <mergeCell ref="Q53:R53"/>
    <mergeCell ref="V53:AB53"/>
    <mergeCell ref="B54:L54"/>
    <mergeCell ref="Q54:R54"/>
    <mergeCell ref="V54:AB54"/>
    <mergeCell ref="B68:L68"/>
    <mergeCell ref="Q68:R68"/>
    <mergeCell ref="V68:AB68"/>
    <mergeCell ref="B69:L69"/>
    <mergeCell ref="Q69:R69"/>
    <mergeCell ref="V69:AB69"/>
    <mergeCell ref="B66:L66"/>
    <mergeCell ref="Q66:R66"/>
    <mergeCell ref="V66:AB66"/>
    <mergeCell ref="B67:L67"/>
    <mergeCell ref="Q67:R67"/>
    <mergeCell ref="V67:AB67"/>
    <mergeCell ref="B59:L59"/>
    <mergeCell ref="Q59:R59"/>
    <mergeCell ref="V59:AB59"/>
    <mergeCell ref="B65:L65"/>
    <mergeCell ref="Q65:R65"/>
    <mergeCell ref="V65:AB65"/>
    <mergeCell ref="B74:L74"/>
    <mergeCell ref="Q74:R74"/>
    <mergeCell ref="V74:AB74"/>
    <mergeCell ref="B75:L75"/>
    <mergeCell ref="Q75:R75"/>
    <mergeCell ref="V75:AB75"/>
    <mergeCell ref="B72:L72"/>
    <mergeCell ref="Q72:R72"/>
    <mergeCell ref="V72:AB72"/>
    <mergeCell ref="B73:L73"/>
    <mergeCell ref="Q73:R73"/>
    <mergeCell ref="V73:AB73"/>
    <mergeCell ref="B70:L70"/>
    <mergeCell ref="Q70:R70"/>
    <mergeCell ref="V70:AB70"/>
    <mergeCell ref="B71:L71"/>
    <mergeCell ref="Q71:R71"/>
    <mergeCell ref="V71:AB71"/>
    <mergeCell ref="B80:L80"/>
    <mergeCell ref="Q80:R80"/>
    <mergeCell ref="V80:AB80"/>
    <mergeCell ref="B81:L81"/>
    <mergeCell ref="Q81:R81"/>
    <mergeCell ref="V81:AB81"/>
    <mergeCell ref="B78:L78"/>
    <mergeCell ref="Q78:R78"/>
    <mergeCell ref="V78:AB78"/>
    <mergeCell ref="B79:L79"/>
    <mergeCell ref="Q79:R79"/>
    <mergeCell ref="V79:AB79"/>
    <mergeCell ref="B76:L76"/>
    <mergeCell ref="Q76:R76"/>
    <mergeCell ref="V76:AB76"/>
    <mergeCell ref="B77:L77"/>
    <mergeCell ref="Q77:R77"/>
    <mergeCell ref="V77:AB77"/>
    <mergeCell ref="B91:L91"/>
    <mergeCell ref="Q91:R91"/>
    <mergeCell ref="V91:AB91"/>
    <mergeCell ref="B92:L92"/>
    <mergeCell ref="Q92:R92"/>
    <mergeCell ref="V92:AB92"/>
    <mergeCell ref="B84:L84"/>
    <mergeCell ref="Q84:R84"/>
    <mergeCell ref="V84:AB84"/>
    <mergeCell ref="B90:L90"/>
    <mergeCell ref="Q90:R90"/>
    <mergeCell ref="V90:AB90"/>
    <mergeCell ref="B82:L82"/>
    <mergeCell ref="Q82:R82"/>
    <mergeCell ref="V82:AB82"/>
    <mergeCell ref="B83:L83"/>
    <mergeCell ref="Q83:R83"/>
    <mergeCell ref="V83:AB83"/>
    <mergeCell ref="B85:L85"/>
    <mergeCell ref="B86:L86"/>
    <mergeCell ref="B87:L87"/>
    <mergeCell ref="B88:L88"/>
    <mergeCell ref="B89:L89"/>
    <mergeCell ref="B97:L97"/>
    <mergeCell ref="Q97:R97"/>
    <mergeCell ref="V97:AB97"/>
    <mergeCell ref="B98:L98"/>
    <mergeCell ref="Q98:R98"/>
    <mergeCell ref="V98:AB98"/>
    <mergeCell ref="B95:L95"/>
    <mergeCell ref="Q95:R95"/>
    <mergeCell ref="V95:AB95"/>
    <mergeCell ref="B96:L96"/>
    <mergeCell ref="Q96:R96"/>
    <mergeCell ref="V96:AB96"/>
    <mergeCell ref="B93:L93"/>
    <mergeCell ref="Q93:R93"/>
    <mergeCell ref="V93:AB93"/>
    <mergeCell ref="B94:L94"/>
    <mergeCell ref="Q94:R94"/>
    <mergeCell ref="V94:AB94"/>
    <mergeCell ref="B103:L103"/>
    <mergeCell ref="Q103:R103"/>
    <mergeCell ref="V103:AB103"/>
    <mergeCell ref="B104:L104"/>
    <mergeCell ref="Q104:R104"/>
    <mergeCell ref="V104:AB104"/>
    <mergeCell ref="B101:L101"/>
    <mergeCell ref="Q101:R101"/>
    <mergeCell ref="V101:AB101"/>
    <mergeCell ref="B102:L102"/>
    <mergeCell ref="Q102:R102"/>
    <mergeCell ref="V102:AB102"/>
    <mergeCell ref="B99:L99"/>
    <mergeCell ref="Q99:R99"/>
    <mergeCell ref="V99:AB99"/>
    <mergeCell ref="B100:L100"/>
    <mergeCell ref="Q100:R100"/>
    <mergeCell ref="V100:AB100"/>
    <mergeCell ref="B109:L109"/>
    <mergeCell ref="Q109:R109"/>
    <mergeCell ref="V109:AB109"/>
    <mergeCell ref="B110:L110"/>
    <mergeCell ref="Q110:R110"/>
    <mergeCell ref="V110:AB110"/>
    <mergeCell ref="B107:L107"/>
    <mergeCell ref="Q107:R107"/>
    <mergeCell ref="V107:AB107"/>
    <mergeCell ref="B108:L108"/>
    <mergeCell ref="Q108:R108"/>
    <mergeCell ref="V108:AB108"/>
    <mergeCell ref="B105:L105"/>
    <mergeCell ref="Q105:R105"/>
    <mergeCell ref="V105:AB105"/>
    <mergeCell ref="B106:L106"/>
    <mergeCell ref="Q106:R106"/>
    <mergeCell ref="V106:AB106"/>
    <mergeCell ref="B115:L115"/>
    <mergeCell ref="Q115:R115"/>
    <mergeCell ref="V115:AB115"/>
    <mergeCell ref="B116:L116"/>
    <mergeCell ref="Q116:R116"/>
    <mergeCell ref="V116:AB116"/>
    <mergeCell ref="B113:L113"/>
    <mergeCell ref="Q113:R113"/>
    <mergeCell ref="V113:AB113"/>
    <mergeCell ref="B114:L114"/>
    <mergeCell ref="Q114:R114"/>
    <mergeCell ref="V114:AB114"/>
    <mergeCell ref="B111:L111"/>
    <mergeCell ref="Q111:R111"/>
    <mergeCell ref="V111:AB111"/>
    <mergeCell ref="B112:L112"/>
    <mergeCell ref="Q112:R112"/>
    <mergeCell ref="V112:AB112"/>
    <mergeCell ref="B121:L121"/>
    <mergeCell ref="Q121:R121"/>
    <mergeCell ref="V121:AB121"/>
    <mergeCell ref="B122:L122"/>
    <mergeCell ref="Q122:R122"/>
    <mergeCell ref="V122:AB122"/>
    <mergeCell ref="B119:L119"/>
    <mergeCell ref="Q119:R119"/>
    <mergeCell ref="V119:AB119"/>
    <mergeCell ref="B120:L120"/>
    <mergeCell ref="Q120:R120"/>
    <mergeCell ref="V120:AB120"/>
    <mergeCell ref="B117:L117"/>
    <mergeCell ref="Q117:R117"/>
    <mergeCell ref="V117:AB117"/>
    <mergeCell ref="B118:L118"/>
    <mergeCell ref="Q118:R118"/>
    <mergeCell ref="V118:AB118"/>
    <mergeCell ref="B127:L127"/>
    <mergeCell ref="Q127:R127"/>
    <mergeCell ref="V127:AB127"/>
    <mergeCell ref="B128:L128"/>
    <mergeCell ref="Q128:R128"/>
    <mergeCell ref="V128:AB128"/>
    <mergeCell ref="B125:L125"/>
    <mergeCell ref="Q125:R125"/>
    <mergeCell ref="V125:AB125"/>
    <mergeCell ref="B126:L126"/>
    <mergeCell ref="Q126:R126"/>
    <mergeCell ref="V126:AB126"/>
    <mergeCell ref="B123:L123"/>
    <mergeCell ref="Q123:R123"/>
    <mergeCell ref="V123:AB123"/>
    <mergeCell ref="B124:L124"/>
    <mergeCell ref="Q124:R124"/>
    <mergeCell ref="V124:AB124"/>
    <mergeCell ref="B133:L133"/>
    <mergeCell ref="Q133:R133"/>
    <mergeCell ref="V133:AB133"/>
    <mergeCell ref="B134:L134"/>
    <mergeCell ref="Q134:R134"/>
    <mergeCell ref="V134:AB134"/>
    <mergeCell ref="B131:L131"/>
    <mergeCell ref="Q131:R131"/>
    <mergeCell ref="V131:AB131"/>
    <mergeCell ref="B132:L132"/>
    <mergeCell ref="Q132:R132"/>
    <mergeCell ref="V132:AB132"/>
    <mergeCell ref="B129:L129"/>
    <mergeCell ref="Q129:R129"/>
    <mergeCell ref="V129:AB129"/>
    <mergeCell ref="B130:L130"/>
    <mergeCell ref="Q130:R130"/>
    <mergeCell ref="V130:AB130"/>
    <mergeCell ref="B139:L139"/>
    <mergeCell ref="Q139:R139"/>
    <mergeCell ref="V139:AB139"/>
    <mergeCell ref="B140:L140"/>
    <mergeCell ref="Q140:R140"/>
    <mergeCell ref="V140:AB140"/>
    <mergeCell ref="B137:L137"/>
    <mergeCell ref="Q137:R137"/>
    <mergeCell ref="V137:AB137"/>
    <mergeCell ref="B138:L138"/>
    <mergeCell ref="Q138:R138"/>
    <mergeCell ref="V138:AB138"/>
    <mergeCell ref="B135:L135"/>
    <mergeCell ref="Q135:R135"/>
    <mergeCell ref="V135:AB135"/>
    <mergeCell ref="B136:L136"/>
    <mergeCell ref="Q136:R136"/>
    <mergeCell ref="V136:AB136"/>
    <mergeCell ref="B145:L145"/>
    <mergeCell ref="Q145:R145"/>
    <mergeCell ref="V145:AB145"/>
    <mergeCell ref="B146:L146"/>
    <mergeCell ref="Q146:R146"/>
    <mergeCell ref="V146:AB146"/>
    <mergeCell ref="B143:L143"/>
    <mergeCell ref="Q143:R143"/>
    <mergeCell ref="V143:AB143"/>
    <mergeCell ref="B144:L144"/>
    <mergeCell ref="Q144:R144"/>
    <mergeCell ref="V144:AB144"/>
    <mergeCell ref="B141:L141"/>
    <mergeCell ref="Q141:R141"/>
    <mergeCell ref="V141:AB141"/>
    <mergeCell ref="B142:L142"/>
    <mergeCell ref="Q142:R142"/>
    <mergeCell ref="V142:AB142"/>
    <mergeCell ref="B151:L151"/>
    <mergeCell ref="Q151:R151"/>
    <mergeCell ref="V151:AB151"/>
    <mergeCell ref="B152:L152"/>
    <mergeCell ref="Q152:R152"/>
    <mergeCell ref="V152:AB152"/>
    <mergeCell ref="B149:L149"/>
    <mergeCell ref="Q149:R149"/>
    <mergeCell ref="V149:AB149"/>
    <mergeCell ref="B150:L150"/>
    <mergeCell ref="Q150:R150"/>
    <mergeCell ref="V150:AB150"/>
    <mergeCell ref="B147:L147"/>
    <mergeCell ref="Q147:R147"/>
    <mergeCell ref="V147:AB147"/>
    <mergeCell ref="B148:L148"/>
    <mergeCell ref="Q148:R148"/>
    <mergeCell ref="V148:AB148"/>
    <mergeCell ref="B163:L163"/>
    <mergeCell ref="Q163:R163"/>
    <mergeCell ref="V163:AB163"/>
    <mergeCell ref="B164:L164"/>
    <mergeCell ref="Q164:R164"/>
    <mergeCell ref="V164:AB164"/>
    <mergeCell ref="B161:L161"/>
    <mergeCell ref="Q161:R161"/>
    <mergeCell ref="V161:AB161"/>
    <mergeCell ref="B162:L162"/>
    <mergeCell ref="Q162:R162"/>
    <mergeCell ref="V162:AB162"/>
    <mergeCell ref="B153:L153"/>
    <mergeCell ref="Q153:R153"/>
    <mergeCell ref="V153:AB153"/>
    <mergeCell ref="B160:L160"/>
    <mergeCell ref="Q160:R160"/>
    <mergeCell ref="V160:AB160"/>
    <mergeCell ref="B169:L169"/>
    <mergeCell ref="Q169:R169"/>
    <mergeCell ref="V169:AB169"/>
    <mergeCell ref="B170:L170"/>
    <mergeCell ref="Q170:R170"/>
    <mergeCell ref="V170:AB170"/>
    <mergeCell ref="B167:L167"/>
    <mergeCell ref="Q167:R167"/>
    <mergeCell ref="V167:AB167"/>
    <mergeCell ref="B168:L168"/>
    <mergeCell ref="Q168:R168"/>
    <mergeCell ref="V168:AB168"/>
    <mergeCell ref="B165:L165"/>
    <mergeCell ref="Q165:R165"/>
    <mergeCell ref="V165:AB165"/>
    <mergeCell ref="B166:L166"/>
    <mergeCell ref="Q166:R166"/>
    <mergeCell ref="V166:AB166"/>
    <mergeCell ref="B175:L175"/>
    <mergeCell ref="Q175:R175"/>
    <mergeCell ref="V175:AB175"/>
    <mergeCell ref="B176:L176"/>
    <mergeCell ref="Q176:R176"/>
    <mergeCell ref="V176:AB176"/>
    <mergeCell ref="B173:L173"/>
    <mergeCell ref="Q173:R173"/>
    <mergeCell ref="V173:AB173"/>
    <mergeCell ref="B174:L174"/>
    <mergeCell ref="Q174:R174"/>
    <mergeCell ref="V174:AB174"/>
    <mergeCell ref="B171:L171"/>
    <mergeCell ref="Q171:R171"/>
    <mergeCell ref="V171:AB171"/>
    <mergeCell ref="B172:L172"/>
    <mergeCell ref="Q172:R172"/>
    <mergeCell ref="V172:AB172"/>
    <mergeCell ref="B181:L181"/>
    <mergeCell ref="Q181:R181"/>
    <mergeCell ref="V181:AB181"/>
    <mergeCell ref="B182:L182"/>
    <mergeCell ref="Q182:R182"/>
    <mergeCell ref="V182:AB182"/>
    <mergeCell ref="B179:L179"/>
    <mergeCell ref="Q179:R179"/>
    <mergeCell ref="V179:AB179"/>
    <mergeCell ref="B180:L180"/>
    <mergeCell ref="Q180:R180"/>
    <mergeCell ref="V180:AB180"/>
    <mergeCell ref="B177:L177"/>
    <mergeCell ref="Q177:R177"/>
    <mergeCell ref="V177:AB177"/>
    <mergeCell ref="B178:L178"/>
    <mergeCell ref="Q178:R178"/>
    <mergeCell ref="V178:AB178"/>
    <mergeCell ref="B187:L187"/>
    <mergeCell ref="Q187:R187"/>
    <mergeCell ref="V187:AB187"/>
    <mergeCell ref="B188:L188"/>
    <mergeCell ref="Q188:R188"/>
    <mergeCell ref="V188:AB188"/>
    <mergeCell ref="B185:L185"/>
    <mergeCell ref="Q185:R185"/>
    <mergeCell ref="V185:AB185"/>
    <mergeCell ref="B186:L186"/>
    <mergeCell ref="Q186:R186"/>
    <mergeCell ref="V186:AB186"/>
    <mergeCell ref="B183:L183"/>
    <mergeCell ref="Q183:R183"/>
    <mergeCell ref="V183:AB183"/>
    <mergeCell ref="B184:L184"/>
    <mergeCell ref="Q184:R184"/>
    <mergeCell ref="V184:AB184"/>
    <mergeCell ref="B193:L193"/>
    <mergeCell ref="Q193:R193"/>
    <mergeCell ref="V193:AB193"/>
    <mergeCell ref="B194:L194"/>
    <mergeCell ref="Q194:R194"/>
    <mergeCell ref="V194:AB194"/>
    <mergeCell ref="B191:L191"/>
    <mergeCell ref="Q191:R191"/>
    <mergeCell ref="V191:AB191"/>
    <mergeCell ref="B192:L192"/>
    <mergeCell ref="Q192:R192"/>
    <mergeCell ref="V192:AB192"/>
    <mergeCell ref="B189:L189"/>
    <mergeCell ref="Q189:R189"/>
    <mergeCell ref="V189:AB189"/>
    <mergeCell ref="B190:L190"/>
    <mergeCell ref="Q190:R190"/>
    <mergeCell ref="V190:AB190"/>
    <mergeCell ref="B199:L199"/>
    <mergeCell ref="Q199:R199"/>
    <mergeCell ref="V199:AB199"/>
    <mergeCell ref="B200:L200"/>
    <mergeCell ref="Q200:R200"/>
    <mergeCell ref="V200:AB200"/>
    <mergeCell ref="B197:L197"/>
    <mergeCell ref="Q197:R197"/>
    <mergeCell ref="V197:AB197"/>
    <mergeCell ref="B198:L198"/>
    <mergeCell ref="Q198:R198"/>
    <mergeCell ref="V198:AB198"/>
    <mergeCell ref="B195:L195"/>
    <mergeCell ref="Q195:R195"/>
    <mergeCell ref="V195:AB195"/>
    <mergeCell ref="B196:L196"/>
    <mergeCell ref="Q196:R196"/>
    <mergeCell ref="V196:AB196"/>
    <mergeCell ref="B205:L205"/>
    <mergeCell ref="Q205:R205"/>
    <mergeCell ref="V205:AB205"/>
    <mergeCell ref="B206:L206"/>
    <mergeCell ref="Q206:R206"/>
    <mergeCell ref="V206:AB206"/>
    <mergeCell ref="B203:L203"/>
    <mergeCell ref="Q203:R203"/>
    <mergeCell ref="V203:AB203"/>
    <mergeCell ref="B204:L204"/>
    <mergeCell ref="Q204:R204"/>
    <mergeCell ref="V204:AB204"/>
    <mergeCell ref="B201:L201"/>
    <mergeCell ref="Q201:R201"/>
    <mergeCell ref="V201:AB201"/>
    <mergeCell ref="B202:L202"/>
    <mergeCell ref="Q202:R202"/>
    <mergeCell ref="V202:AB202"/>
    <mergeCell ref="B211:L211"/>
    <mergeCell ref="Q211:R211"/>
    <mergeCell ref="V211:AB211"/>
    <mergeCell ref="B212:L212"/>
    <mergeCell ref="Q212:R212"/>
    <mergeCell ref="V212:AB212"/>
    <mergeCell ref="B209:L209"/>
    <mergeCell ref="Q209:R209"/>
    <mergeCell ref="V209:AB209"/>
    <mergeCell ref="B210:L210"/>
    <mergeCell ref="Q210:R210"/>
    <mergeCell ref="V210:AB210"/>
    <mergeCell ref="B207:L207"/>
    <mergeCell ref="Q207:R207"/>
    <mergeCell ref="V207:AB207"/>
    <mergeCell ref="B208:L208"/>
    <mergeCell ref="Q208:R208"/>
    <mergeCell ref="V208:AB208"/>
    <mergeCell ref="B217:L217"/>
    <mergeCell ref="Q217:R217"/>
    <mergeCell ref="V217:AB217"/>
    <mergeCell ref="B218:L218"/>
    <mergeCell ref="Q218:R218"/>
    <mergeCell ref="V218:AB218"/>
    <mergeCell ref="B215:L215"/>
    <mergeCell ref="Q215:R215"/>
    <mergeCell ref="V215:AB215"/>
    <mergeCell ref="B216:L216"/>
    <mergeCell ref="Q216:R216"/>
    <mergeCell ref="V216:AB216"/>
    <mergeCell ref="B213:L213"/>
    <mergeCell ref="Q213:R213"/>
    <mergeCell ref="V213:AB213"/>
    <mergeCell ref="B214:L214"/>
    <mergeCell ref="Q214:R214"/>
    <mergeCell ref="V214:AB214"/>
    <mergeCell ref="B223:L223"/>
    <mergeCell ref="Q223:R223"/>
    <mergeCell ref="V223:AB223"/>
    <mergeCell ref="B224:L224"/>
    <mergeCell ref="Q224:R224"/>
    <mergeCell ref="V224:AB224"/>
    <mergeCell ref="B221:L221"/>
    <mergeCell ref="Q221:R221"/>
    <mergeCell ref="V221:AB221"/>
    <mergeCell ref="B222:L222"/>
    <mergeCell ref="Q222:R222"/>
    <mergeCell ref="V222:AB222"/>
    <mergeCell ref="B219:L219"/>
    <mergeCell ref="Q219:R219"/>
    <mergeCell ref="V219:AB219"/>
    <mergeCell ref="B220:L220"/>
    <mergeCell ref="Q220:R220"/>
    <mergeCell ref="V220:AB220"/>
    <mergeCell ref="B229:L229"/>
    <mergeCell ref="Q229:R229"/>
    <mergeCell ref="V229:AB229"/>
    <mergeCell ref="B230:L230"/>
    <mergeCell ref="Q230:R230"/>
    <mergeCell ref="V230:AB230"/>
    <mergeCell ref="B227:L227"/>
    <mergeCell ref="Q227:R227"/>
    <mergeCell ref="V227:AB227"/>
    <mergeCell ref="B228:L228"/>
    <mergeCell ref="Q228:R228"/>
    <mergeCell ref="V228:AB228"/>
    <mergeCell ref="B225:L225"/>
    <mergeCell ref="Q225:R225"/>
    <mergeCell ref="V225:AB225"/>
    <mergeCell ref="B226:L226"/>
    <mergeCell ref="Q226:R226"/>
    <mergeCell ref="V226:AB226"/>
    <mergeCell ref="B236:L236"/>
    <mergeCell ref="Q236:R236"/>
    <mergeCell ref="V236:AB236"/>
    <mergeCell ref="B237:L237"/>
    <mergeCell ref="Q237:R237"/>
    <mergeCell ref="V237:AB237"/>
    <mergeCell ref="B233:L233"/>
    <mergeCell ref="Q233:R233"/>
    <mergeCell ref="V233:AB233"/>
    <mergeCell ref="B235:L235"/>
    <mergeCell ref="Q235:R235"/>
    <mergeCell ref="V235:AB235"/>
    <mergeCell ref="B231:L231"/>
    <mergeCell ref="Q231:R231"/>
    <mergeCell ref="V231:AB231"/>
    <mergeCell ref="B232:L232"/>
    <mergeCell ref="Q232:R232"/>
    <mergeCell ref="V232:AB232"/>
    <mergeCell ref="B242:L242"/>
    <mergeCell ref="Q242:R242"/>
    <mergeCell ref="V242:AB242"/>
    <mergeCell ref="B243:L243"/>
    <mergeCell ref="Q243:R243"/>
    <mergeCell ref="V243:AB243"/>
    <mergeCell ref="B240:L240"/>
    <mergeCell ref="Q240:R240"/>
    <mergeCell ref="V240:AB240"/>
    <mergeCell ref="B241:L241"/>
    <mergeCell ref="Q241:R241"/>
    <mergeCell ref="V241:AB241"/>
    <mergeCell ref="B238:L238"/>
    <mergeCell ref="Q238:R238"/>
    <mergeCell ref="V238:AB238"/>
    <mergeCell ref="B239:L239"/>
    <mergeCell ref="Q239:R239"/>
    <mergeCell ref="V239:AB239"/>
    <mergeCell ref="B248:L248"/>
    <mergeCell ref="Q248:R248"/>
    <mergeCell ref="V248:AB248"/>
    <mergeCell ref="B249:L249"/>
    <mergeCell ref="Q249:R249"/>
    <mergeCell ref="V249:AB249"/>
    <mergeCell ref="B246:L246"/>
    <mergeCell ref="Q246:R246"/>
    <mergeCell ref="V246:AB246"/>
    <mergeCell ref="B247:L247"/>
    <mergeCell ref="Q247:R247"/>
    <mergeCell ref="V247:AB247"/>
    <mergeCell ref="B244:L244"/>
    <mergeCell ref="Q244:R244"/>
    <mergeCell ref="V244:AB244"/>
    <mergeCell ref="B245:L245"/>
    <mergeCell ref="Q245:R245"/>
    <mergeCell ref="V245:AB245"/>
    <mergeCell ref="B254:L254"/>
    <mergeCell ref="Q254:R254"/>
    <mergeCell ref="V254:AB254"/>
    <mergeCell ref="B255:L255"/>
    <mergeCell ref="Q255:R255"/>
    <mergeCell ref="V255:AB255"/>
    <mergeCell ref="B252:L252"/>
    <mergeCell ref="Q252:R252"/>
    <mergeCell ref="V252:AB252"/>
    <mergeCell ref="B253:L253"/>
    <mergeCell ref="Q253:R253"/>
    <mergeCell ref="V253:AB253"/>
    <mergeCell ref="B250:L250"/>
    <mergeCell ref="Q250:R250"/>
    <mergeCell ref="V250:AB250"/>
    <mergeCell ref="B251:L251"/>
    <mergeCell ref="Q251:R251"/>
    <mergeCell ref="V251:AB251"/>
    <mergeCell ref="B260:L260"/>
    <mergeCell ref="Q260:R260"/>
    <mergeCell ref="V260:AB260"/>
    <mergeCell ref="B261:L261"/>
    <mergeCell ref="Q261:R261"/>
    <mergeCell ref="V261:AB261"/>
    <mergeCell ref="B258:L258"/>
    <mergeCell ref="Q258:R258"/>
    <mergeCell ref="V258:AB258"/>
    <mergeCell ref="B259:L259"/>
    <mergeCell ref="Q259:R259"/>
    <mergeCell ref="V259:AB259"/>
    <mergeCell ref="B256:L256"/>
    <mergeCell ref="Q256:R256"/>
    <mergeCell ref="V256:AB256"/>
    <mergeCell ref="B257:L257"/>
    <mergeCell ref="Q257:R257"/>
    <mergeCell ref="V257:AB257"/>
    <mergeCell ref="B270:L270"/>
    <mergeCell ref="Q270:R270"/>
    <mergeCell ref="V270:AB270"/>
    <mergeCell ref="B271:L271"/>
    <mergeCell ref="Q271:R271"/>
    <mergeCell ref="V271:AB271"/>
    <mergeCell ref="B264:L264"/>
    <mergeCell ref="Q264:R264"/>
    <mergeCell ref="V264:AB264"/>
    <mergeCell ref="B269:L269"/>
    <mergeCell ref="Q269:R269"/>
    <mergeCell ref="V269:AB269"/>
    <mergeCell ref="B262:L262"/>
    <mergeCell ref="Q262:R262"/>
    <mergeCell ref="V262:AB262"/>
    <mergeCell ref="B263:L263"/>
    <mergeCell ref="Q263:R263"/>
    <mergeCell ref="V263:AB263"/>
    <mergeCell ref="B265:L265"/>
    <mergeCell ref="B266:L266"/>
    <mergeCell ref="B267:L267"/>
    <mergeCell ref="B268:L268"/>
    <mergeCell ref="B276:L276"/>
    <mergeCell ref="Q276:R276"/>
    <mergeCell ref="V276:AB276"/>
    <mergeCell ref="B277:L277"/>
    <mergeCell ref="Q277:R277"/>
    <mergeCell ref="V277:AB277"/>
    <mergeCell ref="B274:L274"/>
    <mergeCell ref="Q274:R274"/>
    <mergeCell ref="V274:AB274"/>
    <mergeCell ref="B275:L275"/>
    <mergeCell ref="Q275:R275"/>
    <mergeCell ref="V275:AB275"/>
    <mergeCell ref="B272:L272"/>
    <mergeCell ref="Q272:R272"/>
    <mergeCell ref="V272:AB272"/>
    <mergeCell ref="B273:L273"/>
    <mergeCell ref="Q273:R273"/>
    <mergeCell ref="V273:AB273"/>
    <mergeCell ref="B291:L291"/>
    <mergeCell ref="Q291:R291"/>
    <mergeCell ref="V291:AB291"/>
    <mergeCell ref="B295:L295"/>
    <mergeCell ref="Q295:R295"/>
    <mergeCell ref="V295:AB295"/>
    <mergeCell ref="B280:L280"/>
    <mergeCell ref="Q280:R280"/>
    <mergeCell ref="V280:AB280"/>
    <mergeCell ref="B290:L290"/>
    <mergeCell ref="Q290:R290"/>
    <mergeCell ref="V290:AB290"/>
    <mergeCell ref="B278:L278"/>
    <mergeCell ref="Q278:R278"/>
    <mergeCell ref="V278:AB278"/>
    <mergeCell ref="B279:L279"/>
    <mergeCell ref="Q279:R279"/>
    <mergeCell ref="V279:AB279"/>
    <mergeCell ref="B281:L281"/>
    <mergeCell ref="B282:L282"/>
    <mergeCell ref="B283:L283"/>
    <mergeCell ref="B284:L284"/>
    <mergeCell ref="B285:L285"/>
    <mergeCell ref="B286:L286"/>
    <mergeCell ref="B287:L287"/>
    <mergeCell ref="B288:L288"/>
    <mergeCell ref="B289:L289"/>
    <mergeCell ref="B292:L292"/>
    <mergeCell ref="B293:L293"/>
    <mergeCell ref="B294:L294"/>
    <mergeCell ref="B300:L300"/>
    <mergeCell ref="Q300:R300"/>
    <mergeCell ref="V300:AB300"/>
    <mergeCell ref="B301:L301"/>
    <mergeCell ref="Q301:R301"/>
    <mergeCell ref="V301:AB301"/>
    <mergeCell ref="B298:L298"/>
    <mergeCell ref="Q298:R298"/>
    <mergeCell ref="V298:AB298"/>
    <mergeCell ref="B299:L299"/>
    <mergeCell ref="Q299:R299"/>
    <mergeCell ref="V299:AB299"/>
    <mergeCell ref="B296:L296"/>
    <mergeCell ref="Q296:R296"/>
    <mergeCell ref="V296:AB296"/>
    <mergeCell ref="B297:L297"/>
    <mergeCell ref="Q297:R297"/>
    <mergeCell ref="V297:AB297"/>
    <mergeCell ref="B312:L312"/>
    <mergeCell ref="Q312:R312"/>
    <mergeCell ref="V312:AB312"/>
    <mergeCell ref="B313:L313"/>
    <mergeCell ref="Q313:R313"/>
    <mergeCell ref="V313:AB313"/>
    <mergeCell ref="B304:L304"/>
    <mergeCell ref="Q304:R304"/>
    <mergeCell ref="V304:AB304"/>
    <mergeCell ref="B305:L305"/>
    <mergeCell ref="Q305:R305"/>
    <mergeCell ref="V305:AB305"/>
    <mergeCell ref="B302:L302"/>
    <mergeCell ref="Q302:R302"/>
    <mergeCell ref="V302:AB302"/>
    <mergeCell ref="B303:L303"/>
    <mergeCell ref="Q303:R303"/>
    <mergeCell ref="V303:AB303"/>
    <mergeCell ref="B306:L306"/>
    <mergeCell ref="B307:L307"/>
    <mergeCell ref="B308:L308"/>
    <mergeCell ref="B309:L309"/>
    <mergeCell ref="B310:L310"/>
    <mergeCell ref="B311:L311"/>
    <mergeCell ref="B318:L318"/>
    <mergeCell ref="Q318:R318"/>
    <mergeCell ref="V318:AB318"/>
    <mergeCell ref="B319:L319"/>
    <mergeCell ref="Q319:R319"/>
    <mergeCell ref="V319:AB319"/>
    <mergeCell ref="B316:L316"/>
    <mergeCell ref="Q316:R316"/>
    <mergeCell ref="V316:AB316"/>
    <mergeCell ref="B317:L317"/>
    <mergeCell ref="Q317:R317"/>
    <mergeCell ref="V317:AB317"/>
    <mergeCell ref="B314:L314"/>
    <mergeCell ref="Q314:R314"/>
    <mergeCell ref="V314:AB314"/>
    <mergeCell ref="B315:L315"/>
    <mergeCell ref="Q315:R315"/>
    <mergeCell ref="V315:AB315"/>
    <mergeCell ref="B324:L324"/>
    <mergeCell ref="Q324:R324"/>
    <mergeCell ref="V324:AB324"/>
    <mergeCell ref="B325:L325"/>
    <mergeCell ref="Q325:R325"/>
    <mergeCell ref="V325:AB325"/>
    <mergeCell ref="B322:L322"/>
    <mergeCell ref="Q322:R322"/>
    <mergeCell ref="V322:AB322"/>
    <mergeCell ref="B323:L323"/>
    <mergeCell ref="Q323:R323"/>
    <mergeCell ref="V323:AB323"/>
    <mergeCell ref="B320:L320"/>
    <mergeCell ref="Q320:R320"/>
    <mergeCell ref="V320:AB320"/>
    <mergeCell ref="B321:L321"/>
    <mergeCell ref="Q321:R321"/>
    <mergeCell ref="V321:AB321"/>
    <mergeCell ref="B336:L336"/>
    <mergeCell ref="Q336:R336"/>
    <mergeCell ref="V336:AB336"/>
    <mergeCell ref="B337:L337"/>
    <mergeCell ref="Q337:R337"/>
    <mergeCell ref="V337:AB337"/>
    <mergeCell ref="B334:L334"/>
    <mergeCell ref="Q334:R334"/>
    <mergeCell ref="V334:AB334"/>
    <mergeCell ref="B335:L335"/>
    <mergeCell ref="Q335:R335"/>
    <mergeCell ref="V335:AB335"/>
    <mergeCell ref="B326:L326"/>
    <mergeCell ref="Q326:R326"/>
    <mergeCell ref="V326:AB326"/>
    <mergeCell ref="B333:L333"/>
    <mergeCell ref="Q333:R333"/>
    <mergeCell ref="V333:AB333"/>
    <mergeCell ref="B342:L342"/>
    <mergeCell ref="Q342:R342"/>
    <mergeCell ref="V342:AB342"/>
    <mergeCell ref="B343:L343"/>
    <mergeCell ref="Q343:R343"/>
    <mergeCell ref="V343:AB343"/>
    <mergeCell ref="B340:L340"/>
    <mergeCell ref="Q340:R340"/>
    <mergeCell ref="V340:AB340"/>
    <mergeCell ref="B341:L341"/>
    <mergeCell ref="Q341:R341"/>
    <mergeCell ref="V341:AB341"/>
    <mergeCell ref="B338:L338"/>
    <mergeCell ref="Q338:R338"/>
    <mergeCell ref="V338:AB338"/>
    <mergeCell ref="B339:L339"/>
    <mergeCell ref="Q339:R339"/>
    <mergeCell ref="V339:AB339"/>
    <mergeCell ref="B348:L348"/>
    <mergeCell ref="Q348:R348"/>
    <mergeCell ref="V348:AB348"/>
    <mergeCell ref="B349:L349"/>
    <mergeCell ref="Q349:R349"/>
    <mergeCell ref="V349:AB349"/>
    <mergeCell ref="B346:L346"/>
    <mergeCell ref="Q346:R346"/>
    <mergeCell ref="V346:AB346"/>
    <mergeCell ref="B347:L347"/>
    <mergeCell ref="Q347:R347"/>
    <mergeCell ref="V347:AB347"/>
    <mergeCell ref="B344:L344"/>
    <mergeCell ref="Q344:R344"/>
    <mergeCell ref="V344:AB344"/>
    <mergeCell ref="B345:L345"/>
    <mergeCell ref="Q345:R345"/>
    <mergeCell ref="V345:AB345"/>
    <mergeCell ref="B360:L360"/>
    <mergeCell ref="Q360:R360"/>
    <mergeCell ref="V360:AB360"/>
    <mergeCell ref="B361:L361"/>
    <mergeCell ref="Q361:R361"/>
    <mergeCell ref="V361:AB361"/>
    <mergeCell ref="B358:L358"/>
    <mergeCell ref="Q358:R358"/>
    <mergeCell ref="V358:AB358"/>
    <mergeCell ref="B359:L359"/>
    <mergeCell ref="Q359:R359"/>
    <mergeCell ref="V359:AB359"/>
    <mergeCell ref="B350:L350"/>
    <mergeCell ref="Q350:R350"/>
    <mergeCell ref="V350:AB350"/>
    <mergeCell ref="B357:L357"/>
    <mergeCell ref="Q357:R357"/>
    <mergeCell ref="V357:AB357"/>
    <mergeCell ref="B366:L366"/>
    <mergeCell ref="Q366:R366"/>
    <mergeCell ref="V366:AB366"/>
    <mergeCell ref="B367:L367"/>
    <mergeCell ref="Q367:R367"/>
    <mergeCell ref="V367:AB367"/>
    <mergeCell ref="B364:L364"/>
    <mergeCell ref="Q364:R364"/>
    <mergeCell ref="V364:AB364"/>
    <mergeCell ref="B365:L365"/>
    <mergeCell ref="Q365:R365"/>
    <mergeCell ref="V365:AB365"/>
    <mergeCell ref="B362:L362"/>
    <mergeCell ref="Q362:R362"/>
    <mergeCell ref="V362:AB362"/>
    <mergeCell ref="B363:L363"/>
    <mergeCell ref="Q363:R363"/>
    <mergeCell ref="V363:AB363"/>
    <mergeCell ref="B372:L372"/>
    <mergeCell ref="Q372:R372"/>
    <mergeCell ref="V372:AB372"/>
    <mergeCell ref="B373:L373"/>
    <mergeCell ref="Q373:R373"/>
    <mergeCell ref="V373:AB373"/>
    <mergeCell ref="B370:L370"/>
    <mergeCell ref="Q370:R370"/>
    <mergeCell ref="V370:AB370"/>
    <mergeCell ref="B371:L371"/>
    <mergeCell ref="Q371:R371"/>
    <mergeCell ref="V371:AB371"/>
    <mergeCell ref="B368:L368"/>
    <mergeCell ref="Q368:R368"/>
    <mergeCell ref="V368:AB368"/>
    <mergeCell ref="B369:L369"/>
    <mergeCell ref="Q369:R369"/>
    <mergeCell ref="V369:AB369"/>
    <mergeCell ref="B378:L378"/>
    <mergeCell ref="Q378:R378"/>
    <mergeCell ref="V378:AB378"/>
    <mergeCell ref="B379:L379"/>
    <mergeCell ref="Q379:R379"/>
    <mergeCell ref="V379:AB379"/>
    <mergeCell ref="B376:L376"/>
    <mergeCell ref="Q376:R376"/>
    <mergeCell ref="V376:AB376"/>
    <mergeCell ref="B377:L377"/>
    <mergeCell ref="Q377:R377"/>
    <mergeCell ref="V377:AB377"/>
    <mergeCell ref="B374:L374"/>
    <mergeCell ref="Q374:R374"/>
    <mergeCell ref="V374:AB374"/>
    <mergeCell ref="B375:L375"/>
    <mergeCell ref="Q375:R375"/>
    <mergeCell ref="V375:AB375"/>
    <mergeCell ref="B384:L384"/>
    <mergeCell ref="Q384:R384"/>
    <mergeCell ref="V384:AB384"/>
    <mergeCell ref="B385:L385"/>
    <mergeCell ref="Q385:R385"/>
    <mergeCell ref="V385:AB385"/>
    <mergeCell ref="B382:L382"/>
    <mergeCell ref="Q382:R382"/>
    <mergeCell ref="V382:AB382"/>
    <mergeCell ref="B383:L383"/>
    <mergeCell ref="Q383:R383"/>
    <mergeCell ref="V383:AB383"/>
    <mergeCell ref="B380:L380"/>
    <mergeCell ref="Q380:R380"/>
    <mergeCell ref="V380:AB380"/>
    <mergeCell ref="B381:L381"/>
    <mergeCell ref="Q381:R381"/>
    <mergeCell ref="V381:AB381"/>
    <mergeCell ref="B390:L390"/>
    <mergeCell ref="Q390:R390"/>
    <mergeCell ref="V390:AB390"/>
    <mergeCell ref="B391:L391"/>
    <mergeCell ref="Q391:R391"/>
    <mergeCell ref="V391:AB391"/>
    <mergeCell ref="B388:L388"/>
    <mergeCell ref="Q388:R388"/>
    <mergeCell ref="V388:AB388"/>
    <mergeCell ref="B389:L389"/>
    <mergeCell ref="Q389:R389"/>
    <mergeCell ref="V389:AB389"/>
    <mergeCell ref="B386:L386"/>
    <mergeCell ref="Q386:R386"/>
    <mergeCell ref="V386:AB386"/>
    <mergeCell ref="B387:L387"/>
    <mergeCell ref="Q387:R387"/>
    <mergeCell ref="V387:AB387"/>
    <mergeCell ref="B396:L396"/>
    <mergeCell ref="Q396:R396"/>
    <mergeCell ref="V396:AB396"/>
    <mergeCell ref="B397:L397"/>
    <mergeCell ref="Q397:R397"/>
    <mergeCell ref="V397:AB397"/>
    <mergeCell ref="B394:L394"/>
    <mergeCell ref="Q394:R394"/>
    <mergeCell ref="V394:AB394"/>
    <mergeCell ref="B395:L395"/>
    <mergeCell ref="Q395:R395"/>
    <mergeCell ref="V395:AB395"/>
    <mergeCell ref="B392:L392"/>
    <mergeCell ref="Q392:R392"/>
    <mergeCell ref="V392:AB392"/>
    <mergeCell ref="B393:L393"/>
    <mergeCell ref="Q393:R393"/>
    <mergeCell ref="V393:AB393"/>
    <mergeCell ref="B402:L402"/>
    <mergeCell ref="Q402:R402"/>
    <mergeCell ref="V402:AB402"/>
    <mergeCell ref="B403:L403"/>
    <mergeCell ref="Q403:R403"/>
    <mergeCell ref="V403:AB403"/>
    <mergeCell ref="B400:L400"/>
    <mergeCell ref="Q400:R400"/>
    <mergeCell ref="V400:AB400"/>
    <mergeCell ref="B401:L401"/>
    <mergeCell ref="Q401:R401"/>
    <mergeCell ref="V401:AB401"/>
    <mergeCell ref="B398:L398"/>
    <mergeCell ref="Q398:R398"/>
    <mergeCell ref="V398:AB398"/>
    <mergeCell ref="B399:L399"/>
    <mergeCell ref="Q399:R399"/>
    <mergeCell ref="V399:AB399"/>
    <mergeCell ref="B408:L408"/>
    <mergeCell ref="Q408:R408"/>
    <mergeCell ref="V408:AB408"/>
    <mergeCell ref="B414:L414"/>
    <mergeCell ref="Q414:R414"/>
    <mergeCell ref="V414:AB414"/>
    <mergeCell ref="B406:L406"/>
    <mergeCell ref="Q406:R406"/>
    <mergeCell ref="V406:AB406"/>
    <mergeCell ref="B407:L407"/>
    <mergeCell ref="Q407:R407"/>
    <mergeCell ref="V407:AB407"/>
    <mergeCell ref="B404:L404"/>
    <mergeCell ref="Q404:R404"/>
    <mergeCell ref="V404:AB404"/>
    <mergeCell ref="B405:L405"/>
    <mergeCell ref="Q405:R405"/>
    <mergeCell ref="V405:AB405"/>
    <mergeCell ref="B419:L419"/>
    <mergeCell ref="Q419:R419"/>
    <mergeCell ref="V419:AB419"/>
    <mergeCell ref="B420:L420"/>
    <mergeCell ref="Q420:R420"/>
    <mergeCell ref="V420:AB420"/>
    <mergeCell ref="B417:L417"/>
    <mergeCell ref="Q417:R417"/>
    <mergeCell ref="V417:AB417"/>
    <mergeCell ref="B418:L418"/>
    <mergeCell ref="Q418:R418"/>
    <mergeCell ref="V418:AB418"/>
    <mergeCell ref="B415:L415"/>
    <mergeCell ref="Q415:R415"/>
    <mergeCell ref="V415:AB415"/>
    <mergeCell ref="B416:L416"/>
    <mergeCell ref="Q416:R416"/>
    <mergeCell ref="V416:AB416"/>
    <mergeCell ref="B430:L430"/>
    <mergeCell ref="Q430:R430"/>
    <mergeCell ref="V430:AB430"/>
    <mergeCell ref="B431:L431"/>
    <mergeCell ref="Q431:R431"/>
    <mergeCell ref="V431:AB431"/>
    <mergeCell ref="B423:L423"/>
    <mergeCell ref="Q423:R423"/>
    <mergeCell ref="V423:AB423"/>
    <mergeCell ref="B424:L424"/>
    <mergeCell ref="Q424:R424"/>
    <mergeCell ref="V424:AB424"/>
    <mergeCell ref="B421:L421"/>
    <mergeCell ref="Q421:R421"/>
    <mergeCell ref="V421:AB421"/>
    <mergeCell ref="B422:L422"/>
    <mergeCell ref="Q422:R422"/>
    <mergeCell ref="V422:AB422"/>
    <mergeCell ref="Q425:R425"/>
    <mergeCell ref="Q426:R426"/>
    <mergeCell ref="Q427:R427"/>
    <mergeCell ref="Q428:R428"/>
    <mergeCell ref="Q429:R429"/>
    <mergeCell ref="B436:L436"/>
    <mergeCell ref="Q436:R436"/>
    <mergeCell ref="V436:AB436"/>
    <mergeCell ref="B437:L437"/>
    <mergeCell ref="Q437:R437"/>
    <mergeCell ref="V437:AB437"/>
    <mergeCell ref="B434:L434"/>
    <mergeCell ref="Q434:R434"/>
    <mergeCell ref="V434:AB434"/>
    <mergeCell ref="B435:L435"/>
    <mergeCell ref="Q435:R435"/>
    <mergeCell ref="V435:AB435"/>
    <mergeCell ref="B432:L432"/>
    <mergeCell ref="Q432:R432"/>
    <mergeCell ref="V432:AB432"/>
    <mergeCell ref="B433:L433"/>
    <mergeCell ref="Q433:R433"/>
    <mergeCell ref="V433:AB433"/>
    <mergeCell ref="B442:L442"/>
    <mergeCell ref="Q442:R442"/>
    <mergeCell ref="V442:AB442"/>
    <mergeCell ref="B443:L443"/>
    <mergeCell ref="Q443:R443"/>
    <mergeCell ref="V443:AB443"/>
    <mergeCell ref="B440:L440"/>
    <mergeCell ref="Q440:R440"/>
    <mergeCell ref="V440:AB440"/>
    <mergeCell ref="B441:L441"/>
    <mergeCell ref="Q441:R441"/>
    <mergeCell ref="V441:AB441"/>
    <mergeCell ref="B438:L438"/>
    <mergeCell ref="Q438:R438"/>
    <mergeCell ref="V438:AB438"/>
    <mergeCell ref="B439:L439"/>
    <mergeCell ref="Q439:R439"/>
    <mergeCell ref="V439:AB439"/>
    <mergeCell ref="B449:L449"/>
    <mergeCell ref="Q449:R449"/>
    <mergeCell ref="V449:AB449"/>
    <mergeCell ref="B450:L450"/>
    <mergeCell ref="Q450:R450"/>
    <mergeCell ref="V450:AB450"/>
    <mergeCell ref="B447:L447"/>
    <mergeCell ref="Q447:R447"/>
    <mergeCell ref="V447:AB447"/>
    <mergeCell ref="B448:L448"/>
    <mergeCell ref="Q448:R448"/>
    <mergeCell ref="V448:AB448"/>
    <mergeCell ref="B445:L445"/>
    <mergeCell ref="Q445:R445"/>
    <mergeCell ref="V445:AB445"/>
    <mergeCell ref="B446:L446"/>
    <mergeCell ref="Q446:R446"/>
    <mergeCell ref="V446:AB446"/>
    <mergeCell ref="B455:L455"/>
    <mergeCell ref="Q455:R455"/>
    <mergeCell ref="V455:AB455"/>
    <mergeCell ref="B456:L456"/>
    <mergeCell ref="Q456:R456"/>
    <mergeCell ref="V456:AB456"/>
    <mergeCell ref="B453:L453"/>
    <mergeCell ref="Q453:R453"/>
    <mergeCell ref="V453:AB453"/>
    <mergeCell ref="B454:L454"/>
    <mergeCell ref="Q454:R454"/>
    <mergeCell ref="V454:AB454"/>
    <mergeCell ref="B451:L451"/>
    <mergeCell ref="Q451:R451"/>
    <mergeCell ref="V451:AB451"/>
    <mergeCell ref="B452:L452"/>
    <mergeCell ref="Q452:R452"/>
    <mergeCell ref="V452:AB452"/>
    <mergeCell ref="B461:L461"/>
    <mergeCell ref="Q461:R461"/>
    <mergeCell ref="V461:AB461"/>
    <mergeCell ref="B462:L462"/>
    <mergeCell ref="Q462:R462"/>
    <mergeCell ref="V462:AB462"/>
    <mergeCell ref="B459:L459"/>
    <mergeCell ref="Q459:R459"/>
    <mergeCell ref="V459:AB459"/>
    <mergeCell ref="B460:L460"/>
    <mergeCell ref="Q460:R460"/>
    <mergeCell ref="V460:AB460"/>
    <mergeCell ref="B457:L457"/>
    <mergeCell ref="Q457:R457"/>
    <mergeCell ref="V457:AB457"/>
    <mergeCell ref="B458:L458"/>
    <mergeCell ref="Q458:R458"/>
    <mergeCell ref="V458:AB458"/>
    <mergeCell ref="B468:L468"/>
    <mergeCell ref="Q468:R468"/>
    <mergeCell ref="V468:AB468"/>
    <mergeCell ref="B469:L469"/>
    <mergeCell ref="Q469:R469"/>
    <mergeCell ref="V469:AB469"/>
    <mergeCell ref="B465:L465"/>
    <mergeCell ref="Q465:R465"/>
    <mergeCell ref="V465:AB465"/>
    <mergeCell ref="B466:L466"/>
    <mergeCell ref="Q466:R466"/>
    <mergeCell ref="V466:AB466"/>
    <mergeCell ref="B463:L463"/>
    <mergeCell ref="Q463:R463"/>
    <mergeCell ref="V463:AB463"/>
    <mergeCell ref="B464:L464"/>
    <mergeCell ref="Q464:R464"/>
    <mergeCell ref="V464:AB464"/>
    <mergeCell ref="B474:L474"/>
    <mergeCell ref="Q474:R474"/>
    <mergeCell ref="V474:AB474"/>
    <mergeCell ref="B475:L475"/>
    <mergeCell ref="Q475:R475"/>
    <mergeCell ref="V475:AB475"/>
    <mergeCell ref="B472:L472"/>
    <mergeCell ref="Q472:R472"/>
    <mergeCell ref="V472:AB472"/>
    <mergeCell ref="B473:L473"/>
    <mergeCell ref="Q473:R473"/>
    <mergeCell ref="V473:AB473"/>
    <mergeCell ref="B470:L470"/>
    <mergeCell ref="Q470:R470"/>
    <mergeCell ref="V470:AB470"/>
    <mergeCell ref="B471:L471"/>
    <mergeCell ref="Q471:R471"/>
    <mergeCell ref="V471:AB471"/>
    <mergeCell ref="B480:L480"/>
    <mergeCell ref="Q480:R480"/>
    <mergeCell ref="V480:AB480"/>
    <mergeCell ref="B481:L481"/>
    <mergeCell ref="Q481:R481"/>
    <mergeCell ref="V481:AB481"/>
    <mergeCell ref="B478:L478"/>
    <mergeCell ref="Q478:R478"/>
    <mergeCell ref="V478:AB478"/>
    <mergeCell ref="B479:L479"/>
    <mergeCell ref="Q479:R479"/>
    <mergeCell ref="V479:AB479"/>
    <mergeCell ref="B476:L476"/>
    <mergeCell ref="Q476:R476"/>
    <mergeCell ref="V476:AB476"/>
    <mergeCell ref="B477:L477"/>
    <mergeCell ref="Q477:R477"/>
    <mergeCell ref="V477:AB477"/>
    <mergeCell ref="B486:L486"/>
    <mergeCell ref="Q486:R486"/>
    <mergeCell ref="V486:AB486"/>
    <mergeCell ref="B487:L487"/>
    <mergeCell ref="Q487:R487"/>
    <mergeCell ref="V487:AB487"/>
    <mergeCell ref="B484:L484"/>
    <mergeCell ref="Q484:R484"/>
    <mergeCell ref="V484:AB484"/>
    <mergeCell ref="B485:L485"/>
    <mergeCell ref="Q485:R485"/>
    <mergeCell ref="V485:AB485"/>
    <mergeCell ref="B482:L482"/>
    <mergeCell ref="Q482:R482"/>
    <mergeCell ref="V482:AB482"/>
    <mergeCell ref="B483:L483"/>
    <mergeCell ref="Q483:R483"/>
    <mergeCell ref="V483:AB483"/>
    <mergeCell ref="B492:L492"/>
    <mergeCell ref="Q492:R492"/>
    <mergeCell ref="V492:AB492"/>
    <mergeCell ref="B493:L493"/>
    <mergeCell ref="Q493:R493"/>
    <mergeCell ref="V493:AB493"/>
    <mergeCell ref="B490:L490"/>
    <mergeCell ref="Q490:R490"/>
    <mergeCell ref="V490:AB490"/>
    <mergeCell ref="B491:L491"/>
    <mergeCell ref="Q491:R491"/>
    <mergeCell ref="V491:AB491"/>
    <mergeCell ref="B488:L488"/>
    <mergeCell ref="Q488:R488"/>
    <mergeCell ref="V488:AB488"/>
    <mergeCell ref="B489:L489"/>
    <mergeCell ref="Q489:R489"/>
    <mergeCell ref="V489:AB489"/>
    <mergeCell ref="B498:L498"/>
    <mergeCell ref="Q498:R498"/>
    <mergeCell ref="V498:AB498"/>
    <mergeCell ref="B499:L499"/>
    <mergeCell ref="Q499:R499"/>
    <mergeCell ref="V499:AB499"/>
    <mergeCell ref="B496:L496"/>
    <mergeCell ref="Q496:R496"/>
    <mergeCell ref="V496:AB496"/>
    <mergeCell ref="B497:L497"/>
    <mergeCell ref="Q497:R497"/>
    <mergeCell ref="V497:AB497"/>
    <mergeCell ref="B494:L494"/>
    <mergeCell ref="Q494:R494"/>
    <mergeCell ref="V494:AB494"/>
    <mergeCell ref="B495:L495"/>
    <mergeCell ref="Q495:R495"/>
    <mergeCell ref="V495:AB495"/>
    <mergeCell ref="B504:L504"/>
    <mergeCell ref="Q504:R504"/>
    <mergeCell ref="V504:AB504"/>
    <mergeCell ref="B505:L505"/>
    <mergeCell ref="Q505:R505"/>
    <mergeCell ref="V505:AB505"/>
    <mergeCell ref="B502:L502"/>
    <mergeCell ref="Q502:R502"/>
    <mergeCell ref="V502:AB502"/>
    <mergeCell ref="B503:L503"/>
    <mergeCell ref="Q503:R503"/>
    <mergeCell ref="V503:AB503"/>
    <mergeCell ref="B500:L500"/>
    <mergeCell ref="Q500:R500"/>
    <mergeCell ref="V500:AB500"/>
    <mergeCell ref="B501:L501"/>
    <mergeCell ref="Q501:R501"/>
    <mergeCell ref="V501:AB501"/>
    <mergeCell ref="B510:L510"/>
    <mergeCell ref="Q510:R510"/>
    <mergeCell ref="V510:AB510"/>
    <mergeCell ref="B511:L511"/>
    <mergeCell ref="Q511:R511"/>
    <mergeCell ref="V511:AB511"/>
    <mergeCell ref="B508:L508"/>
    <mergeCell ref="Q508:R508"/>
    <mergeCell ref="V508:AB508"/>
    <mergeCell ref="B509:L509"/>
    <mergeCell ref="Q509:R509"/>
    <mergeCell ref="V509:AB509"/>
    <mergeCell ref="B506:L506"/>
    <mergeCell ref="Q506:R506"/>
    <mergeCell ref="V506:AB506"/>
    <mergeCell ref="B507:L507"/>
    <mergeCell ref="Q507:R507"/>
    <mergeCell ref="V507:AB507"/>
    <mergeCell ref="B516:L516"/>
    <mergeCell ref="Q516:R516"/>
    <mergeCell ref="V516:AB516"/>
    <mergeCell ref="B517:L517"/>
    <mergeCell ref="Q517:R517"/>
    <mergeCell ref="V517:AB517"/>
    <mergeCell ref="B514:L514"/>
    <mergeCell ref="Q514:R514"/>
    <mergeCell ref="V514:AB514"/>
    <mergeCell ref="B515:L515"/>
    <mergeCell ref="Q515:R515"/>
    <mergeCell ref="V515:AB515"/>
    <mergeCell ref="B512:L512"/>
    <mergeCell ref="Q512:R512"/>
    <mergeCell ref="V512:AB512"/>
    <mergeCell ref="B513:L513"/>
    <mergeCell ref="Q513:R513"/>
    <mergeCell ref="V513:AB513"/>
    <mergeCell ref="Q524:R524"/>
    <mergeCell ref="V524:AB524"/>
    <mergeCell ref="B525:L525"/>
    <mergeCell ref="Q525:R525"/>
    <mergeCell ref="V525:AB525"/>
    <mergeCell ref="B522:L522"/>
    <mergeCell ref="Q522:R522"/>
    <mergeCell ref="V522:AB522"/>
    <mergeCell ref="B523:L523"/>
    <mergeCell ref="Q523:R523"/>
    <mergeCell ref="V523:AB523"/>
    <mergeCell ref="B520:L520"/>
    <mergeCell ref="Q520:R520"/>
    <mergeCell ref="V520:AB520"/>
    <mergeCell ref="B521:L521"/>
    <mergeCell ref="Q521:R521"/>
    <mergeCell ref="V521:AB521"/>
    <mergeCell ref="B524:L524"/>
    <mergeCell ref="Q530:R530"/>
    <mergeCell ref="V530:AB530"/>
    <mergeCell ref="B531:L531"/>
    <mergeCell ref="Q531:R531"/>
    <mergeCell ref="V531:AB531"/>
    <mergeCell ref="B528:L528"/>
    <mergeCell ref="Q528:R528"/>
    <mergeCell ref="V528:AB528"/>
    <mergeCell ref="B529:L529"/>
    <mergeCell ref="Q529:R529"/>
    <mergeCell ref="V529:AB529"/>
    <mergeCell ref="B526:L526"/>
    <mergeCell ref="Q526:R526"/>
    <mergeCell ref="V526:AB526"/>
    <mergeCell ref="B527:L527"/>
    <mergeCell ref="Q527:R527"/>
    <mergeCell ref="V527:AB527"/>
    <mergeCell ref="B530:L530"/>
    <mergeCell ref="Q536:R536"/>
    <mergeCell ref="V536:AB536"/>
    <mergeCell ref="B537:L537"/>
    <mergeCell ref="Q537:R537"/>
    <mergeCell ref="V537:AB537"/>
    <mergeCell ref="B534:L534"/>
    <mergeCell ref="Q534:R534"/>
    <mergeCell ref="V534:AB534"/>
    <mergeCell ref="B535:L535"/>
    <mergeCell ref="Q535:R535"/>
    <mergeCell ref="V535:AB535"/>
    <mergeCell ref="B532:L532"/>
    <mergeCell ref="Q532:R532"/>
    <mergeCell ref="V532:AB532"/>
    <mergeCell ref="B533:L533"/>
    <mergeCell ref="Q533:R533"/>
    <mergeCell ref="V533:AB533"/>
    <mergeCell ref="B536:L536"/>
    <mergeCell ref="Q542:R542"/>
    <mergeCell ref="V542:AB542"/>
    <mergeCell ref="B543:L543"/>
    <mergeCell ref="Q543:R543"/>
    <mergeCell ref="V543:AB543"/>
    <mergeCell ref="B540:L540"/>
    <mergeCell ref="Q540:R540"/>
    <mergeCell ref="V540:AB540"/>
    <mergeCell ref="B541:L541"/>
    <mergeCell ref="Q541:R541"/>
    <mergeCell ref="V541:AB541"/>
    <mergeCell ref="B538:L538"/>
    <mergeCell ref="Q538:R538"/>
    <mergeCell ref="V538:AB538"/>
    <mergeCell ref="B539:L539"/>
    <mergeCell ref="Q539:R539"/>
    <mergeCell ref="V539:AB539"/>
    <mergeCell ref="B542:L542"/>
    <mergeCell ref="Q548:R548"/>
    <mergeCell ref="V548:AB548"/>
    <mergeCell ref="B549:L549"/>
    <mergeCell ref="Q549:R549"/>
    <mergeCell ref="V549:AB549"/>
    <mergeCell ref="B546:L546"/>
    <mergeCell ref="Q546:R546"/>
    <mergeCell ref="V546:AB546"/>
    <mergeCell ref="B547:L547"/>
    <mergeCell ref="Q547:R547"/>
    <mergeCell ref="V547:AB547"/>
    <mergeCell ref="B544:L544"/>
    <mergeCell ref="Q544:R544"/>
    <mergeCell ref="V544:AB544"/>
    <mergeCell ref="B545:L545"/>
    <mergeCell ref="Q545:R545"/>
    <mergeCell ref="V545:AB545"/>
    <mergeCell ref="B548:L548"/>
    <mergeCell ref="Q554:R554"/>
    <mergeCell ref="V554:AB554"/>
    <mergeCell ref="B555:L555"/>
    <mergeCell ref="Q555:R555"/>
    <mergeCell ref="V555:AB555"/>
    <mergeCell ref="B552:L552"/>
    <mergeCell ref="Q552:R552"/>
    <mergeCell ref="V552:AB552"/>
    <mergeCell ref="B553:L553"/>
    <mergeCell ref="Q553:R553"/>
    <mergeCell ref="V553:AB553"/>
    <mergeCell ref="B550:L550"/>
    <mergeCell ref="Q550:R550"/>
    <mergeCell ref="V550:AB550"/>
    <mergeCell ref="B551:L551"/>
    <mergeCell ref="Q551:R551"/>
    <mergeCell ref="V551:AB551"/>
    <mergeCell ref="B554:L554"/>
    <mergeCell ref="Q560:R560"/>
    <mergeCell ref="V560:AB560"/>
    <mergeCell ref="B561:L561"/>
    <mergeCell ref="Q561:R561"/>
    <mergeCell ref="V561:AB561"/>
    <mergeCell ref="B558:L558"/>
    <mergeCell ref="Q558:R558"/>
    <mergeCell ref="V558:AB558"/>
    <mergeCell ref="B559:L559"/>
    <mergeCell ref="Q559:R559"/>
    <mergeCell ref="V559:AB559"/>
    <mergeCell ref="B556:L556"/>
    <mergeCell ref="Q556:R556"/>
    <mergeCell ref="V556:AB556"/>
    <mergeCell ref="B557:L557"/>
    <mergeCell ref="Q557:R557"/>
    <mergeCell ref="V557:AB557"/>
    <mergeCell ref="B560:L560"/>
    <mergeCell ref="Q566:R566"/>
    <mergeCell ref="V566:AB566"/>
    <mergeCell ref="B567:L567"/>
    <mergeCell ref="Q567:R567"/>
    <mergeCell ref="V567:AB567"/>
    <mergeCell ref="B564:L564"/>
    <mergeCell ref="Q564:R564"/>
    <mergeCell ref="V564:AB564"/>
    <mergeCell ref="B565:L565"/>
    <mergeCell ref="Q565:R565"/>
    <mergeCell ref="V565:AB565"/>
    <mergeCell ref="B562:L562"/>
    <mergeCell ref="Q562:R562"/>
    <mergeCell ref="V562:AB562"/>
    <mergeCell ref="B563:L563"/>
    <mergeCell ref="Q563:R563"/>
    <mergeCell ref="V563:AB563"/>
    <mergeCell ref="B566:L566"/>
    <mergeCell ref="Q572:R572"/>
    <mergeCell ref="V572:AB572"/>
    <mergeCell ref="B573:L573"/>
    <mergeCell ref="Q573:R573"/>
    <mergeCell ref="V573:AB573"/>
    <mergeCell ref="B570:L570"/>
    <mergeCell ref="Q570:R570"/>
    <mergeCell ref="V570:AB570"/>
    <mergeCell ref="B571:L571"/>
    <mergeCell ref="Q571:R571"/>
    <mergeCell ref="V571:AB571"/>
    <mergeCell ref="B568:L568"/>
    <mergeCell ref="Q568:R568"/>
    <mergeCell ref="V568:AB568"/>
    <mergeCell ref="B569:L569"/>
    <mergeCell ref="Q569:R569"/>
    <mergeCell ref="V569:AB569"/>
    <mergeCell ref="B572:L572"/>
    <mergeCell ref="Q578:R578"/>
    <mergeCell ref="V578:AB578"/>
    <mergeCell ref="B579:L579"/>
    <mergeCell ref="Q579:R579"/>
    <mergeCell ref="V579:AB579"/>
    <mergeCell ref="B576:L576"/>
    <mergeCell ref="Q576:R576"/>
    <mergeCell ref="V576:AB576"/>
    <mergeCell ref="B577:L577"/>
    <mergeCell ref="Q577:R577"/>
    <mergeCell ref="V577:AB577"/>
    <mergeCell ref="B574:L574"/>
    <mergeCell ref="Q574:R574"/>
    <mergeCell ref="V574:AB574"/>
    <mergeCell ref="B575:L575"/>
    <mergeCell ref="Q575:R575"/>
    <mergeCell ref="V575:AB575"/>
    <mergeCell ref="B578:L578"/>
    <mergeCell ref="Q584:R584"/>
    <mergeCell ref="V584:AB584"/>
    <mergeCell ref="B585:L585"/>
    <mergeCell ref="Q585:R585"/>
    <mergeCell ref="V585:AB585"/>
    <mergeCell ref="B582:L582"/>
    <mergeCell ref="Q582:R582"/>
    <mergeCell ref="V582:AB582"/>
    <mergeCell ref="B583:L583"/>
    <mergeCell ref="Q583:R583"/>
    <mergeCell ref="V583:AB583"/>
    <mergeCell ref="B580:L580"/>
    <mergeCell ref="Q580:R580"/>
    <mergeCell ref="V580:AB580"/>
    <mergeCell ref="B581:L581"/>
    <mergeCell ref="Q581:R581"/>
    <mergeCell ref="V581:AB581"/>
    <mergeCell ref="B584:L584"/>
    <mergeCell ref="B600:L600"/>
    <mergeCell ref="Q600:R600"/>
    <mergeCell ref="V600:AB600"/>
    <mergeCell ref="B601:L601"/>
    <mergeCell ref="Q601:R601"/>
    <mergeCell ref="V601:AB601"/>
    <mergeCell ref="B588:L588"/>
    <mergeCell ref="Q588:R588"/>
    <mergeCell ref="V588:AB588"/>
    <mergeCell ref="B589:L589"/>
    <mergeCell ref="Q589:R589"/>
    <mergeCell ref="V589:AB589"/>
    <mergeCell ref="B586:L586"/>
    <mergeCell ref="Q586:R586"/>
    <mergeCell ref="V586:AB586"/>
    <mergeCell ref="B587:L587"/>
    <mergeCell ref="Q587:R587"/>
    <mergeCell ref="V587:AB587"/>
    <mergeCell ref="B590:L590"/>
    <mergeCell ref="B591:L591"/>
    <mergeCell ref="B592:L592"/>
    <mergeCell ref="B593:L593"/>
    <mergeCell ref="B594:L594"/>
    <mergeCell ref="B595:L595"/>
    <mergeCell ref="B610:L610"/>
    <mergeCell ref="Q610:R610"/>
    <mergeCell ref="V610:AB610"/>
    <mergeCell ref="B611:L611"/>
    <mergeCell ref="Q611:R611"/>
    <mergeCell ref="V611:AB611"/>
    <mergeCell ref="B604:L604"/>
    <mergeCell ref="Q604:R604"/>
    <mergeCell ref="V604:AB604"/>
    <mergeCell ref="B605:L605"/>
    <mergeCell ref="Q605:R605"/>
    <mergeCell ref="V605:AB605"/>
    <mergeCell ref="B602:L602"/>
    <mergeCell ref="Q602:R602"/>
    <mergeCell ref="V602:AB602"/>
    <mergeCell ref="B603:L603"/>
    <mergeCell ref="Q603:R603"/>
    <mergeCell ref="V603:AB603"/>
    <mergeCell ref="B616:L616"/>
    <mergeCell ref="Q616:R616"/>
    <mergeCell ref="V616:AB616"/>
    <mergeCell ref="B617:L617"/>
    <mergeCell ref="Q617:R617"/>
    <mergeCell ref="V617:AB617"/>
    <mergeCell ref="B614:L614"/>
    <mergeCell ref="Q614:R614"/>
    <mergeCell ref="V614:AB614"/>
    <mergeCell ref="B615:L615"/>
    <mergeCell ref="Q615:R615"/>
    <mergeCell ref="V615:AB615"/>
    <mergeCell ref="B612:L612"/>
    <mergeCell ref="Q612:R612"/>
    <mergeCell ref="V612:AB612"/>
    <mergeCell ref="B613:L613"/>
    <mergeCell ref="Q613:R613"/>
    <mergeCell ref="V613:AB613"/>
    <mergeCell ref="B626:L626"/>
    <mergeCell ref="Q626:R626"/>
    <mergeCell ref="V626:AB626"/>
    <mergeCell ref="B627:L627"/>
    <mergeCell ref="Q627:R627"/>
    <mergeCell ref="V627:AB627"/>
    <mergeCell ref="B620:L620"/>
    <mergeCell ref="Q620:R620"/>
    <mergeCell ref="V620:AB620"/>
    <mergeCell ref="B625:L625"/>
    <mergeCell ref="Q625:R625"/>
    <mergeCell ref="V625:AB625"/>
    <mergeCell ref="B618:L618"/>
    <mergeCell ref="Q618:R618"/>
    <mergeCell ref="V618:AB618"/>
    <mergeCell ref="B619:L619"/>
    <mergeCell ref="Q619:R619"/>
    <mergeCell ref="V619:AB619"/>
    <mergeCell ref="B632:L632"/>
    <mergeCell ref="Q632:R632"/>
    <mergeCell ref="V632:AB632"/>
    <mergeCell ref="B633:L633"/>
    <mergeCell ref="Q633:R633"/>
    <mergeCell ref="V633:AB633"/>
    <mergeCell ref="B630:L630"/>
    <mergeCell ref="Q630:R630"/>
    <mergeCell ref="V630:AB630"/>
    <mergeCell ref="B631:L631"/>
    <mergeCell ref="Q631:R631"/>
    <mergeCell ref="V631:AB631"/>
    <mergeCell ref="B628:L628"/>
    <mergeCell ref="Q628:R628"/>
    <mergeCell ref="V628:AB628"/>
    <mergeCell ref="B629:L629"/>
    <mergeCell ref="Q629:R629"/>
    <mergeCell ref="V629:AB629"/>
    <mergeCell ref="B638:L638"/>
    <mergeCell ref="Q638:R638"/>
    <mergeCell ref="V638:AB638"/>
    <mergeCell ref="B639:L639"/>
    <mergeCell ref="Q639:R639"/>
    <mergeCell ref="V639:AB639"/>
    <mergeCell ref="B636:L636"/>
    <mergeCell ref="Q636:R636"/>
    <mergeCell ref="V636:AB636"/>
    <mergeCell ref="B637:L637"/>
    <mergeCell ref="Q637:R637"/>
    <mergeCell ref="V637:AB637"/>
    <mergeCell ref="B634:L634"/>
    <mergeCell ref="Q634:R634"/>
    <mergeCell ref="V634:AB634"/>
    <mergeCell ref="B635:L635"/>
    <mergeCell ref="Q635:R635"/>
    <mergeCell ref="V635:AB635"/>
    <mergeCell ref="B644:L644"/>
    <mergeCell ref="Q644:R644"/>
    <mergeCell ref="V644:AB644"/>
    <mergeCell ref="B645:L645"/>
    <mergeCell ref="Q645:R645"/>
    <mergeCell ref="V645:AB645"/>
    <mergeCell ref="B642:L642"/>
    <mergeCell ref="Q642:R642"/>
    <mergeCell ref="V642:AB642"/>
    <mergeCell ref="B643:L643"/>
    <mergeCell ref="Q643:R643"/>
    <mergeCell ref="V643:AB643"/>
    <mergeCell ref="B640:L640"/>
    <mergeCell ref="Q640:R640"/>
    <mergeCell ref="V640:AB640"/>
    <mergeCell ref="B641:L641"/>
    <mergeCell ref="Q641:R641"/>
    <mergeCell ref="V641:AB641"/>
    <mergeCell ref="B650:L650"/>
    <mergeCell ref="Q650:R650"/>
    <mergeCell ref="V650:AB650"/>
    <mergeCell ref="B651:L651"/>
    <mergeCell ref="Q651:R651"/>
    <mergeCell ref="V651:AB651"/>
    <mergeCell ref="B648:L648"/>
    <mergeCell ref="Q648:R648"/>
    <mergeCell ref="V648:AB648"/>
    <mergeCell ref="B649:L649"/>
    <mergeCell ref="Q649:R649"/>
    <mergeCell ref="V649:AB649"/>
    <mergeCell ref="B646:L646"/>
    <mergeCell ref="Q646:R646"/>
    <mergeCell ref="V646:AB646"/>
    <mergeCell ref="B647:L647"/>
    <mergeCell ref="Q647:R647"/>
    <mergeCell ref="V647:AB647"/>
    <mergeCell ref="B656:L656"/>
    <mergeCell ref="Q656:R656"/>
    <mergeCell ref="V656:AB656"/>
    <mergeCell ref="B657:L657"/>
    <mergeCell ref="Q657:R657"/>
    <mergeCell ref="V657:AB657"/>
    <mergeCell ref="B654:L654"/>
    <mergeCell ref="Q654:R654"/>
    <mergeCell ref="V654:AB654"/>
    <mergeCell ref="B655:L655"/>
    <mergeCell ref="Q655:R655"/>
    <mergeCell ref="V655:AB655"/>
    <mergeCell ref="B652:L652"/>
    <mergeCell ref="Q652:R652"/>
    <mergeCell ref="V652:AB652"/>
    <mergeCell ref="B653:L653"/>
    <mergeCell ref="Q653:R653"/>
    <mergeCell ref="V653:AB653"/>
    <mergeCell ref="B662:L662"/>
    <mergeCell ref="Q662:R662"/>
    <mergeCell ref="V662:AB662"/>
    <mergeCell ref="B663:L663"/>
    <mergeCell ref="Q663:R663"/>
    <mergeCell ref="V663:AB663"/>
    <mergeCell ref="B660:L660"/>
    <mergeCell ref="Q660:R660"/>
    <mergeCell ref="V660:AB660"/>
    <mergeCell ref="B661:L661"/>
    <mergeCell ref="Q661:R661"/>
    <mergeCell ref="V661:AB661"/>
    <mergeCell ref="B658:L658"/>
    <mergeCell ref="Q658:R658"/>
    <mergeCell ref="V658:AB658"/>
    <mergeCell ref="B659:L659"/>
    <mergeCell ref="Q659:R659"/>
    <mergeCell ref="V659:AB659"/>
    <mergeCell ref="B668:L668"/>
    <mergeCell ref="Q668:R668"/>
    <mergeCell ref="V668:AB668"/>
    <mergeCell ref="B669:L669"/>
    <mergeCell ref="Q669:R669"/>
    <mergeCell ref="V669:AB669"/>
    <mergeCell ref="B666:L666"/>
    <mergeCell ref="Q666:R666"/>
    <mergeCell ref="V666:AB666"/>
    <mergeCell ref="B667:L667"/>
    <mergeCell ref="Q667:R667"/>
    <mergeCell ref="V667:AB667"/>
    <mergeCell ref="B664:L664"/>
    <mergeCell ref="Q664:R664"/>
    <mergeCell ref="V664:AB664"/>
    <mergeCell ref="B665:L665"/>
    <mergeCell ref="Q665:R665"/>
    <mergeCell ref="V665:AB665"/>
    <mergeCell ref="B674:L674"/>
    <mergeCell ref="Q674:R674"/>
    <mergeCell ref="V674:AB674"/>
    <mergeCell ref="B675:L675"/>
    <mergeCell ref="Q675:R675"/>
    <mergeCell ref="V675:AB675"/>
    <mergeCell ref="B672:L672"/>
    <mergeCell ref="Q672:R672"/>
    <mergeCell ref="V672:AB672"/>
    <mergeCell ref="B673:L673"/>
    <mergeCell ref="Q673:R673"/>
    <mergeCell ref="V673:AB673"/>
    <mergeCell ref="B670:L670"/>
    <mergeCell ref="Q670:R670"/>
    <mergeCell ref="V670:AB670"/>
    <mergeCell ref="B671:L671"/>
    <mergeCell ref="Q671:R671"/>
    <mergeCell ref="V671:AB671"/>
    <mergeCell ref="B680:L680"/>
    <mergeCell ref="Q680:R680"/>
    <mergeCell ref="V680:AB680"/>
    <mergeCell ref="B681:L681"/>
    <mergeCell ref="Q681:R681"/>
    <mergeCell ref="V681:AB681"/>
    <mergeCell ref="B678:L678"/>
    <mergeCell ref="Q678:R678"/>
    <mergeCell ref="V678:AB678"/>
    <mergeCell ref="B679:L679"/>
    <mergeCell ref="Q679:R679"/>
    <mergeCell ref="V679:AB679"/>
    <mergeCell ref="B676:L676"/>
    <mergeCell ref="Q676:R676"/>
    <mergeCell ref="V676:AB676"/>
    <mergeCell ref="B677:L677"/>
    <mergeCell ref="Q677:R677"/>
    <mergeCell ref="V677:AB677"/>
    <mergeCell ref="B686:L686"/>
    <mergeCell ref="Q686:R686"/>
    <mergeCell ref="V686:AB686"/>
    <mergeCell ref="B687:L687"/>
    <mergeCell ref="Q687:R687"/>
    <mergeCell ref="V687:AB687"/>
    <mergeCell ref="B684:L684"/>
    <mergeCell ref="Q684:R684"/>
    <mergeCell ref="V684:AB684"/>
    <mergeCell ref="B685:L685"/>
    <mergeCell ref="Q685:R685"/>
    <mergeCell ref="V685:AB685"/>
    <mergeCell ref="B682:L682"/>
    <mergeCell ref="Q682:R682"/>
    <mergeCell ref="V682:AB682"/>
    <mergeCell ref="B683:L683"/>
    <mergeCell ref="Q683:R683"/>
    <mergeCell ref="V683:AB683"/>
    <mergeCell ref="Q695:R695"/>
    <mergeCell ref="V695:AB695"/>
    <mergeCell ref="B692:L692"/>
    <mergeCell ref="Q692:R692"/>
    <mergeCell ref="V692:AB692"/>
    <mergeCell ref="B693:L693"/>
    <mergeCell ref="Q693:R693"/>
    <mergeCell ref="V693:AB693"/>
    <mergeCell ref="B690:L690"/>
    <mergeCell ref="Q690:R690"/>
    <mergeCell ref="V690:AB690"/>
    <mergeCell ref="B691:L691"/>
    <mergeCell ref="Q691:R691"/>
    <mergeCell ref="V691:AB691"/>
    <mergeCell ref="B688:L688"/>
    <mergeCell ref="Q688:R688"/>
    <mergeCell ref="V688:AB688"/>
    <mergeCell ref="B689:L689"/>
    <mergeCell ref="Q689:R689"/>
    <mergeCell ref="V689:AB689"/>
    <mergeCell ref="T1:U1"/>
    <mergeCell ref="N2:U3"/>
    <mergeCell ref="L4:U4"/>
    <mergeCell ref="L5:U5"/>
    <mergeCell ref="L6:U6"/>
    <mergeCell ref="L10:U10"/>
    <mergeCell ref="A9:U9"/>
    <mergeCell ref="B702:L702"/>
    <mergeCell ref="Q702:R702"/>
    <mergeCell ref="V702:AB702"/>
    <mergeCell ref="B700:L700"/>
    <mergeCell ref="Q700:R700"/>
    <mergeCell ref="V700:AB700"/>
    <mergeCell ref="B701:L701"/>
    <mergeCell ref="Q701:R701"/>
    <mergeCell ref="V701:AB701"/>
    <mergeCell ref="B698:L698"/>
    <mergeCell ref="Q698:R698"/>
    <mergeCell ref="V698:AB698"/>
    <mergeCell ref="B699:L699"/>
    <mergeCell ref="Q699:R699"/>
    <mergeCell ref="V699:AB699"/>
    <mergeCell ref="B696:L696"/>
    <mergeCell ref="Q696:R696"/>
    <mergeCell ref="V696:AB696"/>
    <mergeCell ref="B697:L697"/>
    <mergeCell ref="Q697:R697"/>
    <mergeCell ref="V697:AB697"/>
    <mergeCell ref="B694:L694"/>
    <mergeCell ref="Q694:R694"/>
    <mergeCell ref="V694:AB694"/>
    <mergeCell ref="B695:L695"/>
  </mergeCells>
  <pageMargins left="0.39370078740157499" right="0.39370078740157499" top="0.999999984981507" bottom="0.999999984981507" header="0.499999992490753" footer="0.499999992490753"/>
  <pageSetup paperSize="9" scale="87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753"/>
  <sheetViews>
    <sheetView showGridLines="0" view="pageBreakPreview" zoomScale="60" zoomScaleNormal="95" workbookViewId="0">
      <selection activeCell="B29" sqref="B29:M29"/>
    </sheetView>
  </sheetViews>
  <sheetFormatPr defaultColWidth="9.140625" defaultRowHeight="12.75" x14ac:dyDescent="0.2"/>
  <cols>
    <col min="1" max="1" width="1.7109375" style="153" customWidth="1"/>
    <col min="2" max="12" width="0" style="153" hidden="1" customWidth="1"/>
    <col min="13" max="13" width="44" style="232" customWidth="1"/>
    <col min="14" max="14" width="6.28515625" style="153" customWidth="1"/>
    <col min="15" max="16" width="5.7109375" style="153" customWidth="1"/>
    <col min="17" max="17" width="10.7109375" style="153" customWidth="1"/>
    <col min="18" max="18" width="5.7109375" style="153" customWidth="1"/>
    <col min="19" max="20" width="0" style="153" hidden="1" customWidth="1"/>
    <col min="21" max="21" width="14.5703125" style="153" customWidth="1"/>
    <col min="22" max="22" width="12.85546875" style="153" customWidth="1"/>
    <col min="23" max="23" width="13.42578125" style="153" customWidth="1"/>
    <col min="24" max="31" width="0" style="153" hidden="1" customWidth="1"/>
    <col min="32" max="32" width="16" style="153" customWidth="1"/>
    <col min="33" max="33" width="13.28515625" style="153" customWidth="1"/>
    <col min="34" max="256" width="9.140625" style="153" customWidth="1"/>
    <col min="257" max="16384" width="9.140625" style="153"/>
  </cols>
  <sheetData>
    <row r="1" spans="1:31" s="149" customFormat="1" ht="12.75" customHeight="1" x14ac:dyDescent="0.2">
      <c r="A1" s="200"/>
      <c r="B1" s="200"/>
      <c r="C1" s="200"/>
      <c r="D1" s="200"/>
      <c r="E1" s="200"/>
      <c r="F1" s="200"/>
      <c r="G1" s="146"/>
      <c r="H1" s="147"/>
      <c r="I1" s="147"/>
      <c r="J1" s="147"/>
      <c r="K1" s="147"/>
      <c r="L1" s="147"/>
      <c r="M1" s="269"/>
      <c r="N1" s="269"/>
      <c r="O1" s="269"/>
      <c r="P1" s="267"/>
      <c r="Q1" s="267"/>
      <c r="R1" s="269"/>
      <c r="S1" s="269"/>
      <c r="T1" s="267" t="s">
        <v>563</v>
      </c>
      <c r="U1" s="269"/>
      <c r="V1" s="622" t="s">
        <v>549</v>
      </c>
      <c r="W1" s="622"/>
      <c r="X1" s="269"/>
      <c r="Y1" s="269"/>
      <c r="Z1" s="269"/>
      <c r="AA1" s="269"/>
      <c r="AB1" s="269"/>
      <c r="AC1" s="271"/>
      <c r="AD1" s="271"/>
    </row>
    <row r="2" spans="1:31" s="149" customFormat="1" ht="4.5" customHeight="1" x14ac:dyDescent="0.2">
      <c r="A2" s="200"/>
      <c r="B2" s="148"/>
      <c r="C2" s="148"/>
      <c r="D2" s="148"/>
      <c r="E2" s="148"/>
      <c r="F2" s="148"/>
      <c r="G2" s="146"/>
      <c r="H2" s="147"/>
      <c r="I2" s="147"/>
      <c r="J2" s="147"/>
      <c r="K2" s="147"/>
      <c r="L2" s="147"/>
      <c r="M2" s="269"/>
      <c r="N2" s="269"/>
      <c r="O2" s="269"/>
      <c r="P2" s="623" t="s">
        <v>128</v>
      </c>
      <c r="Q2" s="623"/>
      <c r="R2" s="623"/>
      <c r="S2" s="623"/>
      <c r="T2" s="623"/>
      <c r="U2" s="623"/>
      <c r="V2" s="623"/>
      <c r="W2" s="623"/>
      <c r="X2" s="269"/>
      <c r="Y2" s="269"/>
      <c r="Z2" s="269"/>
      <c r="AA2" s="269"/>
      <c r="AB2" s="269"/>
      <c r="AC2" s="271"/>
      <c r="AD2" s="271"/>
    </row>
    <row r="3" spans="1:31" s="149" customFormat="1" ht="9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270"/>
      <c r="N3" s="270"/>
      <c r="O3" s="270"/>
      <c r="P3" s="623"/>
      <c r="Q3" s="623"/>
      <c r="R3" s="623"/>
      <c r="S3" s="623"/>
      <c r="T3" s="623"/>
      <c r="U3" s="623"/>
      <c r="V3" s="623"/>
      <c r="W3" s="623"/>
      <c r="X3" s="269"/>
      <c r="Y3" s="269"/>
      <c r="Z3" s="269"/>
      <c r="AA3" s="269"/>
      <c r="AB3" s="269"/>
      <c r="AC3" s="271"/>
      <c r="AD3" s="271"/>
    </row>
    <row r="4" spans="1:31" s="149" customFormat="1" ht="13.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623" t="s">
        <v>170</v>
      </c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269"/>
      <c r="Y4" s="269"/>
      <c r="Z4" s="269"/>
      <c r="AA4" s="269"/>
      <c r="AB4" s="269"/>
      <c r="AC4" s="271"/>
      <c r="AD4" s="271"/>
    </row>
    <row r="5" spans="1:31" s="149" customFormat="1" ht="12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623" t="s">
        <v>541</v>
      </c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269"/>
      <c r="Y5" s="269"/>
      <c r="Z5" s="269"/>
      <c r="AA5" s="269"/>
      <c r="AB5" s="269"/>
      <c r="AC5" s="271"/>
      <c r="AD5" s="271"/>
    </row>
    <row r="6" spans="1:31" s="149" customFormat="1" ht="12.75" customHeight="1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269"/>
      <c r="N6" s="267"/>
      <c r="O6" s="267"/>
      <c r="P6" s="267"/>
      <c r="Q6" s="267"/>
      <c r="R6" s="668" t="s">
        <v>167</v>
      </c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</row>
    <row r="7" spans="1:31" s="149" customFormat="1" ht="12.75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222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31" s="149" customFormat="1" ht="12.75" customHeight="1" x14ac:dyDescent="0.2">
      <c r="A8" s="667" t="s">
        <v>526</v>
      </c>
      <c r="B8" s="667"/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147"/>
      <c r="Y8" s="147"/>
      <c r="Z8" s="147"/>
      <c r="AA8" s="147"/>
      <c r="AB8" s="147"/>
    </row>
    <row r="9" spans="1:31" s="149" customFormat="1" ht="38.25" customHeight="1" x14ac:dyDescent="0.2">
      <c r="A9" s="666" t="s">
        <v>682</v>
      </c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147"/>
      <c r="Y9" s="147"/>
      <c r="Z9" s="147"/>
      <c r="AA9" s="147"/>
      <c r="AB9" s="147"/>
    </row>
    <row r="10" spans="1:31" ht="12.75" customHeigh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223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2"/>
      <c r="Y10" s="152"/>
      <c r="Z10" s="152"/>
      <c r="AA10" s="152"/>
      <c r="AB10" s="152"/>
      <c r="AC10" s="152"/>
      <c r="AD10" s="152"/>
      <c r="AE10" s="152"/>
    </row>
    <row r="11" spans="1:31" ht="12.75" customHeight="1" x14ac:dyDescent="0.2">
      <c r="A11" s="154" t="s">
        <v>308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223"/>
      <c r="N11" s="155"/>
      <c r="O11" s="151"/>
      <c r="P11" s="151"/>
      <c r="Q11" s="151"/>
      <c r="R11" s="151"/>
      <c r="S11" s="151"/>
      <c r="T11" s="151"/>
      <c r="U11" s="151"/>
      <c r="V11" s="151"/>
      <c r="W11" s="151"/>
      <c r="X11" s="152"/>
      <c r="Y11" s="152"/>
      <c r="Z11" s="152"/>
      <c r="AA11" s="152"/>
      <c r="AB11" s="152"/>
      <c r="AC11" s="152"/>
      <c r="AD11" s="152"/>
      <c r="AE11" s="152"/>
    </row>
    <row r="12" spans="1:31" ht="12.75" customHeight="1" x14ac:dyDescent="0.2">
      <c r="A12" s="154" t="s">
        <v>309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95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2"/>
      <c r="Y12" s="152"/>
      <c r="Z12" s="152"/>
      <c r="AA12" s="152"/>
      <c r="AB12" s="152"/>
      <c r="AC12" s="152"/>
      <c r="AD12" s="152"/>
      <c r="AE12" s="152"/>
    </row>
    <row r="13" spans="1:31" ht="8.25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224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2"/>
      <c r="Z13" s="152"/>
      <c r="AA13" s="152"/>
      <c r="AB13" s="152"/>
      <c r="AC13" s="152"/>
      <c r="AD13" s="152"/>
      <c r="AE13" s="152"/>
    </row>
    <row r="14" spans="1:31" ht="6.75" customHeight="1" thickBot="1" x14ac:dyDescent="0.2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223"/>
      <c r="N14" s="154"/>
      <c r="O14" s="151"/>
      <c r="P14" s="151"/>
      <c r="Q14" s="151"/>
      <c r="R14" s="151"/>
      <c r="S14" s="151"/>
      <c r="T14" s="151"/>
      <c r="U14" s="151"/>
      <c r="V14" s="151"/>
      <c r="W14" s="151"/>
      <c r="X14" s="152"/>
      <c r="Y14" s="152"/>
      <c r="Z14" s="152"/>
      <c r="AA14" s="152"/>
      <c r="AB14" s="152"/>
      <c r="AC14" s="152"/>
      <c r="AD14" s="152"/>
      <c r="AE14" s="152"/>
    </row>
    <row r="15" spans="1:31" ht="12.75" customHeight="1" thickBot="1" x14ac:dyDescent="0.2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225"/>
      <c r="N15" s="156" t="s">
        <v>527</v>
      </c>
      <c r="O15" s="157"/>
      <c r="P15" s="157"/>
      <c r="Q15" s="157"/>
      <c r="R15" s="108"/>
      <c r="S15" s="157"/>
      <c r="T15" s="108"/>
      <c r="U15" s="108" t="s">
        <v>304</v>
      </c>
      <c r="V15" s="110"/>
      <c r="W15" s="109"/>
      <c r="X15" s="110"/>
      <c r="Y15" s="108"/>
      <c r="Z15" s="158"/>
      <c r="AA15" s="159" t="s">
        <v>305</v>
      </c>
      <c r="AB15" s="160"/>
      <c r="AC15" s="161"/>
      <c r="AD15" s="162"/>
      <c r="AE15" s="152"/>
    </row>
    <row r="16" spans="1:31" ht="102" customHeight="1" thickBot="1" x14ac:dyDescent="0.25">
      <c r="A16" s="163"/>
      <c r="B16" s="80" t="s">
        <v>528</v>
      </c>
      <c r="C16" s="80" t="s">
        <v>310</v>
      </c>
      <c r="D16" s="81" t="s">
        <v>311</v>
      </c>
      <c r="E16" s="81"/>
      <c r="F16" s="81"/>
      <c r="G16" s="81"/>
      <c r="H16" s="81" t="s">
        <v>312</v>
      </c>
      <c r="I16" s="81"/>
      <c r="J16" s="81"/>
      <c r="K16" s="81" t="s">
        <v>313</v>
      </c>
      <c r="L16" s="81" t="s">
        <v>314</v>
      </c>
      <c r="M16" s="226" t="s">
        <v>0</v>
      </c>
      <c r="N16" s="84" t="s">
        <v>529</v>
      </c>
      <c r="O16" s="84" t="s">
        <v>1</v>
      </c>
      <c r="P16" s="84" t="s">
        <v>2</v>
      </c>
      <c r="Q16" s="83" t="s">
        <v>3</v>
      </c>
      <c r="R16" s="86" t="s">
        <v>4</v>
      </c>
      <c r="S16" s="111" t="s">
        <v>315</v>
      </c>
      <c r="T16" s="113" t="s">
        <v>561</v>
      </c>
      <c r="U16" s="4" t="s">
        <v>637</v>
      </c>
      <c r="V16" s="135" t="s">
        <v>638</v>
      </c>
      <c r="W16" s="135" t="s">
        <v>639</v>
      </c>
      <c r="X16" s="85" t="s">
        <v>316</v>
      </c>
      <c r="Y16" s="84" t="s">
        <v>317</v>
      </c>
      <c r="Z16" s="86"/>
      <c r="AA16" s="84" t="s">
        <v>318</v>
      </c>
      <c r="AB16" s="87" t="s">
        <v>319</v>
      </c>
      <c r="AC16" s="88" t="s">
        <v>320</v>
      </c>
      <c r="AD16" s="89" t="s">
        <v>321</v>
      </c>
      <c r="AE16" s="155"/>
    </row>
    <row r="17" spans="1:33" ht="12.75" customHeight="1" thickBot="1" x14ac:dyDescent="0.2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227">
        <v>1</v>
      </c>
      <c r="N17" s="166">
        <v>2</v>
      </c>
      <c r="O17" s="166">
        <v>3</v>
      </c>
      <c r="P17" s="166">
        <v>4</v>
      </c>
      <c r="Q17" s="166">
        <v>5</v>
      </c>
      <c r="R17" s="167">
        <v>6</v>
      </c>
      <c r="S17" s="168">
        <v>7</v>
      </c>
      <c r="T17" s="165"/>
      <c r="U17" s="166">
        <v>7</v>
      </c>
      <c r="V17" s="169">
        <v>8</v>
      </c>
      <c r="W17" s="166">
        <v>9</v>
      </c>
      <c r="X17" s="170">
        <v>9</v>
      </c>
      <c r="Y17" s="168">
        <v>10</v>
      </c>
      <c r="Z17" s="168"/>
      <c r="AA17" s="171">
        <v>9</v>
      </c>
      <c r="AB17" s="171">
        <v>10</v>
      </c>
      <c r="AC17" s="168">
        <v>11</v>
      </c>
      <c r="AD17" s="172">
        <v>12</v>
      </c>
      <c r="AE17" s="155"/>
    </row>
    <row r="18" spans="1:33" s="509" customFormat="1" ht="21.75" customHeight="1" x14ac:dyDescent="0.2">
      <c r="A18" s="163"/>
      <c r="B18" s="672" t="s">
        <v>530</v>
      </c>
      <c r="C18" s="672"/>
      <c r="D18" s="672"/>
      <c r="E18" s="672"/>
      <c r="F18" s="672"/>
      <c r="G18" s="672"/>
      <c r="H18" s="672"/>
      <c r="I18" s="672"/>
      <c r="J18" s="672"/>
      <c r="K18" s="672"/>
      <c r="L18" s="672"/>
      <c r="M18" s="673"/>
      <c r="N18" s="503">
        <v>802</v>
      </c>
      <c r="O18" s="504">
        <v>0</v>
      </c>
      <c r="P18" s="504">
        <v>0</v>
      </c>
      <c r="Q18" s="505">
        <v>0</v>
      </c>
      <c r="R18" s="506">
        <v>0</v>
      </c>
      <c r="S18" s="674"/>
      <c r="T18" s="675"/>
      <c r="U18" s="507">
        <v>64324.592970000005</v>
      </c>
      <c r="V18" s="507">
        <f>+V19+V27</f>
        <v>63227.571260000004</v>
      </c>
      <c r="W18" s="396">
        <f>+V18/U18*100</f>
        <v>98.294553203761993</v>
      </c>
      <c r="X18" s="676"/>
      <c r="Y18" s="676"/>
      <c r="Z18" s="676"/>
      <c r="AA18" s="676"/>
      <c r="AB18" s="676"/>
      <c r="AC18" s="676"/>
      <c r="AD18" s="676"/>
      <c r="AE18" s="165"/>
      <c r="AF18" s="508"/>
    </row>
    <row r="19" spans="1:33" ht="12" customHeight="1" x14ac:dyDescent="0.2">
      <c r="A19" s="173"/>
      <c r="B19" s="663" t="s">
        <v>5</v>
      </c>
      <c r="C19" s="663"/>
      <c r="D19" s="663"/>
      <c r="E19" s="663"/>
      <c r="F19" s="663"/>
      <c r="G19" s="663"/>
      <c r="H19" s="663"/>
      <c r="I19" s="663"/>
      <c r="J19" s="663"/>
      <c r="K19" s="663"/>
      <c r="L19" s="663"/>
      <c r="M19" s="664"/>
      <c r="N19" s="174">
        <v>802</v>
      </c>
      <c r="O19" s="198">
        <v>7</v>
      </c>
      <c r="P19" s="198">
        <v>0</v>
      </c>
      <c r="Q19" s="175">
        <v>0</v>
      </c>
      <c r="R19" s="176">
        <v>0</v>
      </c>
      <c r="S19" s="635"/>
      <c r="T19" s="636"/>
      <c r="U19" s="394">
        <v>13167.255349999999</v>
      </c>
      <c r="V19" s="394">
        <f t="shared" ref="V19:V25" si="0">+V20</f>
        <v>12753.258260000001</v>
      </c>
      <c r="W19" s="395">
        <f t="shared" ref="W19:W82" si="1">+V19/U19*100</f>
        <v>96.855858878745011</v>
      </c>
      <c r="X19" s="665"/>
      <c r="Y19" s="665"/>
      <c r="Z19" s="665"/>
      <c r="AA19" s="665"/>
      <c r="AB19" s="665"/>
      <c r="AC19" s="665"/>
      <c r="AD19" s="665"/>
      <c r="AE19" s="177"/>
      <c r="AF19" s="178"/>
    </row>
    <row r="20" spans="1:33" ht="12" customHeight="1" x14ac:dyDescent="0.2">
      <c r="A20" s="173"/>
      <c r="B20" s="663" t="s">
        <v>442</v>
      </c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4"/>
      <c r="N20" s="174">
        <v>802</v>
      </c>
      <c r="O20" s="198">
        <v>7</v>
      </c>
      <c r="P20" s="198">
        <v>3</v>
      </c>
      <c r="Q20" s="175">
        <v>0</v>
      </c>
      <c r="R20" s="176">
        <v>0</v>
      </c>
      <c r="S20" s="635"/>
      <c r="T20" s="636"/>
      <c r="U20" s="394">
        <v>13167.255349999999</v>
      </c>
      <c r="V20" s="394">
        <f t="shared" si="0"/>
        <v>12753.258260000001</v>
      </c>
      <c r="W20" s="395">
        <f t="shared" si="1"/>
        <v>96.855858878745011</v>
      </c>
      <c r="X20" s="665"/>
      <c r="Y20" s="665"/>
      <c r="Z20" s="665"/>
      <c r="AA20" s="665"/>
      <c r="AB20" s="665"/>
      <c r="AC20" s="665"/>
      <c r="AD20" s="665"/>
      <c r="AE20" s="177"/>
      <c r="AF20" s="178"/>
    </row>
    <row r="21" spans="1:33" ht="21.75" customHeight="1" x14ac:dyDescent="0.2">
      <c r="A21" s="173"/>
      <c r="B21" s="663" t="s">
        <v>431</v>
      </c>
      <c r="C21" s="663"/>
      <c r="D21" s="663"/>
      <c r="E21" s="663"/>
      <c r="F21" s="663"/>
      <c r="G21" s="663"/>
      <c r="H21" s="663"/>
      <c r="I21" s="663"/>
      <c r="J21" s="663"/>
      <c r="K21" s="663"/>
      <c r="L21" s="663"/>
      <c r="M21" s="664"/>
      <c r="N21" s="174">
        <v>802</v>
      </c>
      <c r="O21" s="198">
        <v>7</v>
      </c>
      <c r="P21" s="198">
        <v>3</v>
      </c>
      <c r="Q21" s="175" t="s">
        <v>432</v>
      </c>
      <c r="R21" s="176">
        <v>0</v>
      </c>
      <c r="S21" s="635"/>
      <c r="T21" s="636"/>
      <c r="U21" s="394">
        <v>13167.255349999999</v>
      </c>
      <c r="V21" s="394">
        <f t="shared" si="0"/>
        <v>12753.258260000001</v>
      </c>
      <c r="W21" s="395">
        <f t="shared" si="1"/>
        <v>96.855858878745011</v>
      </c>
      <c r="X21" s="665"/>
      <c r="Y21" s="665"/>
      <c r="Z21" s="665"/>
      <c r="AA21" s="665"/>
      <c r="AB21" s="665"/>
      <c r="AC21" s="665"/>
      <c r="AD21" s="665"/>
      <c r="AE21" s="177"/>
      <c r="AF21" s="178"/>
    </row>
    <row r="22" spans="1:33" ht="12" customHeight="1" x14ac:dyDescent="0.2">
      <c r="A22" s="173"/>
      <c r="B22" s="663" t="s">
        <v>443</v>
      </c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4"/>
      <c r="N22" s="174">
        <v>802</v>
      </c>
      <c r="O22" s="198">
        <v>7</v>
      </c>
      <c r="P22" s="198">
        <v>3</v>
      </c>
      <c r="Q22" s="175" t="s">
        <v>444</v>
      </c>
      <c r="R22" s="176">
        <v>0</v>
      </c>
      <c r="S22" s="635"/>
      <c r="T22" s="636"/>
      <c r="U22" s="394">
        <v>13167.255349999999</v>
      </c>
      <c r="V22" s="394">
        <f t="shared" si="0"/>
        <v>12753.258260000001</v>
      </c>
      <c r="W22" s="395">
        <f t="shared" si="1"/>
        <v>96.855858878745011</v>
      </c>
      <c r="X22" s="665"/>
      <c r="Y22" s="665"/>
      <c r="Z22" s="665"/>
      <c r="AA22" s="665"/>
      <c r="AB22" s="665"/>
      <c r="AC22" s="665"/>
      <c r="AD22" s="665"/>
      <c r="AE22" s="177"/>
      <c r="AF22" s="178"/>
    </row>
    <row r="23" spans="1:33" ht="21.75" customHeight="1" x14ac:dyDescent="0.2">
      <c r="A23" s="173"/>
      <c r="B23" s="663" t="s">
        <v>6</v>
      </c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4"/>
      <c r="N23" s="174">
        <v>802</v>
      </c>
      <c r="O23" s="198">
        <v>7</v>
      </c>
      <c r="P23" s="198">
        <v>3</v>
      </c>
      <c r="Q23" s="175" t="s">
        <v>445</v>
      </c>
      <c r="R23" s="176">
        <v>0</v>
      </c>
      <c r="S23" s="635"/>
      <c r="T23" s="636"/>
      <c r="U23" s="394">
        <v>13167.255349999999</v>
      </c>
      <c r="V23" s="394">
        <f t="shared" si="0"/>
        <v>12753.258260000001</v>
      </c>
      <c r="W23" s="395">
        <f t="shared" si="1"/>
        <v>96.855858878745011</v>
      </c>
      <c r="X23" s="665"/>
      <c r="Y23" s="665"/>
      <c r="Z23" s="665"/>
      <c r="AA23" s="665"/>
      <c r="AB23" s="665"/>
      <c r="AC23" s="665"/>
      <c r="AD23" s="665"/>
      <c r="AE23" s="177"/>
      <c r="AF23" s="178">
        <f>+W18-W65+W100+W213+W250+W470+W476++W536+W543+W554+W621+W628+W640+W654</f>
        <v>1252.9301917099986</v>
      </c>
    </row>
    <row r="24" spans="1:33" ht="21.75" customHeight="1" x14ac:dyDescent="0.2">
      <c r="A24" s="173"/>
      <c r="B24" s="663" t="s">
        <v>436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4"/>
      <c r="N24" s="174">
        <v>802</v>
      </c>
      <c r="O24" s="198">
        <v>7</v>
      </c>
      <c r="P24" s="198">
        <v>3</v>
      </c>
      <c r="Q24" s="175" t="s">
        <v>445</v>
      </c>
      <c r="R24" s="176" t="s">
        <v>8</v>
      </c>
      <c r="S24" s="635"/>
      <c r="T24" s="636"/>
      <c r="U24" s="394">
        <v>13167.255349999999</v>
      </c>
      <c r="V24" s="394">
        <f t="shared" si="0"/>
        <v>12753.258260000001</v>
      </c>
      <c r="W24" s="395">
        <f t="shared" si="1"/>
        <v>96.855858878745011</v>
      </c>
      <c r="X24" s="665"/>
      <c r="Y24" s="665"/>
      <c r="Z24" s="665"/>
      <c r="AA24" s="665"/>
      <c r="AB24" s="665"/>
      <c r="AC24" s="665"/>
      <c r="AD24" s="665"/>
      <c r="AE24" s="177"/>
      <c r="AF24" s="178"/>
    </row>
    <row r="25" spans="1:33" ht="12" customHeight="1" x14ac:dyDescent="0.2">
      <c r="A25" s="173"/>
      <c r="B25" s="663" t="s">
        <v>9</v>
      </c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4"/>
      <c r="N25" s="174">
        <v>802</v>
      </c>
      <c r="O25" s="198">
        <v>7</v>
      </c>
      <c r="P25" s="198">
        <v>3</v>
      </c>
      <c r="Q25" s="175" t="s">
        <v>445</v>
      </c>
      <c r="R25" s="176" t="s">
        <v>10</v>
      </c>
      <c r="S25" s="635"/>
      <c r="T25" s="636"/>
      <c r="U25" s="394">
        <v>13167.255349999999</v>
      </c>
      <c r="V25" s="394">
        <f t="shared" si="0"/>
        <v>12753.258260000001</v>
      </c>
      <c r="W25" s="395">
        <f t="shared" si="1"/>
        <v>96.855858878745011</v>
      </c>
      <c r="X25" s="665"/>
      <c r="Y25" s="665"/>
      <c r="Z25" s="665"/>
      <c r="AA25" s="665"/>
      <c r="AB25" s="665"/>
      <c r="AC25" s="665"/>
      <c r="AD25" s="665"/>
      <c r="AE25" s="177"/>
      <c r="AF25" s="178"/>
    </row>
    <row r="26" spans="1:33" ht="42.75" customHeight="1" x14ac:dyDescent="0.2">
      <c r="A26" s="173"/>
      <c r="B26" s="663" t="s">
        <v>11</v>
      </c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4"/>
      <c r="N26" s="174">
        <v>802</v>
      </c>
      <c r="O26" s="198">
        <v>7</v>
      </c>
      <c r="P26" s="198">
        <v>3</v>
      </c>
      <c r="Q26" s="175" t="s">
        <v>445</v>
      </c>
      <c r="R26" s="176" t="s">
        <v>12</v>
      </c>
      <c r="S26" s="635"/>
      <c r="T26" s="636"/>
      <c r="U26" s="394">
        <v>13167.255349999999</v>
      </c>
      <c r="V26" s="394">
        <v>12753.258260000001</v>
      </c>
      <c r="W26" s="395">
        <f t="shared" si="1"/>
        <v>96.855858878745011</v>
      </c>
      <c r="X26" s="665"/>
      <c r="Y26" s="665"/>
      <c r="Z26" s="665"/>
      <c r="AA26" s="665"/>
      <c r="AB26" s="665"/>
      <c r="AC26" s="665"/>
      <c r="AD26" s="665"/>
      <c r="AE26" s="177"/>
      <c r="AF26" s="233" t="s">
        <v>600</v>
      </c>
      <c r="AG26" s="202">
        <f>+V26+W751</f>
        <v>11448.582223990536</v>
      </c>
    </row>
    <row r="27" spans="1:33" ht="12" customHeight="1" x14ac:dyDescent="0.2">
      <c r="A27" s="173"/>
      <c r="B27" s="663" t="s">
        <v>457</v>
      </c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M27" s="664"/>
      <c r="N27" s="174">
        <v>802</v>
      </c>
      <c r="O27" s="198">
        <v>8</v>
      </c>
      <c r="P27" s="198">
        <v>0</v>
      </c>
      <c r="Q27" s="175">
        <v>0</v>
      </c>
      <c r="R27" s="176">
        <v>0</v>
      </c>
      <c r="S27" s="635"/>
      <c r="T27" s="636"/>
      <c r="U27" s="394">
        <v>51157.337620000006</v>
      </c>
      <c r="V27" s="394">
        <f>+V28+V76</f>
        <v>50474.313000000002</v>
      </c>
      <c r="W27" s="395">
        <f t="shared" si="1"/>
        <v>98.664855030037813</v>
      </c>
      <c r="X27" s="665"/>
      <c r="Y27" s="665"/>
      <c r="Z27" s="665"/>
      <c r="AA27" s="665"/>
      <c r="AB27" s="665"/>
      <c r="AC27" s="665"/>
      <c r="AD27" s="665"/>
      <c r="AE27" s="177"/>
      <c r="AF27" s="178"/>
    </row>
    <row r="28" spans="1:33" ht="12" customHeight="1" x14ac:dyDescent="0.2">
      <c r="A28" s="173"/>
      <c r="B28" s="663" t="s">
        <v>13</v>
      </c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4"/>
      <c r="N28" s="174">
        <v>802</v>
      </c>
      <c r="O28" s="198">
        <v>8</v>
      </c>
      <c r="P28" s="198">
        <v>1</v>
      </c>
      <c r="Q28" s="175">
        <v>0</v>
      </c>
      <c r="R28" s="176">
        <v>0</v>
      </c>
      <c r="S28" s="635"/>
      <c r="T28" s="636"/>
      <c r="U28" s="394">
        <v>48342.636590000009</v>
      </c>
      <c r="V28" s="394">
        <f>+V29+V35+V42+V48+V65</f>
        <v>47659.617969999999</v>
      </c>
      <c r="W28" s="395">
        <f t="shared" si="1"/>
        <v>98.587129978464404</v>
      </c>
      <c r="X28" s="665"/>
      <c r="Y28" s="665"/>
      <c r="Z28" s="665"/>
      <c r="AA28" s="665"/>
      <c r="AB28" s="665"/>
      <c r="AC28" s="665"/>
      <c r="AD28" s="665"/>
      <c r="AE28" s="177"/>
      <c r="AF28" s="178"/>
    </row>
    <row r="29" spans="1:33" ht="21.75" customHeight="1" x14ac:dyDescent="0.2">
      <c r="A29" s="173"/>
      <c r="B29" s="663" t="s">
        <v>458</v>
      </c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4"/>
      <c r="N29" s="174">
        <v>802</v>
      </c>
      <c r="O29" s="198">
        <v>8</v>
      </c>
      <c r="P29" s="198">
        <v>1</v>
      </c>
      <c r="Q29" s="175" t="s">
        <v>459</v>
      </c>
      <c r="R29" s="176">
        <v>0</v>
      </c>
      <c r="S29" s="635"/>
      <c r="T29" s="636"/>
      <c r="U29" s="394">
        <v>10502.023300000001</v>
      </c>
      <c r="V29" s="394">
        <f t="shared" ref="V29:V33" si="2">+V30</f>
        <v>10299.61937</v>
      </c>
      <c r="W29" s="395">
        <f t="shared" si="1"/>
        <v>98.072714902470267</v>
      </c>
      <c r="X29" s="665"/>
      <c r="Y29" s="665"/>
      <c r="Z29" s="665"/>
      <c r="AA29" s="665"/>
      <c r="AB29" s="665"/>
      <c r="AC29" s="665"/>
      <c r="AD29" s="665"/>
      <c r="AE29" s="177"/>
      <c r="AF29" s="178"/>
    </row>
    <row r="30" spans="1:33" ht="12" customHeight="1" x14ac:dyDescent="0.2">
      <c r="A30" s="173"/>
      <c r="B30" s="663" t="s">
        <v>460</v>
      </c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4"/>
      <c r="N30" s="174">
        <v>802</v>
      </c>
      <c r="O30" s="198">
        <v>8</v>
      </c>
      <c r="P30" s="198">
        <v>1</v>
      </c>
      <c r="Q30" s="175" t="s">
        <v>461</v>
      </c>
      <c r="R30" s="176">
        <v>0</v>
      </c>
      <c r="S30" s="635"/>
      <c r="T30" s="636"/>
      <c r="U30" s="394">
        <v>10502.023300000001</v>
      </c>
      <c r="V30" s="394">
        <f t="shared" si="2"/>
        <v>10299.61937</v>
      </c>
      <c r="W30" s="395">
        <f t="shared" si="1"/>
        <v>98.072714902470267</v>
      </c>
      <c r="X30" s="665"/>
      <c r="Y30" s="665"/>
      <c r="Z30" s="665"/>
      <c r="AA30" s="665"/>
      <c r="AB30" s="665"/>
      <c r="AC30" s="665"/>
      <c r="AD30" s="665"/>
      <c r="AE30" s="177"/>
      <c r="AF30" s="178"/>
    </row>
    <row r="31" spans="1:33" ht="21.75" customHeight="1" x14ac:dyDescent="0.2">
      <c r="A31" s="173"/>
      <c r="B31" s="663" t="s">
        <v>14</v>
      </c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4"/>
      <c r="N31" s="174">
        <v>802</v>
      </c>
      <c r="O31" s="198">
        <v>8</v>
      </c>
      <c r="P31" s="198">
        <v>1</v>
      </c>
      <c r="Q31" s="175" t="s">
        <v>462</v>
      </c>
      <c r="R31" s="176">
        <v>0</v>
      </c>
      <c r="S31" s="635"/>
      <c r="T31" s="636"/>
      <c r="U31" s="394">
        <v>10502.023300000001</v>
      </c>
      <c r="V31" s="394">
        <f t="shared" si="2"/>
        <v>10299.61937</v>
      </c>
      <c r="W31" s="395">
        <f t="shared" si="1"/>
        <v>98.072714902470267</v>
      </c>
      <c r="X31" s="665"/>
      <c r="Y31" s="665"/>
      <c r="Z31" s="665"/>
      <c r="AA31" s="665"/>
      <c r="AB31" s="665"/>
      <c r="AC31" s="665"/>
      <c r="AD31" s="665"/>
      <c r="AE31" s="177"/>
      <c r="AF31" s="178"/>
    </row>
    <row r="32" spans="1:33" ht="21.75" customHeight="1" x14ac:dyDescent="0.2">
      <c r="A32" s="173"/>
      <c r="B32" s="663" t="s">
        <v>436</v>
      </c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4"/>
      <c r="N32" s="174">
        <v>802</v>
      </c>
      <c r="O32" s="198">
        <v>8</v>
      </c>
      <c r="P32" s="198">
        <v>1</v>
      </c>
      <c r="Q32" s="175" t="s">
        <v>462</v>
      </c>
      <c r="R32" s="176" t="s">
        <v>8</v>
      </c>
      <c r="S32" s="635"/>
      <c r="T32" s="636"/>
      <c r="U32" s="394">
        <v>10502.023300000001</v>
      </c>
      <c r="V32" s="394">
        <f t="shared" si="2"/>
        <v>10299.61937</v>
      </c>
      <c r="W32" s="395">
        <f t="shared" si="1"/>
        <v>98.072714902470267</v>
      </c>
      <c r="X32" s="665"/>
      <c r="Y32" s="665"/>
      <c r="Z32" s="665"/>
      <c r="AA32" s="665"/>
      <c r="AB32" s="665"/>
      <c r="AC32" s="665"/>
      <c r="AD32" s="665"/>
      <c r="AE32" s="177"/>
      <c r="AF32" s="178"/>
    </row>
    <row r="33" spans="1:32" ht="12" customHeight="1" x14ac:dyDescent="0.2">
      <c r="A33" s="173"/>
      <c r="B33" s="663" t="s">
        <v>9</v>
      </c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4"/>
      <c r="N33" s="174">
        <v>802</v>
      </c>
      <c r="O33" s="198">
        <v>8</v>
      </c>
      <c r="P33" s="198">
        <v>1</v>
      </c>
      <c r="Q33" s="175" t="s">
        <v>462</v>
      </c>
      <c r="R33" s="176" t="s">
        <v>10</v>
      </c>
      <c r="S33" s="635"/>
      <c r="T33" s="636"/>
      <c r="U33" s="394">
        <v>10502.023300000001</v>
      </c>
      <c r="V33" s="394">
        <f t="shared" si="2"/>
        <v>10299.61937</v>
      </c>
      <c r="W33" s="395">
        <f t="shared" si="1"/>
        <v>98.072714902470267</v>
      </c>
      <c r="X33" s="665"/>
      <c r="Y33" s="665"/>
      <c r="Z33" s="665"/>
      <c r="AA33" s="665"/>
      <c r="AB33" s="665"/>
      <c r="AC33" s="665"/>
      <c r="AD33" s="665"/>
      <c r="AE33" s="177"/>
      <c r="AF33" s="178"/>
    </row>
    <row r="34" spans="1:32" ht="42.75" customHeight="1" x14ac:dyDescent="0.2">
      <c r="A34" s="173"/>
      <c r="B34" s="663" t="s">
        <v>11</v>
      </c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4"/>
      <c r="N34" s="174">
        <v>802</v>
      </c>
      <c r="O34" s="198">
        <v>8</v>
      </c>
      <c r="P34" s="198">
        <v>1</v>
      </c>
      <c r="Q34" s="175" t="s">
        <v>462</v>
      </c>
      <c r="R34" s="176" t="s">
        <v>12</v>
      </c>
      <c r="S34" s="635"/>
      <c r="T34" s="636"/>
      <c r="U34" s="394">
        <v>10502.023300000001</v>
      </c>
      <c r="V34" s="394">
        <v>10299.61937</v>
      </c>
      <c r="W34" s="395">
        <f t="shared" si="1"/>
        <v>98.072714902470267</v>
      </c>
      <c r="X34" s="665"/>
      <c r="Y34" s="665"/>
      <c r="Z34" s="665"/>
      <c r="AA34" s="665"/>
      <c r="AB34" s="665"/>
      <c r="AC34" s="665"/>
      <c r="AD34" s="665"/>
      <c r="AE34" s="177"/>
      <c r="AF34" s="178"/>
    </row>
    <row r="35" spans="1:32" ht="21.75" customHeight="1" x14ac:dyDescent="0.2">
      <c r="A35" s="173"/>
      <c r="B35" s="663" t="s">
        <v>458</v>
      </c>
      <c r="C35" s="663"/>
      <c r="D35" s="663"/>
      <c r="E35" s="663"/>
      <c r="F35" s="663"/>
      <c r="G35" s="663"/>
      <c r="H35" s="663"/>
      <c r="I35" s="663"/>
      <c r="J35" s="663"/>
      <c r="K35" s="663"/>
      <c r="L35" s="663"/>
      <c r="M35" s="664"/>
      <c r="N35" s="174">
        <v>802</v>
      </c>
      <c r="O35" s="198">
        <v>8</v>
      </c>
      <c r="P35" s="198">
        <v>1</v>
      </c>
      <c r="Q35" s="175" t="s">
        <v>459</v>
      </c>
      <c r="R35" s="176">
        <v>0</v>
      </c>
      <c r="S35" s="635"/>
      <c r="T35" s="636"/>
      <c r="U35" s="394">
        <v>106.3158</v>
      </c>
      <c r="V35" s="394">
        <f t="shared" ref="V35:V38" si="3">+V36</f>
        <v>106.3158</v>
      </c>
      <c r="W35" s="395">
        <f t="shared" si="1"/>
        <v>100</v>
      </c>
      <c r="X35" s="665"/>
      <c r="Y35" s="665"/>
      <c r="Z35" s="665"/>
      <c r="AA35" s="665"/>
      <c r="AB35" s="665"/>
      <c r="AC35" s="665"/>
      <c r="AD35" s="665"/>
      <c r="AE35" s="177"/>
      <c r="AF35" s="178"/>
    </row>
    <row r="36" spans="1:32" ht="12" customHeight="1" x14ac:dyDescent="0.2">
      <c r="A36" s="173"/>
      <c r="B36" s="663" t="s">
        <v>460</v>
      </c>
      <c r="C36" s="663"/>
      <c r="D36" s="663"/>
      <c r="E36" s="663"/>
      <c r="F36" s="663"/>
      <c r="G36" s="663"/>
      <c r="H36" s="663"/>
      <c r="I36" s="663"/>
      <c r="J36" s="663"/>
      <c r="K36" s="663"/>
      <c r="L36" s="663"/>
      <c r="M36" s="664"/>
      <c r="N36" s="174">
        <v>802</v>
      </c>
      <c r="O36" s="198">
        <v>8</v>
      </c>
      <c r="P36" s="198">
        <v>1</v>
      </c>
      <c r="Q36" s="175" t="s">
        <v>461</v>
      </c>
      <c r="R36" s="176">
        <v>0</v>
      </c>
      <c r="S36" s="635"/>
      <c r="T36" s="636"/>
      <c r="U36" s="394">
        <v>106.3158</v>
      </c>
      <c r="V36" s="394">
        <f t="shared" si="3"/>
        <v>106.3158</v>
      </c>
      <c r="W36" s="395">
        <f t="shared" si="1"/>
        <v>100</v>
      </c>
      <c r="X36" s="665"/>
      <c r="Y36" s="665"/>
      <c r="Z36" s="665"/>
      <c r="AA36" s="665"/>
      <c r="AB36" s="665"/>
      <c r="AC36" s="665"/>
      <c r="AD36" s="665"/>
      <c r="AE36" s="177"/>
      <c r="AF36" s="178"/>
    </row>
    <row r="37" spans="1:32" ht="21.75" customHeight="1" x14ac:dyDescent="0.2">
      <c r="A37" s="173"/>
      <c r="B37" s="663" t="s">
        <v>553</v>
      </c>
      <c r="C37" s="663"/>
      <c r="D37" s="663"/>
      <c r="E37" s="663"/>
      <c r="F37" s="663"/>
      <c r="G37" s="663"/>
      <c r="H37" s="663"/>
      <c r="I37" s="663"/>
      <c r="J37" s="663"/>
      <c r="K37" s="663"/>
      <c r="L37" s="663"/>
      <c r="M37" s="664"/>
      <c r="N37" s="174">
        <v>802</v>
      </c>
      <c r="O37" s="198">
        <v>8</v>
      </c>
      <c r="P37" s="198">
        <v>1</v>
      </c>
      <c r="Q37" s="175" t="s">
        <v>554</v>
      </c>
      <c r="R37" s="176">
        <v>0</v>
      </c>
      <c r="S37" s="635"/>
      <c r="T37" s="636"/>
      <c r="U37" s="394">
        <v>106.3158</v>
      </c>
      <c r="V37" s="394">
        <f t="shared" si="3"/>
        <v>106.3158</v>
      </c>
      <c r="W37" s="395">
        <f t="shared" si="1"/>
        <v>100</v>
      </c>
      <c r="X37" s="665"/>
      <c r="Y37" s="665"/>
      <c r="Z37" s="665"/>
      <c r="AA37" s="665"/>
      <c r="AB37" s="665"/>
      <c r="AC37" s="665"/>
      <c r="AD37" s="665"/>
      <c r="AE37" s="177"/>
      <c r="AF37" s="178"/>
    </row>
    <row r="38" spans="1:32" ht="21.75" customHeight="1" x14ac:dyDescent="0.2">
      <c r="A38" s="173"/>
      <c r="B38" s="663" t="s">
        <v>436</v>
      </c>
      <c r="C38" s="663"/>
      <c r="D38" s="663"/>
      <c r="E38" s="663"/>
      <c r="F38" s="663"/>
      <c r="G38" s="663"/>
      <c r="H38" s="663"/>
      <c r="I38" s="663"/>
      <c r="J38" s="663"/>
      <c r="K38" s="663"/>
      <c r="L38" s="663"/>
      <c r="M38" s="664"/>
      <c r="N38" s="174">
        <v>802</v>
      </c>
      <c r="O38" s="198">
        <v>8</v>
      </c>
      <c r="P38" s="198">
        <v>1</v>
      </c>
      <c r="Q38" s="175" t="s">
        <v>554</v>
      </c>
      <c r="R38" s="176" t="s">
        <v>8</v>
      </c>
      <c r="S38" s="635"/>
      <c r="T38" s="636"/>
      <c r="U38" s="394">
        <v>106.3158</v>
      </c>
      <c r="V38" s="394">
        <f t="shared" si="3"/>
        <v>106.3158</v>
      </c>
      <c r="W38" s="395">
        <f t="shared" si="1"/>
        <v>100</v>
      </c>
      <c r="X38" s="665"/>
      <c r="Y38" s="665"/>
      <c r="Z38" s="665"/>
      <c r="AA38" s="665"/>
      <c r="AB38" s="665"/>
      <c r="AC38" s="665"/>
      <c r="AD38" s="665"/>
      <c r="AE38" s="177"/>
      <c r="AF38" s="178"/>
    </row>
    <row r="39" spans="1:32" ht="12" customHeight="1" x14ac:dyDescent="0.2">
      <c r="A39" s="173"/>
      <c r="B39" s="663" t="s">
        <v>9</v>
      </c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4"/>
      <c r="N39" s="174">
        <v>802</v>
      </c>
      <c r="O39" s="198">
        <v>8</v>
      </c>
      <c r="P39" s="198">
        <v>1</v>
      </c>
      <c r="Q39" s="175" t="s">
        <v>554</v>
      </c>
      <c r="R39" s="176" t="s">
        <v>10</v>
      </c>
      <c r="S39" s="635"/>
      <c r="T39" s="636"/>
      <c r="U39" s="394">
        <v>106.3158</v>
      </c>
      <c r="V39" s="394">
        <f>+V40+V41</f>
        <v>106.3158</v>
      </c>
      <c r="W39" s="395">
        <f t="shared" si="1"/>
        <v>100</v>
      </c>
      <c r="X39" s="665"/>
      <c r="Y39" s="665"/>
      <c r="Z39" s="665"/>
      <c r="AA39" s="665"/>
      <c r="AB39" s="665"/>
      <c r="AC39" s="665"/>
      <c r="AD39" s="665"/>
      <c r="AE39" s="177"/>
      <c r="AF39" s="178"/>
    </row>
    <row r="40" spans="1:32" ht="42.75" hidden="1" customHeight="1" x14ac:dyDescent="0.2">
      <c r="A40" s="173"/>
      <c r="B40" s="663" t="s">
        <v>11</v>
      </c>
      <c r="C40" s="663"/>
      <c r="D40" s="663"/>
      <c r="E40" s="663"/>
      <c r="F40" s="663"/>
      <c r="G40" s="663"/>
      <c r="H40" s="663"/>
      <c r="I40" s="663"/>
      <c r="J40" s="663"/>
      <c r="K40" s="663"/>
      <c r="L40" s="663"/>
      <c r="M40" s="664"/>
      <c r="N40" s="174">
        <v>802</v>
      </c>
      <c r="O40" s="198">
        <v>8</v>
      </c>
      <c r="P40" s="198">
        <v>1</v>
      </c>
      <c r="Q40" s="175" t="s">
        <v>554</v>
      </c>
      <c r="R40" s="176" t="s">
        <v>12</v>
      </c>
      <c r="S40" s="635"/>
      <c r="T40" s="636"/>
      <c r="U40" s="394">
        <v>0</v>
      </c>
      <c r="V40" s="394"/>
      <c r="W40" s="395" t="e">
        <f t="shared" si="1"/>
        <v>#DIV/0!</v>
      </c>
      <c r="X40" s="665"/>
      <c r="Y40" s="665"/>
      <c r="Z40" s="665"/>
      <c r="AA40" s="665"/>
      <c r="AB40" s="665"/>
      <c r="AC40" s="665"/>
      <c r="AD40" s="665"/>
      <c r="AE40" s="177"/>
      <c r="AF40" s="178"/>
    </row>
    <row r="41" spans="1:32" ht="22.5" customHeight="1" x14ac:dyDescent="0.2">
      <c r="A41" s="173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228" t="s">
        <v>151</v>
      </c>
      <c r="N41" s="174">
        <v>802</v>
      </c>
      <c r="O41" s="198">
        <v>8</v>
      </c>
      <c r="P41" s="198">
        <v>1</v>
      </c>
      <c r="Q41" s="175" t="s">
        <v>554</v>
      </c>
      <c r="R41" s="176">
        <v>612</v>
      </c>
      <c r="S41" s="197"/>
      <c r="T41" s="198"/>
      <c r="U41" s="394">
        <v>106.3158</v>
      </c>
      <c r="V41" s="394">
        <v>106.3158</v>
      </c>
      <c r="W41" s="395">
        <f t="shared" si="1"/>
        <v>100</v>
      </c>
      <c r="X41" s="199"/>
      <c r="Y41" s="199"/>
      <c r="Z41" s="199"/>
      <c r="AA41" s="199"/>
      <c r="AB41" s="199"/>
      <c r="AC41" s="199"/>
      <c r="AD41" s="199"/>
      <c r="AE41" s="177"/>
      <c r="AF41" s="178"/>
    </row>
    <row r="42" spans="1:32" ht="21.75" customHeight="1" x14ac:dyDescent="0.2">
      <c r="A42" s="173"/>
      <c r="B42" s="663" t="s">
        <v>458</v>
      </c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4"/>
      <c r="N42" s="174">
        <v>802</v>
      </c>
      <c r="O42" s="198">
        <v>8</v>
      </c>
      <c r="P42" s="198">
        <v>1</v>
      </c>
      <c r="Q42" s="175" t="s">
        <v>459</v>
      </c>
      <c r="R42" s="176">
        <v>0</v>
      </c>
      <c r="S42" s="635"/>
      <c r="T42" s="636"/>
      <c r="U42" s="394">
        <v>15559.301530000001</v>
      </c>
      <c r="V42" s="394">
        <f t="shared" ref="V42:V46" si="4">+V43</f>
        <v>15324.302680000001</v>
      </c>
      <c r="W42" s="395">
        <f t="shared" si="1"/>
        <v>98.489656816876405</v>
      </c>
      <c r="X42" s="665"/>
      <c r="Y42" s="665"/>
      <c r="Z42" s="665"/>
      <c r="AA42" s="665"/>
      <c r="AB42" s="665"/>
      <c r="AC42" s="665"/>
      <c r="AD42" s="665"/>
      <c r="AE42" s="177"/>
      <c r="AF42" s="178"/>
    </row>
    <row r="43" spans="1:32" ht="21.75" customHeight="1" x14ac:dyDescent="0.2">
      <c r="A43" s="173"/>
      <c r="B43" s="663" t="s">
        <v>463</v>
      </c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4"/>
      <c r="N43" s="174">
        <v>802</v>
      </c>
      <c r="O43" s="198">
        <v>8</v>
      </c>
      <c r="P43" s="198">
        <v>1</v>
      </c>
      <c r="Q43" s="175" t="s">
        <v>464</v>
      </c>
      <c r="R43" s="176">
        <v>0</v>
      </c>
      <c r="S43" s="635"/>
      <c r="T43" s="636"/>
      <c r="U43" s="394">
        <v>15559.301530000001</v>
      </c>
      <c r="V43" s="394">
        <f t="shared" si="4"/>
        <v>15324.302680000001</v>
      </c>
      <c r="W43" s="395">
        <f t="shared" si="1"/>
        <v>98.489656816876405</v>
      </c>
      <c r="X43" s="665"/>
      <c r="Y43" s="665"/>
      <c r="Z43" s="665"/>
      <c r="AA43" s="665"/>
      <c r="AB43" s="665"/>
      <c r="AC43" s="665"/>
      <c r="AD43" s="665"/>
      <c r="AE43" s="177"/>
      <c r="AF43" s="178"/>
    </row>
    <row r="44" spans="1:32" ht="21.75" customHeight="1" x14ac:dyDescent="0.2">
      <c r="A44" s="173"/>
      <c r="B44" s="663" t="s">
        <v>15</v>
      </c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4"/>
      <c r="N44" s="174">
        <v>802</v>
      </c>
      <c r="O44" s="198">
        <v>8</v>
      </c>
      <c r="P44" s="198">
        <v>1</v>
      </c>
      <c r="Q44" s="175" t="s">
        <v>465</v>
      </c>
      <c r="R44" s="176">
        <v>0</v>
      </c>
      <c r="S44" s="635"/>
      <c r="T44" s="636"/>
      <c r="U44" s="394">
        <v>15559.301530000001</v>
      </c>
      <c r="V44" s="394">
        <f t="shared" si="4"/>
        <v>15324.302680000001</v>
      </c>
      <c r="W44" s="395">
        <f t="shared" si="1"/>
        <v>98.489656816876405</v>
      </c>
      <c r="X44" s="665"/>
      <c r="Y44" s="665"/>
      <c r="Z44" s="665"/>
      <c r="AA44" s="665"/>
      <c r="AB44" s="665"/>
      <c r="AC44" s="665"/>
      <c r="AD44" s="665"/>
      <c r="AE44" s="177"/>
      <c r="AF44" s="178"/>
    </row>
    <row r="45" spans="1:32" ht="21.75" customHeight="1" x14ac:dyDescent="0.2">
      <c r="A45" s="173"/>
      <c r="B45" s="663" t="s">
        <v>436</v>
      </c>
      <c r="C45" s="663"/>
      <c r="D45" s="663"/>
      <c r="E45" s="663"/>
      <c r="F45" s="663"/>
      <c r="G45" s="663"/>
      <c r="H45" s="663"/>
      <c r="I45" s="663"/>
      <c r="J45" s="663"/>
      <c r="K45" s="663"/>
      <c r="L45" s="663"/>
      <c r="M45" s="664"/>
      <c r="N45" s="174">
        <v>802</v>
      </c>
      <c r="O45" s="198">
        <v>8</v>
      </c>
      <c r="P45" s="198">
        <v>1</v>
      </c>
      <c r="Q45" s="175" t="s">
        <v>465</v>
      </c>
      <c r="R45" s="176" t="s">
        <v>8</v>
      </c>
      <c r="S45" s="635"/>
      <c r="T45" s="636"/>
      <c r="U45" s="394">
        <v>15559.301530000001</v>
      </c>
      <c r="V45" s="394">
        <f t="shared" si="4"/>
        <v>15324.302680000001</v>
      </c>
      <c r="W45" s="395">
        <f t="shared" si="1"/>
        <v>98.489656816876405</v>
      </c>
      <c r="X45" s="665"/>
      <c r="Y45" s="665"/>
      <c r="Z45" s="665"/>
      <c r="AA45" s="665"/>
      <c r="AB45" s="665"/>
      <c r="AC45" s="665"/>
      <c r="AD45" s="665"/>
      <c r="AE45" s="177"/>
      <c r="AF45" s="178"/>
    </row>
    <row r="46" spans="1:32" ht="12" customHeight="1" x14ac:dyDescent="0.2">
      <c r="A46" s="173"/>
      <c r="B46" s="663" t="s">
        <v>9</v>
      </c>
      <c r="C46" s="663"/>
      <c r="D46" s="663"/>
      <c r="E46" s="663"/>
      <c r="F46" s="663"/>
      <c r="G46" s="663"/>
      <c r="H46" s="663"/>
      <c r="I46" s="663"/>
      <c r="J46" s="663"/>
      <c r="K46" s="663"/>
      <c r="L46" s="663"/>
      <c r="M46" s="664"/>
      <c r="N46" s="174">
        <v>802</v>
      </c>
      <c r="O46" s="198">
        <v>8</v>
      </c>
      <c r="P46" s="198">
        <v>1</v>
      </c>
      <c r="Q46" s="175" t="s">
        <v>465</v>
      </c>
      <c r="R46" s="176" t="s">
        <v>10</v>
      </c>
      <c r="S46" s="635"/>
      <c r="T46" s="636"/>
      <c r="U46" s="394">
        <v>15559.301530000001</v>
      </c>
      <c r="V46" s="394">
        <f t="shared" si="4"/>
        <v>15324.302680000001</v>
      </c>
      <c r="W46" s="395">
        <f t="shared" si="1"/>
        <v>98.489656816876405</v>
      </c>
      <c r="X46" s="665"/>
      <c r="Y46" s="665"/>
      <c r="Z46" s="665"/>
      <c r="AA46" s="665"/>
      <c r="AB46" s="665"/>
      <c r="AC46" s="665"/>
      <c r="AD46" s="665"/>
      <c r="AE46" s="177"/>
      <c r="AF46" s="178"/>
    </row>
    <row r="47" spans="1:32" ht="42.75" customHeight="1" x14ac:dyDescent="0.2">
      <c r="A47" s="173"/>
      <c r="B47" s="663" t="s">
        <v>11</v>
      </c>
      <c r="C47" s="663"/>
      <c r="D47" s="663"/>
      <c r="E47" s="663"/>
      <c r="F47" s="663"/>
      <c r="G47" s="663"/>
      <c r="H47" s="663"/>
      <c r="I47" s="663"/>
      <c r="J47" s="663"/>
      <c r="K47" s="663"/>
      <c r="L47" s="663"/>
      <c r="M47" s="664"/>
      <c r="N47" s="174">
        <v>802</v>
      </c>
      <c r="O47" s="198">
        <v>8</v>
      </c>
      <c r="P47" s="198">
        <v>1</v>
      </c>
      <c r="Q47" s="175" t="s">
        <v>465</v>
      </c>
      <c r="R47" s="176" t="s">
        <v>12</v>
      </c>
      <c r="S47" s="635"/>
      <c r="T47" s="636"/>
      <c r="U47" s="394">
        <v>15559.301530000001</v>
      </c>
      <c r="V47" s="394">
        <v>15324.302680000001</v>
      </c>
      <c r="W47" s="395">
        <f t="shared" si="1"/>
        <v>98.489656816876405</v>
      </c>
      <c r="X47" s="665"/>
      <c r="Y47" s="665"/>
      <c r="Z47" s="665"/>
      <c r="AA47" s="665"/>
      <c r="AB47" s="665"/>
      <c r="AC47" s="665"/>
      <c r="AD47" s="665"/>
      <c r="AE47" s="177"/>
      <c r="AF47" s="178" t="s">
        <v>569</v>
      </c>
    </row>
    <row r="48" spans="1:32" ht="21.75" customHeight="1" x14ac:dyDescent="0.2">
      <c r="A48" s="173"/>
      <c r="B48" s="663" t="s">
        <v>458</v>
      </c>
      <c r="C48" s="663"/>
      <c r="D48" s="663"/>
      <c r="E48" s="663"/>
      <c r="F48" s="663"/>
      <c r="G48" s="663"/>
      <c r="H48" s="663"/>
      <c r="I48" s="663"/>
      <c r="J48" s="663"/>
      <c r="K48" s="663"/>
      <c r="L48" s="663"/>
      <c r="M48" s="664"/>
      <c r="N48" s="174">
        <v>802</v>
      </c>
      <c r="O48" s="198">
        <v>8</v>
      </c>
      <c r="P48" s="198">
        <v>1</v>
      </c>
      <c r="Q48" s="175" t="s">
        <v>459</v>
      </c>
      <c r="R48" s="176">
        <v>0</v>
      </c>
      <c r="S48" s="635"/>
      <c r="T48" s="636"/>
      <c r="U48" s="394">
        <v>21784.448760000003</v>
      </c>
      <c r="V48" s="394">
        <f>+V49</f>
        <v>21784.374519999998</v>
      </c>
      <c r="W48" s="395">
        <f t="shared" si="1"/>
        <v>99.999659206432895</v>
      </c>
      <c r="X48" s="665"/>
      <c r="Y48" s="665"/>
      <c r="Z48" s="665"/>
      <c r="AA48" s="665"/>
      <c r="AB48" s="665"/>
      <c r="AC48" s="665"/>
      <c r="AD48" s="665"/>
      <c r="AE48" s="177"/>
      <c r="AF48" s="178"/>
    </row>
    <row r="49" spans="1:32" ht="21.75" customHeight="1" x14ac:dyDescent="0.2">
      <c r="A49" s="173"/>
      <c r="B49" s="663" t="s">
        <v>463</v>
      </c>
      <c r="C49" s="663"/>
      <c r="D49" s="663"/>
      <c r="E49" s="663"/>
      <c r="F49" s="663"/>
      <c r="G49" s="663"/>
      <c r="H49" s="663"/>
      <c r="I49" s="663"/>
      <c r="J49" s="663"/>
      <c r="K49" s="663"/>
      <c r="L49" s="663"/>
      <c r="M49" s="664"/>
      <c r="N49" s="174">
        <v>802</v>
      </c>
      <c r="O49" s="198">
        <v>8</v>
      </c>
      <c r="P49" s="198">
        <v>1</v>
      </c>
      <c r="Q49" s="175" t="s">
        <v>464</v>
      </c>
      <c r="R49" s="176">
        <v>0</v>
      </c>
      <c r="S49" s="635"/>
      <c r="T49" s="636"/>
      <c r="U49" s="394">
        <v>21784.448760000003</v>
      </c>
      <c r="V49" s="394">
        <f>+V50</f>
        <v>21784.374519999998</v>
      </c>
      <c r="W49" s="395">
        <f t="shared" si="1"/>
        <v>99.999659206432895</v>
      </c>
      <c r="X49" s="665"/>
      <c r="Y49" s="665"/>
      <c r="Z49" s="665"/>
      <c r="AA49" s="665"/>
      <c r="AB49" s="665"/>
      <c r="AC49" s="665"/>
      <c r="AD49" s="665"/>
      <c r="AE49" s="177"/>
      <c r="AF49" s="178"/>
    </row>
    <row r="50" spans="1:32" ht="21.75" customHeight="1" x14ac:dyDescent="0.2">
      <c r="A50" s="173"/>
      <c r="B50" s="663" t="s">
        <v>16</v>
      </c>
      <c r="C50" s="663"/>
      <c r="D50" s="663"/>
      <c r="E50" s="663"/>
      <c r="F50" s="663"/>
      <c r="G50" s="663"/>
      <c r="H50" s="663"/>
      <c r="I50" s="663"/>
      <c r="J50" s="663"/>
      <c r="K50" s="663"/>
      <c r="L50" s="663"/>
      <c r="M50" s="664"/>
      <c r="N50" s="174">
        <v>802</v>
      </c>
      <c r="O50" s="198">
        <v>8</v>
      </c>
      <c r="P50" s="198">
        <v>1</v>
      </c>
      <c r="Q50" s="175" t="s">
        <v>466</v>
      </c>
      <c r="R50" s="176">
        <v>0</v>
      </c>
      <c r="S50" s="635"/>
      <c r="T50" s="636"/>
      <c r="U50" s="394">
        <v>21784.448760000003</v>
      </c>
      <c r="V50" s="394">
        <f>+V51+V56+V60</f>
        <v>21784.374519999998</v>
      </c>
      <c r="W50" s="395">
        <f t="shared" si="1"/>
        <v>99.999659206432895</v>
      </c>
      <c r="X50" s="665"/>
      <c r="Y50" s="665"/>
      <c r="Z50" s="665"/>
      <c r="AA50" s="665"/>
      <c r="AB50" s="665"/>
      <c r="AC50" s="665"/>
      <c r="AD50" s="665"/>
      <c r="AE50" s="177"/>
      <c r="AF50" s="178"/>
    </row>
    <row r="51" spans="1:32" ht="53.25" customHeight="1" x14ac:dyDescent="0.2">
      <c r="A51" s="173"/>
      <c r="B51" s="663" t="s">
        <v>17</v>
      </c>
      <c r="C51" s="663"/>
      <c r="D51" s="663"/>
      <c r="E51" s="663"/>
      <c r="F51" s="663"/>
      <c r="G51" s="663"/>
      <c r="H51" s="663"/>
      <c r="I51" s="663"/>
      <c r="J51" s="663"/>
      <c r="K51" s="663"/>
      <c r="L51" s="663"/>
      <c r="M51" s="664"/>
      <c r="N51" s="174">
        <v>802</v>
      </c>
      <c r="O51" s="198">
        <v>8</v>
      </c>
      <c r="P51" s="198">
        <v>1</v>
      </c>
      <c r="Q51" s="175" t="s">
        <v>466</v>
      </c>
      <c r="R51" s="176" t="s">
        <v>18</v>
      </c>
      <c r="S51" s="635"/>
      <c r="T51" s="636"/>
      <c r="U51" s="394">
        <v>21219.956430000002</v>
      </c>
      <c r="V51" s="394">
        <f>+V52</f>
        <v>21219.956429999998</v>
      </c>
      <c r="W51" s="395">
        <f t="shared" si="1"/>
        <v>99.999999999999972</v>
      </c>
      <c r="X51" s="665"/>
      <c r="Y51" s="665"/>
      <c r="Z51" s="665"/>
      <c r="AA51" s="665"/>
      <c r="AB51" s="665"/>
      <c r="AC51" s="665"/>
      <c r="AD51" s="665"/>
      <c r="AE51" s="177"/>
      <c r="AF51" s="178"/>
    </row>
    <row r="52" spans="1:32" ht="12" customHeight="1" x14ac:dyDescent="0.2">
      <c r="A52" s="173"/>
      <c r="B52" s="663" t="s">
        <v>19</v>
      </c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4"/>
      <c r="N52" s="174">
        <v>802</v>
      </c>
      <c r="O52" s="198">
        <v>8</v>
      </c>
      <c r="P52" s="198">
        <v>1</v>
      </c>
      <c r="Q52" s="175" t="s">
        <v>466</v>
      </c>
      <c r="R52" s="176" t="s">
        <v>20</v>
      </c>
      <c r="S52" s="635"/>
      <c r="T52" s="636"/>
      <c r="U52" s="394">
        <v>21219.956430000002</v>
      </c>
      <c r="V52" s="394">
        <f>+V53+V54+V55</f>
        <v>21219.956429999998</v>
      </c>
      <c r="W52" s="395">
        <f t="shared" si="1"/>
        <v>99.999999999999972</v>
      </c>
      <c r="X52" s="665"/>
      <c r="Y52" s="665"/>
      <c r="Z52" s="665"/>
      <c r="AA52" s="665"/>
      <c r="AB52" s="665"/>
      <c r="AC52" s="665"/>
      <c r="AD52" s="665"/>
      <c r="AE52" s="177"/>
      <c r="AF52" s="178"/>
    </row>
    <row r="53" spans="1:32" ht="12" customHeight="1" x14ac:dyDescent="0.2">
      <c r="A53" s="173"/>
      <c r="B53" s="663" t="s">
        <v>402</v>
      </c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4"/>
      <c r="N53" s="174">
        <v>802</v>
      </c>
      <c r="O53" s="198">
        <v>8</v>
      </c>
      <c r="P53" s="198">
        <v>1</v>
      </c>
      <c r="Q53" s="175" t="s">
        <v>466</v>
      </c>
      <c r="R53" s="176" t="s">
        <v>21</v>
      </c>
      <c r="S53" s="635"/>
      <c r="T53" s="636"/>
      <c r="U53" s="394">
        <v>16279.613229999999</v>
      </c>
      <c r="V53" s="394">
        <v>16279.613230000001</v>
      </c>
      <c r="W53" s="395">
        <f t="shared" si="1"/>
        <v>100.00000000000003</v>
      </c>
      <c r="X53" s="665"/>
      <c r="Y53" s="665"/>
      <c r="Z53" s="665"/>
      <c r="AA53" s="665"/>
      <c r="AB53" s="665"/>
      <c r="AC53" s="665"/>
      <c r="AD53" s="665"/>
      <c r="AE53" s="177"/>
      <c r="AF53" s="178"/>
    </row>
    <row r="54" spans="1:32" ht="21.75" customHeight="1" x14ac:dyDescent="0.2">
      <c r="A54" s="173"/>
      <c r="B54" s="663" t="s">
        <v>403</v>
      </c>
      <c r="C54" s="663"/>
      <c r="D54" s="663"/>
      <c r="E54" s="663"/>
      <c r="F54" s="663"/>
      <c r="G54" s="663"/>
      <c r="H54" s="663"/>
      <c r="I54" s="663"/>
      <c r="J54" s="663"/>
      <c r="K54" s="663"/>
      <c r="L54" s="663"/>
      <c r="M54" s="664"/>
      <c r="N54" s="174">
        <v>802</v>
      </c>
      <c r="O54" s="198">
        <v>8</v>
      </c>
      <c r="P54" s="198">
        <v>1</v>
      </c>
      <c r="Q54" s="175" t="s">
        <v>466</v>
      </c>
      <c r="R54" s="176" t="s">
        <v>22</v>
      </c>
      <c r="S54" s="635"/>
      <c r="T54" s="636"/>
      <c r="U54" s="394">
        <v>23.9</v>
      </c>
      <c r="V54" s="394">
        <v>23.9</v>
      </c>
      <c r="W54" s="395">
        <f t="shared" si="1"/>
        <v>100</v>
      </c>
      <c r="X54" s="665"/>
      <c r="Y54" s="665"/>
      <c r="Z54" s="665"/>
      <c r="AA54" s="665"/>
      <c r="AB54" s="665"/>
      <c r="AC54" s="665"/>
      <c r="AD54" s="665"/>
      <c r="AE54" s="177"/>
      <c r="AF54" s="178"/>
    </row>
    <row r="55" spans="1:32" ht="32.25" customHeight="1" x14ac:dyDescent="0.2">
      <c r="A55" s="173"/>
      <c r="B55" s="663" t="s">
        <v>404</v>
      </c>
      <c r="C55" s="663"/>
      <c r="D55" s="663"/>
      <c r="E55" s="663"/>
      <c r="F55" s="663"/>
      <c r="G55" s="663"/>
      <c r="H55" s="663"/>
      <c r="I55" s="663"/>
      <c r="J55" s="663"/>
      <c r="K55" s="663"/>
      <c r="L55" s="663"/>
      <c r="M55" s="664"/>
      <c r="N55" s="174">
        <v>802</v>
      </c>
      <c r="O55" s="198">
        <v>8</v>
      </c>
      <c r="P55" s="198">
        <v>1</v>
      </c>
      <c r="Q55" s="175" t="s">
        <v>466</v>
      </c>
      <c r="R55" s="176" t="s">
        <v>23</v>
      </c>
      <c r="S55" s="635"/>
      <c r="T55" s="636"/>
      <c r="U55" s="394">
        <v>4916.4431999999997</v>
      </c>
      <c r="V55" s="394">
        <v>4916.4431999999997</v>
      </c>
      <c r="W55" s="395">
        <f t="shared" si="1"/>
        <v>100</v>
      </c>
      <c r="X55" s="665"/>
      <c r="Y55" s="665"/>
      <c r="Z55" s="665"/>
      <c r="AA55" s="665"/>
      <c r="AB55" s="665"/>
      <c r="AC55" s="665"/>
      <c r="AD55" s="665"/>
      <c r="AE55" s="177"/>
      <c r="AF55" s="178"/>
    </row>
    <row r="56" spans="1:32" ht="21.75" customHeight="1" x14ac:dyDescent="0.2">
      <c r="A56" s="173"/>
      <c r="B56" s="663" t="s">
        <v>339</v>
      </c>
      <c r="C56" s="663"/>
      <c r="D56" s="663"/>
      <c r="E56" s="663"/>
      <c r="F56" s="663"/>
      <c r="G56" s="663"/>
      <c r="H56" s="663"/>
      <c r="I56" s="663"/>
      <c r="J56" s="663"/>
      <c r="K56" s="663"/>
      <c r="L56" s="663"/>
      <c r="M56" s="664"/>
      <c r="N56" s="174">
        <v>802</v>
      </c>
      <c r="O56" s="198">
        <v>8</v>
      </c>
      <c r="P56" s="198">
        <v>1</v>
      </c>
      <c r="Q56" s="175" t="s">
        <v>466</v>
      </c>
      <c r="R56" s="176" t="s">
        <v>25</v>
      </c>
      <c r="S56" s="635"/>
      <c r="T56" s="636"/>
      <c r="U56" s="394">
        <v>495.59133000000003</v>
      </c>
      <c r="V56" s="394">
        <f>+V57</f>
        <v>495.59132999999997</v>
      </c>
      <c r="W56" s="395">
        <f t="shared" si="1"/>
        <v>99.999999999999986</v>
      </c>
      <c r="X56" s="665"/>
      <c r="Y56" s="665"/>
      <c r="Z56" s="665"/>
      <c r="AA56" s="665"/>
      <c r="AB56" s="665"/>
      <c r="AC56" s="665"/>
      <c r="AD56" s="665"/>
      <c r="AE56" s="177"/>
      <c r="AF56" s="178"/>
    </row>
    <row r="57" spans="1:32" ht="21.75" customHeight="1" x14ac:dyDescent="0.2">
      <c r="A57" s="173"/>
      <c r="B57" s="663" t="s">
        <v>340</v>
      </c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4"/>
      <c r="N57" s="174">
        <v>802</v>
      </c>
      <c r="O57" s="198">
        <v>8</v>
      </c>
      <c r="P57" s="198">
        <v>1</v>
      </c>
      <c r="Q57" s="175" t="s">
        <v>466</v>
      </c>
      <c r="R57" s="176" t="s">
        <v>27</v>
      </c>
      <c r="S57" s="635"/>
      <c r="T57" s="636"/>
      <c r="U57" s="394">
        <v>495.59133000000003</v>
      </c>
      <c r="V57" s="394">
        <f>+V58+V59</f>
        <v>495.59132999999997</v>
      </c>
      <c r="W57" s="395">
        <f t="shared" si="1"/>
        <v>99.999999999999986</v>
      </c>
      <c r="X57" s="665"/>
      <c r="Y57" s="665"/>
      <c r="Z57" s="665"/>
      <c r="AA57" s="665"/>
      <c r="AB57" s="665"/>
      <c r="AC57" s="665"/>
      <c r="AD57" s="665"/>
      <c r="AE57" s="177"/>
      <c r="AF57" s="178"/>
    </row>
    <row r="58" spans="1:32" ht="21.75" customHeight="1" x14ac:dyDescent="0.2">
      <c r="A58" s="173"/>
      <c r="B58" s="663" t="s">
        <v>341</v>
      </c>
      <c r="C58" s="663"/>
      <c r="D58" s="663"/>
      <c r="E58" s="663"/>
      <c r="F58" s="663"/>
      <c r="G58" s="663"/>
      <c r="H58" s="663"/>
      <c r="I58" s="663"/>
      <c r="J58" s="663"/>
      <c r="K58" s="663"/>
      <c r="L58" s="663"/>
      <c r="M58" s="664"/>
      <c r="N58" s="174">
        <v>802</v>
      </c>
      <c r="O58" s="198">
        <v>8</v>
      </c>
      <c r="P58" s="198">
        <v>1</v>
      </c>
      <c r="Q58" s="175" t="s">
        <v>466</v>
      </c>
      <c r="R58" s="176" t="s">
        <v>28</v>
      </c>
      <c r="S58" s="635"/>
      <c r="T58" s="636"/>
      <c r="U58" s="394">
        <v>48.848330000000004</v>
      </c>
      <c r="V58" s="394">
        <v>48.848329999999997</v>
      </c>
      <c r="W58" s="395">
        <f t="shared" si="1"/>
        <v>99.999999999999986</v>
      </c>
      <c r="X58" s="665"/>
      <c r="Y58" s="665"/>
      <c r="Z58" s="665"/>
      <c r="AA58" s="665"/>
      <c r="AB58" s="665"/>
      <c r="AC58" s="665"/>
      <c r="AD58" s="665"/>
      <c r="AE58" s="177"/>
      <c r="AF58" s="178"/>
    </row>
    <row r="59" spans="1:32" ht="12" customHeight="1" x14ac:dyDescent="0.2">
      <c r="A59" s="173"/>
      <c r="B59" s="663" t="s">
        <v>342</v>
      </c>
      <c r="C59" s="663"/>
      <c r="D59" s="663"/>
      <c r="E59" s="663"/>
      <c r="F59" s="663"/>
      <c r="G59" s="663"/>
      <c r="H59" s="663"/>
      <c r="I59" s="663"/>
      <c r="J59" s="663"/>
      <c r="K59" s="663"/>
      <c r="L59" s="663"/>
      <c r="M59" s="664"/>
      <c r="N59" s="174">
        <v>802</v>
      </c>
      <c r="O59" s="198">
        <v>8</v>
      </c>
      <c r="P59" s="198">
        <v>1</v>
      </c>
      <c r="Q59" s="175" t="s">
        <v>466</v>
      </c>
      <c r="R59" s="176" t="s">
        <v>29</v>
      </c>
      <c r="S59" s="635"/>
      <c r="T59" s="636"/>
      <c r="U59" s="394">
        <v>446.74300000000005</v>
      </c>
      <c r="V59" s="394">
        <v>446.74299999999999</v>
      </c>
      <c r="W59" s="395">
        <f t="shared" si="1"/>
        <v>99.999999999999986</v>
      </c>
      <c r="X59" s="665"/>
      <c r="Y59" s="665"/>
      <c r="Z59" s="665"/>
      <c r="AA59" s="665"/>
      <c r="AB59" s="665"/>
      <c r="AC59" s="665"/>
      <c r="AD59" s="665"/>
      <c r="AE59" s="177"/>
      <c r="AF59" s="178"/>
    </row>
    <row r="60" spans="1:32" ht="12" customHeight="1" x14ac:dyDescent="0.2">
      <c r="A60" s="173"/>
      <c r="B60" s="663" t="s">
        <v>30</v>
      </c>
      <c r="C60" s="663"/>
      <c r="D60" s="663"/>
      <c r="E60" s="663"/>
      <c r="F60" s="663"/>
      <c r="G60" s="663"/>
      <c r="H60" s="663"/>
      <c r="I60" s="663"/>
      <c r="J60" s="663"/>
      <c r="K60" s="663"/>
      <c r="L60" s="663"/>
      <c r="M60" s="664"/>
      <c r="N60" s="174">
        <v>802</v>
      </c>
      <c r="O60" s="198">
        <v>8</v>
      </c>
      <c r="P60" s="198">
        <v>1</v>
      </c>
      <c r="Q60" s="175" t="s">
        <v>466</v>
      </c>
      <c r="R60" s="176" t="s">
        <v>31</v>
      </c>
      <c r="S60" s="635"/>
      <c r="T60" s="636"/>
      <c r="U60" s="394">
        <v>68.90100000000001</v>
      </c>
      <c r="V60" s="394">
        <f>+V61</f>
        <v>68.826759999999993</v>
      </c>
      <c r="W60" s="395">
        <f t="shared" si="1"/>
        <v>99.892251200998501</v>
      </c>
      <c r="X60" s="665"/>
      <c r="Y60" s="665"/>
      <c r="Z60" s="665"/>
      <c r="AA60" s="665"/>
      <c r="AB60" s="665"/>
      <c r="AC60" s="665"/>
      <c r="AD60" s="665"/>
      <c r="AE60" s="177"/>
      <c r="AF60" s="178"/>
    </row>
    <row r="61" spans="1:32" ht="12" customHeight="1" x14ac:dyDescent="0.2">
      <c r="A61" s="173"/>
      <c r="B61" s="663" t="s">
        <v>343</v>
      </c>
      <c r="C61" s="663"/>
      <c r="D61" s="663"/>
      <c r="E61" s="663"/>
      <c r="F61" s="663"/>
      <c r="G61" s="663"/>
      <c r="H61" s="663"/>
      <c r="I61" s="663"/>
      <c r="J61" s="663"/>
      <c r="K61" s="663"/>
      <c r="L61" s="663"/>
      <c r="M61" s="664"/>
      <c r="N61" s="174">
        <v>802</v>
      </c>
      <c r="O61" s="198">
        <v>8</v>
      </c>
      <c r="P61" s="198">
        <v>1</v>
      </c>
      <c r="Q61" s="175" t="s">
        <v>466</v>
      </c>
      <c r="R61" s="176" t="s">
        <v>32</v>
      </c>
      <c r="S61" s="635"/>
      <c r="T61" s="636"/>
      <c r="U61" s="394">
        <v>68.90100000000001</v>
      </c>
      <c r="V61" s="394">
        <f>+V62+V63+V64</f>
        <v>68.826759999999993</v>
      </c>
      <c r="W61" s="395">
        <f t="shared" si="1"/>
        <v>99.892251200998501</v>
      </c>
      <c r="X61" s="665"/>
      <c r="Y61" s="665"/>
      <c r="Z61" s="665"/>
      <c r="AA61" s="665"/>
      <c r="AB61" s="665"/>
      <c r="AC61" s="665"/>
      <c r="AD61" s="665"/>
      <c r="AE61" s="177"/>
      <c r="AF61" s="178"/>
    </row>
    <row r="62" spans="1:32" ht="21.75" customHeight="1" x14ac:dyDescent="0.2">
      <c r="A62" s="173"/>
      <c r="B62" s="663" t="s">
        <v>33</v>
      </c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664"/>
      <c r="N62" s="174">
        <v>802</v>
      </c>
      <c r="O62" s="198">
        <v>8</v>
      </c>
      <c r="P62" s="198">
        <v>1</v>
      </c>
      <c r="Q62" s="175" t="s">
        <v>466</v>
      </c>
      <c r="R62" s="176" t="s">
        <v>34</v>
      </c>
      <c r="S62" s="635"/>
      <c r="T62" s="636"/>
      <c r="U62" s="394">
        <v>4.4009999999999998</v>
      </c>
      <c r="V62" s="394">
        <v>4.4009999999999998</v>
      </c>
      <c r="W62" s="395">
        <f t="shared" si="1"/>
        <v>100</v>
      </c>
      <c r="X62" s="665"/>
      <c r="Y62" s="665"/>
      <c r="Z62" s="665"/>
      <c r="AA62" s="665"/>
      <c r="AB62" s="665"/>
      <c r="AC62" s="665"/>
      <c r="AD62" s="665"/>
      <c r="AE62" s="177"/>
      <c r="AF62" s="178"/>
    </row>
    <row r="63" spans="1:32" ht="12" customHeight="1" x14ac:dyDescent="0.2">
      <c r="A63" s="173"/>
      <c r="B63" s="663" t="s">
        <v>344</v>
      </c>
      <c r="C63" s="663"/>
      <c r="D63" s="663"/>
      <c r="E63" s="663"/>
      <c r="F63" s="663"/>
      <c r="G63" s="663"/>
      <c r="H63" s="663"/>
      <c r="I63" s="663"/>
      <c r="J63" s="663"/>
      <c r="K63" s="663"/>
      <c r="L63" s="663"/>
      <c r="M63" s="664"/>
      <c r="N63" s="174">
        <v>802</v>
      </c>
      <c r="O63" s="198">
        <v>8</v>
      </c>
      <c r="P63" s="198">
        <v>1</v>
      </c>
      <c r="Q63" s="175" t="s">
        <v>466</v>
      </c>
      <c r="R63" s="176" t="s">
        <v>35</v>
      </c>
      <c r="S63" s="635"/>
      <c r="T63" s="636"/>
      <c r="U63" s="394">
        <v>5.6</v>
      </c>
      <c r="V63" s="394">
        <v>5.52576</v>
      </c>
      <c r="W63" s="395">
        <f t="shared" si="1"/>
        <v>98.67428571428573</v>
      </c>
      <c r="X63" s="665"/>
      <c r="Y63" s="665"/>
      <c r="Z63" s="665"/>
      <c r="AA63" s="665"/>
      <c r="AB63" s="665"/>
      <c r="AC63" s="665"/>
      <c r="AD63" s="665"/>
      <c r="AE63" s="177"/>
      <c r="AF63" s="178"/>
    </row>
    <row r="64" spans="1:32" ht="12" customHeight="1" x14ac:dyDescent="0.2">
      <c r="A64" s="173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228" t="s">
        <v>82</v>
      </c>
      <c r="N64" s="174">
        <v>802</v>
      </c>
      <c r="O64" s="198">
        <v>8</v>
      </c>
      <c r="P64" s="198">
        <v>1</v>
      </c>
      <c r="Q64" s="175" t="s">
        <v>466</v>
      </c>
      <c r="R64" s="176">
        <v>853</v>
      </c>
      <c r="S64" s="197"/>
      <c r="T64" s="198"/>
      <c r="U64" s="394">
        <v>58.9</v>
      </c>
      <c r="V64" s="394">
        <v>58.9</v>
      </c>
      <c r="W64" s="395">
        <f t="shared" si="1"/>
        <v>100</v>
      </c>
      <c r="X64" s="199"/>
      <c r="Y64" s="199"/>
      <c r="Z64" s="199"/>
      <c r="AA64" s="199"/>
      <c r="AB64" s="199"/>
      <c r="AC64" s="199"/>
      <c r="AD64" s="199"/>
      <c r="AE64" s="177"/>
      <c r="AF64" s="178"/>
    </row>
    <row r="65" spans="1:32" ht="32.25" customHeight="1" x14ac:dyDescent="0.2">
      <c r="A65" s="173"/>
      <c r="B65" s="663" t="s">
        <v>353</v>
      </c>
      <c r="C65" s="663"/>
      <c r="D65" s="663"/>
      <c r="E65" s="663"/>
      <c r="F65" s="663"/>
      <c r="G65" s="663"/>
      <c r="H65" s="663"/>
      <c r="I65" s="663"/>
      <c r="J65" s="663"/>
      <c r="K65" s="663"/>
      <c r="L65" s="663"/>
      <c r="M65" s="664"/>
      <c r="N65" s="174">
        <v>802</v>
      </c>
      <c r="O65" s="198">
        <v>8</v>
      </c>
      <c r="P65" s="198">
        <v>1</v>
      </c>
      <c r="Q65" s="175" t="s">
        <v>354</v>
      </c>
      <c r="R65" s="176">
        <v>0</v>
      </c>
      <c r="S65" s="635"/>
      <c r="T65" s="636"/>
      <c r="U65" s="394">
        <v>390.54719999999998</v>
      </c>
      <c r="V65" s="394">
        <f>+V66</f>
        <v>145.00559999999999</v>
      </c>
      <c r="W65" s="395">
        <f t="shared" si="1"/>
        <v>37.128828474509611</v>
      </c>
      <c r="X65" s="665"/>
      <c r="Y65" s="665"/>
      <c r="Z65" s="665"/>
      <c r="AA65" s="665"/>
      <c r="AB65" s="665"/>
      <c r="AC65" s="665"/>
      <c r="AD65" s="665"/>
      <c r="AE65" s="177"/>
      <c r="AF65" s="178"/>
    </row>
    <row r="66" spans="1:32" ht="21.75" customHeight="1" x14ac:dyDescent="0.2">
      <c r="A66" s="173"/>
      <c r="B66" s="663" t="s">
        <v>467</v>
      </c>
      <c r="C66" s="663"/>
      <c r="D66" s="663"/>
      <c r="E66" s="663"/>
      <c r="F66" s="663"/>
      <c r="G66" s="663"/>
      <c r="H66" s="663"/>
      <c r="I66" s="663"/>
      <c r="J66" s="663"/>
      <c r="K66" s="663"/>
      <c r="L66" s="663"/>
      <c r="M66" s="664"/>
      <c r="N66" s="174">
        <v>802</v>
      </c>
      <c r="O66" s="198">
        <v>8</v>
      </c>
      <c r="P66" s="198">
        <v>1</v>
      </c>
      <c r="Q66" s="175" t="s">
        <v>468</v>
      </c>
      <c r="R66" s="176">
        <v>0</v>
      </c>
      <c r="S66" s="635"/>
      <c r="T66" s="636"/>
      <c r="U66" s="394">
        <v>390.54719999999998</v>
      </c>
      <c r="V66" s="394">
        <f>+V67+V70+V73</f>
        <v>145.00559999999999</v>
      </c>
      <c r="W66" s="395">
        <f t="shared" si="1"/>
        <v>37.128828474509611</v>
      </c>
      <c r="X66" s="665"/>
      <c r="Y66" s="665"/>
      <c r="Z66" s="665"/>
      <c r="AA66" s="665"/>
      <c r="AB66" s="665"/>
      <c r="AC66" s="665"/>
      <c r="AD66" s="665"/>
      <c r="AE66" s="177"/>
      <c r="AF66" s="178"/>
    </row>
    <row r="67" spans="1:32" ht="53.25" customHeight="1" x14ac:dyDescent="0.2">
      <c r="A67" s="173"/>
      <c r="B67" s="663" t="s">
        <v>17</v>
      </c>
      <c r="C67" s="663"/>
      <c r="D67" s="663"/>
      <c r="E67" s="663"/>
      <c r="F67" s="663"/>
      <c r="G67" s="663"/>
      <c r="H67" s="663"/>
      <c r="I67" s="663"/>
      <c r="J67" s="663"/>
      <c r="K67" s="663"/>
      <c r="L67" s="663"/>
      <c r="M67" s="664"/>
      <c r="N67" s="174">
        <v>802</v>
      </c>
      <c r="O67" s="198">
        <v>8</v>
      </c>
      <c r="P67" s="198">
        <v>1</v>
      </c>
      <c r="Q67" s="175" t="s">
        <v>468</v>
      </c>
      <c r="R67" s="176" t="s">
        <v>18</v>
      </c>
      <c r="S67" s="635"/>
      <c r="T67" s="636"/>
      <c r="U67" s="394">
        <v>14.8704</v>
      </c>
      <c r="V67" s="394">
        <f>+V68</f>
        <v>14.8704</v>
      </c>
      <c r="W67" s="395">
        <f t="shared" si="1"/>
        <v>100</v>
      </c>
      <c r="X67" s="665"/>
      <c r="Y67" s="665"/>
      <c r="Z67" s="665"/>
      <c r="AA67" s="665"/>
      <c r="AB67" s="665"/>
      <c r="AC67" s="665"/>
      <c r="AD67" s="665"/>
      <c r="AE67" s="177"/>
      <c r="AF67" s="178"/>
    </row>
    <row r="68" spans="1:32" ht="12" customHeight="1" x14ac:dyDescent="0.2">
      <c r="A68" s="173"/>
      <c r="B68" s="663" t="s">
        <v>19</v>
      </c>
      <c r="C68" s="663"/>
      <c r="D68" s="663"/>
      <c r="E68" s="663"/>
      <c r="F68" s="663"/>
      <c r="G68" s="663"/>
      <c r="H68" s="663"/>
      <c r="I68" s="663"/>
      <c r="J68" s="663"/>
      <c r="K68" s="663"/>
      <c r="L68" s="663"/>
      <c r="M68" s="664"/>
      <c r="N68" s="174">
        <v>802</v>
      </c>
      <c r="O68" s="198">
        <v>8</v>
      </c>
      <c r="P68" s="198">
        <v>1</v>
      </c>
      <c r="Q68" s="175" t="s">
        <v>468</v>
      </c>
      <c r="R68" s="176" t="s">
        <v>20</v>
      </c>
      <c r="S68" s="635"/>
      <c r="T68" s="636"/>
      <c r="U68" s="394">
        <v>14.8704</v>
      </c>
      <c r="V68" s="394">
        <f>+V69</f>
        <v>14.8704</v>
      </c>
      <c r="W68" s="395">
        <f t="shared" si="1"/>
        <v>100</v>
      </c>
      <c r="X68" s="665"/>
      <c r="Y68" s="665"/>
      <c r="Z68" s="665"/>
      <c r="AA68" s="665"/>
      <c r="AB68" s="665"/>
      <c r="AC68" s="665"/>
      <c r="AD68" s="665"/>
      <c r="AE68" s="177"/>
      <c r="AF68" s="178"/>
    </row>
    <row r="69" spans="1:32" ht="21.75" customHeight="1" x14ac:dyDescent="0.2">
      <c r="A69" s="173"/>
      <c r="B69" s="663" t="s">
        <v>403</v>
      </c>
      <c r="C69" s="663"/>
      <c r="D69" s="663"/>
      <c r="E69" s="663"/>
      <c r="F69" s="663"/>
      <c r="G69" s="663"/>
      <c r="H69" s="663"/>
      <c r="I69" s="663"/>
      <c r="J69" s="663"/>
      <c r="K69" s="663"/>
      <c r="L69" s="663"/>
      <c r="M69" s="664"/>
      <c r="N69" s="174">
        <v>802</v>
      </c>
      <c r="O69" s="198">
        <v>8</v>
      </c>
      <c r="P69" s="198">
        <v>1</v>
      </c>
      <c r="Q69" s="175" t="s">
        <v>468</v>
      </c>
      <c r="R69" s="176" t="s">
        <v>22</v>
      </c>
      <c r="S69" s="635"/>
      <c r="T69" s="636"/>
      <c r="U69" s="394">
        <v>14.8704</v>
      </c>
      <c r="V69" s="394">
        <v>14.8704</v>
      </c>
      <c r="W69" s="395">
        <f t="shared" si="1"/>
        <v>100</v>
      </c>
      <c r="X69" s="665"/>
      <c r="Y69" s="665"/>
      <c r="Z69" s="665"/>
      <c r="AA69" s="665"/>
      <c r="AB69" s="665"/>
      <c r="AC69" s="665"/>
      <c r="AD69" s="665"/>
      <c r="AE69" s="177"/>
      <c r="AF69" s="178"/>
    </row>
    <row r="70" spans="1:32" ht="12" hidden="1" customHeight="1" x14ac:dyDescent="0.2">
      <c r="A70" s="173"/>
      <c r="B70" s="663" t="s">
        <v>47</v>
      </c>
      <c r="C70" s="663"/>
      <c r="D70" s="663"/>
      <c r="E70" s="663"/>
      <c r="F70" s="663"/>
      <c r="G70" s="663"/>
      <c r="H70" s="663"/>
      <c r="I70" s="663"/>
      <c r="J70" s="663"/>
      <c r="K70" s="663"/>
      <c r="L70" s="663"/>
      <c r="M70" s="664"/>
      <c r="N70" s="174">
        <v>802</v>
      </c>
      <c r="O70" s="198">
        <v>8</v>
      </c>
      <c r="P70" s="198">
        <v>1</v>
      </c>
      <c r="Q70" s="175" t="s">
        <v>468</v>
      </c>
      <c r="R70" s="176" t="s">
        <v>44</v>
      </c>
      <c r="S70" s="635"/>
      <c r="T70" s="636"/>
      <c r="U70" s="394">
        <v>0</v>
      </c>
      <c r="V70" s="394">
        <f>+V71</f>
        <v>0</v>
      </c>
      <c r="W70" s="395" t="e">
        <f t="shared" si="1"/>
        <v>#DIV/0!</v>
      </c>
      <c r="X70" s="665"/>
      <c r="Y70" s="665"/>
      <c r="Z70" s="665"/>
      <c r="AA70" s="665"/>
      <c r="AB70" s="665"/>
      <c r="AC70" s="665"/>
      <c r="AD70" s="665"/>
      <c r="AE70" s="177"/>
      <c r="AF70" s="178"/>
    </row>
    <row r="71" spans="1:32" ht="21.75" hidden="1" customHeight="1" x14ac:dyDescent="0.2">
      <c r="A71" s="173"/>
      <c r="B71" s="663" t="s">
        <v>495</v>
      </c>
      <c r="C71" s="663"/>
      <c r="D71" s="663"/>
      <c r="E71" s="663"/>
      <c r="F71" s="663"/>
      <c r="G71" s="663"/>
      <c r="H71" s="663"/>
      <c r="I71" s="663"/>
      <c r="J71" s="663"/>
      <c r="K71" s="663"/>
      <c r="L71" s="663"/>
      <c r="M71" s="664"/>
      <c r="N71" s="174">
        <v>802</v>
      </c>
      <c r="O71" s="198">
        <v>8</v>
      </c>
      <c r="P71" s="198">
        <v>1</v>
      </c>
      <c r="Q71" s="175" t="s">
        <v>468</v>
      </c>
      <c r="R71" s="176" t="s">
        <v>496</v>
      </c>
      <c r="S71" s="635"/>
      <c r="T71" s="636"/>
      <c r="U71" s="394">
        <v>0</v>
      </c>
      <c r="V71" s="394">
        <f>+V72</f>
        <v>0</v>
      </c>
      <c r="W71" s="395" t="e">
        <f t="shared" si="1"/>
        <v>#DIV/0!</v>
      </c>
      <c r="X71" s="665"/>
      <c r="Y71" s="665"/>
      <c r="Z71" s="665"/>
      <c r="AA71" s="665"/>
      <c r="AB71" s="665"/>
      <c r="AC71" s="665"/>
      <c r="AD71" s="665"/>
      <c r="AE71" s="177"/>
      <c r="AF71" s="178"/>
    </row>
    <row r="72" spans="1:32" ht="21.75" hidden="1" customHeight="1" x14ac:dyDescent="0.2">
      <c r="A72" s="173"/>
      <c r="B72" s="663" t="s">
        <v>545</v>
      </c>
      <c r="C72" s="663"/>
      <c r="D72" s="663"/>
      <c r="E72" s="663"/>
      <c r="F72" s="663"/>
      <c r="G72" s="663"/>
      <c r="H72" s="663"/>
      <c r="I72" s="663"/>
      <c r="J72" s="663"/>
      <c r="K72" s="663"/>
      <c r="L72" s="663"/>
      <c r="M72" s="664"/>
      <c r="N72" s="174">
        <v>802</v>
      </c>
      <c r="O72" s="198">
        <v>8</v>
      </c>
      <c r="P72" s="198">
        <v>1</v>
      </c>
      <c r="Q72" s="175" t="s">
        <v>468</v>
      </c>
      <c r="R72" s="176" t="s">
        <v>546</v>
      </c>
      <c r="S72" s="635"/>
      <c r="T72" s="636"/>
      <c r="U72" s="394">
        <v>0</v>
      </c>
      <c r="V72" s="394"/>
      <c r="W72" s="395" t="e">
        <f t="shared" si="1"/>
        <v>#DIV/0!</v>
      </c>
      <c r="X72" s="665"/>
      <c r="Y72" s="665"/>
      <c r="Z72" s="665"/>
      <c r="AA72" s="665"/>
      <c r="AB72" s="665"/>
      <c r="AC72" s="665"/>
      <c r="AD72" s="665"/>
      <c r="AE72" s="177"/>
      <c r="AF72" s="178"/>
    </row>
    <row r="73" spans="1:32" ht="21.75" customHeight="1" x14ac:dyDescent="0.2">
      <c r="A73" s="173"/>
      <c r="B73" s="663" t="s">
        <v>436</v>
      </c>
      <c r="C73" s="663"/>
      <c r="D73" s="663"/>
      <c r="E73" s="663"/>
      <c r="F73" s="663"/>
      <c r="G73" s="663"/>
      <c r="H73" s="663"/>
      <c r="I73" s="663"/>
      <c r="J73" s="663"/>
      <c r="K73" s="663"/>
      <c r="L73" s="663"/>
      <c r="M73" s="664"/>
      <c r="N73" s="174">
        <v>802</v>
      </c>
      <c r="O73" s="198">
        <v>8</v>
      </c>
      <c r="P73" s="198">
        <v>1</v>
      </c>
      <c r="Q73" s="175" t="s">
        <v>468</v>
      </c>
      <c r="R73" s="176" t="s">
        <v>8</v>
      </c>
      <c r="S73" s="635"/>
      <c r="T73" s="636"/>
      <c r="U73" s="394">
        <v>375.67679999999996</v>
      </c>
      <c r="V73" s="394">
        <f>+V74</f>
        <v>130.1352</v>
      </c>
      <c r="W73" s="395">
        <f t="shared" si="1"/>
        <v>34.640201364577216</v>
      </c>
      <c r="X73" s="665"/>
      <c r="Y73" s="665"/>
      <c r="Z73" s="665"/>
      <c r="AA73" s="665"/>
      <c r="AB73" s="665"/>
      <c r="AC73" s="665"/>
      <c r="AD73" s="665"/>
      <c r="AE73" s="177"/>
      <c r="AF73" s="178"/>
    </row>
    <row r="74" spans="1:32" ht="12" customHeight="1" x14ac:dyDescent="0.2">
      <c r="A74" s="173"/>
      <c r="B74" s="663" t="s">
        <v>9</v>
      </c>
      <c r="C74" s="663"/>
      <c r="D74" s="663"/>
      <c r="E74" s="663"/>
      <c r="F74" s="663"/>
      <c r="G74" s="663"/>
      <c r="H74" s="663"/>
      <c r="I74" s="663"/>
      <c r="J74" s="663"/>
      <c r="K74" s="663"/>
      <c r="L74" s="663"/>
      <c r="M74" s="664"/>
      <c r="N74" s="174">
        <v>802</v>
      </c>
      <c r="O74" s="198">
        <v>8</v>
      </c>
      <c r="P74" s="198">
        <v>1</v>
      </c>
      <c r="Q74" s="175" t="s">
        <v>468</v>
      </c>
      <c r="R74" s="176" t="s">
        <v>10</v>
      </c>
      <c r="S74" s="635"/>
      <c r="T74" s="636"/>
      <c r="U74" s="394">
        <v>375.67679999999996</v>
      </c>
      <c r="V74" s="394">
        <f>+V75</f>
        <v>130.1352</v>
      </c>
      <c r="W74" s="395">
        <f t="shared" si="1"/>
        <v>34.640201364577216</v>
      </c>
      <c r="X74" s="665"/>
      <c r="Y74" s="665"/>
      <c r="Z74" s="665"/>
      <c r="AA74" s="665"/>
      <c r="AB74" s="665"/>
      <c r="AC74" s="665"/>
      <c r="AD74" s="665"/>
      <c r="AE74" s="177"/>
      <c r="AF74" s="178"/>
    </row>
    <row r="75" spans="1:32" ht="42.75" customHeight="1" x14ac:dyDescent="0.2">
      <c r="A75" s="173"/>
      <c r="B75" s="663" t="s">
        <v>11</v>
      </c>
      <c r="C75" s="663"/>
      <c r="D75" s="663"/>
      <c r="E75" s="663"/>
      <c r="F75" s="663"/>
      <c r="G75" s="663"/>
      <c r="H75" s="663"/>
      <c r="I75" s="663"/>
      <c r="J75" s="663"/>
      <c r="K75" s="663"/>
      <c r="L75" s="663"/>
      <c r="M75" s="664"/>
      <c r="N75" s="174">
        <v>802</v>
      </c>
      <c r="O75" s="198">
        <v>8</v>
      </c>
      <c r="P75" s="198">
        <v>1</v>
      </c>
      <c r="Q75" s="175" t="s">
        <v>468</v>
      </c>
      <c r="R75" s="176" t="s">
        <v>12</v>
      </c>
      <c r="S75" s="635"/>
      <c r="T75" s="636"/>
      <c r="U75" s="394">
        <v>375.67679999999996</v>
      </c>
      <c r="V75" s="394">
        <v>130.1352</v>
      </c>
      <c r="W75" s="395">
        <f t="shared" si="1"/>
        <v>34.640201364577216</v>
      </c>
      <c r="X75" s="665"/>
      <c r="Y75" s="665"/>
      <c r="Z75" s="665"/>
      <c r="AA75" s="665"/>
      <c r="AB75" s="665"/>
      <c r="AC75" s="665"/>
      <c r="AD75" s="665"/>
      <c r="AE75" s="177"/>
      <c r="AF75" s="178"/>
    </row>
    <row r="76" spans="1:32" ht="12" customHeight="1" x14ac:dyDescent="0.2">
      <c r="A76" s="173"/>
      <c r="B76" s="663" t="s">
        <v>36</v>
      </c>
      <c r="C76" s="663"/>
      <c r="D76" s="663"/>
      <c r="E76" s="663"/>
      <c r="F76" s="663"/>
      <c r="G76" s="663"/>
      <c r="H76" s="663"/>
      <c r="I76" s="663"/>
      <c r="J76" s="663"/>
      <c r="K76" s="663"/>
      <c r="L76" s="663"/>
      <c r="M76" s="664"/>
      <c r="N76" s="174">
        <v>802</v>
      </c>
      <c r="O76" s="198">
        <v>8</v>
      </c>
      <c r="P76" s="198">
        <v>4</v>
      </c>
      <c r="Q76" s="175">
        <v>0</v>
      </c>
      <c r="R76" s="176">
        <v>0</v>
      </c>
      <c r="S76" s="635"/>
      <c r="T76" s="636"/>
      <c r="U76" s="394">
        <v>2814.7010300000002</v>
      </c>
      <c r="V76" s="394">
        <f>+V77+V88</f>
        <v>2814.6950299999999</v>
      </c>
      <c r="W76" s="395">
        <f t="shared" si="1"/>
        <v>99.999786833488301</v>
      </c>
      <c r="X76" s="665"/>
      <c r="Y76" s="665"/>
      <c r="Z76" s="665"/>
      <c r="AA76" s="665"/>
      <c r="AB76" s="665"/>
      <c r="AC76" s="665"/>
      <c r="AD76" s="665"/>
      <c r="AE76" s="177"/>
      <c r="AF76" s="178"/>
    </row>
    <row r="77" spans="1:32" ht="21.75" customHeight="1" x14ac:dyDescent="0.2">
      <c r="A77" s="173"/>
      <c r="B77" s="663" t="s">
        <v>458</v>
      </c>
      <c r="C77" s="663"/>
      <c r="D77" s="663"/>
      <c r="E77" s="663"/>
      <c r="F77" s="663"/>
      <c r="G77" s="663"/>
      <c r="H77" s="663"/>
      <c r="I77" s="663"/>
      <c r="J77" s="663"/>
      <c r="K77" s="663"/>
      <c r="L77" s="663"/>
      <c r="M77" s="664"/>
      <c r="N77" s="174">
        <v>802</v>
      </c>
      <c r="O77" s="198">
        <v>8</v>
      </c>
      <c r="P77" s="198">
        <v>4</v>
      </c>
      <c r="Q77" s="175" t="s">
        <v>459</v>
      </c>
      <c r="R77" s="176">
        <v>0</v>
      </c>
      <c r="S77" s="635"/>
      <c r="T77" s="636"/>
      <c r="U77" s="394">
        <v>858.83373000000006</v>
      </c>
      <c r="V77" s="394">
        <f>+V78</f>
        <v>858.83373000000006</v>
      </c>
      <c r="W77" s="395">
        <f t="shared" si="1"/>
        <v>100</v>
      </c>
      <c r="X77" s="665"/>
      <c r="Y77" s="665"/>
      <c r="Z77" s="665"/>
      <c r="AA77" s="665"/>
      <c r="AB77" s="665"/>
      <c r="AC77" s="665"/>
      <c r="AD77" s="665"/>
      <c r="AE77" s="177"/>
      <c r="AF77" s="178"/>
    </row>
    <row r="78" spans="1:32" ht="21.75" customHeight="1" x14ac:dyDescent="0.2">
      <c r="A78" s="173"/>
      <c r="B78" s="663" t="s">
        <v>37</v>
      </c>
      <c r="C78" s="663"/>
      <c r="D78" s="663"/>
      <c r="E78" s="663"/>
      <c r="F78" s="663"/>
      <c r="G78" s="663"/>
      <c r="H78" s="663"/>
      <c r="I78" s="663"/>
      <c r="J78" s="663"/>
      <c r="K78" s="663"/>
      <c r="L78" s="663"/>
      <c r="M78" s="664"/>
      <c r="N78" s="174">
        <v>802</v>
      </c>
      <c r="O78" s="198">
        <v>8</v>
      </c>
      <c r="P78" s="198">
        <v>4</v>
      </c>
      <c r="Q78" s="175" t="s">
        <v>469</v>
      </c>
      <c r="R78" s="176">
        <v>0</v>
      </c>
      <c r="S78" s="635"/>
      <c r="T78" s="636"/>
      <c r="U78" s="394">
        <v>858.83373000000006</v>
      </c>
      <c r="V78" s="394">
        <f t="shared" ref="V78:V80" si="5">+V79</f>
        <v>858.83373000000006</v>
      </c>
      <c r="W78" s="395">
        <f t="shared" si="1"/>
        <v>100</v>
      </c>
      <c r="X78" s="665"/>
      <c r="Y78" s="665"/>
      <c r="Z78" s="665"/>
      <c r="AA78" s="665"/>
      <c r="AB78" s="665"/>
      <c r="AC78" s="665"/>
      <c r="AD78" s="665"/>
      <c r="AE78" s="177"/>
      <c r="AF78" s="178"/>
    </row>
    <row r="79" spans="1:32" ht="32.25" customHeight="1" x14ac:dyDescent="0.2">
      <c r="A79" s="173"/>
      <c r="B79" s="663" t="s">
        <v>470</v>
      </c>
      <c r="C79" s="663"/>
      <c r="D79" s="663"/>
      <c r="E79" s="663"/>
      <c r="F79" s="663"/>
      <c r="G79" s="663"/>
      <c r="H79" s="663"/>
      <c r="I79" s="663"/>
      <c r="J79" s="663"/>
      <c r="K79" s="663"/>
      <c r="L79" s="663"/>
      <c r="M79" s="664"/>
      <c r="N79" s="174">
        <v>802</v>
      </c>
      <c r="O79" s="198">
        <v>8</v>
      </c>
      <c r="P79" s="198">
        <v>4</v>
      </c>
      <c r="Q79" s="175" t="s">
        <v>471</v>
      </c>
      <c r="R79" s="176">
        <v>0</v>
      </c>
      <c r="S79" s="635"/>
      <c r="T79" s="636"/>
      <c r="U79" s="394">
        <v>858.83373000000006</v>
      </c>
      <c r="V79" s="394">
        <f>+V80+V85</f>
        <v>858.83373000000006</v>
      </c>
      <c r="W79" s="395">
        <f t="shared" si="1"/>
        <v>100</v>
      </c>
      <c r="X79" s="665"/>
      <c r="Y79" s="665"/>
      <c r="Z79" s="665"/>
      <c r="AA79" s="665"/>
      <c r="AB79" s="665"/>
      <c r="AC79" s="665"/>
      <c r="AD79" s="665"/>
      <c r="AE79" s="177"/>
      <c r="AF79" s="178"/>
    </row>
    <row r="80" spans="1:32" ht="53.25" customHeight="1" x14ac:dyDescent="0.2">
      <c r="A80" s="173"/>
      <c r="B80" s="663" t="s">
        <v>17</v>
      </c>
      <c r="C80" s="663"/>
      <c r="D80" s="663"/>
      <c r="E80" s="663"/>
      <c r="F80" s="663"/>
      <c r="G80" s="663"/>
      <c r="H80" s="663"/>
      <c r="I80" s="663"/>
      <c r="J80" s="663"/>
      <c r="K80" s="663"/>
      <c r="L80" s="663"/>
      <c r="M80" s="664"/>
      <c r="N80" s="174">
        <v>802</v>
      </c>
      <c r="O80" s="198">
        <v>8</v>
      </c>
      <c r="P80" s="198">
        <v>4</v>
      </c>
      <c r="Q80" s="175" t="s">
        <v>471</v>
      </c>
      <c r="R80" s="176" t="s">
        <v>18</v>
      </c>
      <c r="S80" s="635"/>
      <c r="T80" s="636"/>
      <c r="U80" s="394">
        <v>844.23373000000004</v>
      </c>
      <c r="V80" s="394">
        <f t="shared" si="5"/>
        <v>844.23373000000004</v>
      </c>
      <c r="W80" s="395">
        <f t="shared" si="1"/>
        <v>100</v>
      </c>
      <c r="X80" s="665"/>
      <c r="Y80" s="665"/>
      <c r="Z80" s="665"/>
      <c r="AA80" s="665"/>
      <c r="AB80" s="665"/>
      <c r="AC80" s="665"/>
      <c r="AD80" s="665"/>
      <c r="AE80" s="177"/>
      <c r="AF80" s="178"/>
    </row>
    <row r="81" spans="1:32" ht="21.75" customHeight="1" x14ac:dyDescent="0.2">
      <c r="A81" s="173"/>
      <c r="B81" s="663" t="s">
        <v>38</v>
      </c>
      <c r="C81" s="663"/>
      <c r="D81" s="663"/>
      <c r="E81" s="663"/>
      <c r="F81" s="663"/>
      <c r="G81" s="663"/>
      <c r="H81" s="663"/>
      <c r="I81" s="663"/>
      <c r="J81" s="663"/>
      <c r="K81" s="663"/>
      <c r="L81" s="663"/>
      <c r="M81" s="664"/>
      <c r="N81" s="174">
        <v>802</v>
      </c>
      <c r="O81" s="198">
        <v>8</v>
      </c>
      <c r="P81" s="198">
        <v>4</v>
      </c>
      <c r="Q81" s="175" t="s">
        <v>471</v>
      </c>
      <c r="R81" s="176" t="s">
        <v>39</v>
      </c>
      <c r="S81" s="635"/>
      <c r="T81" s="636"/>
      <c r="U81" s="394">
        <v>844.23373000000004</v>
      </c>
      <c r="V81" s="394">
        <f>+V82+V83+V84</f>
        <v>844.23373000000004</v>
      </c>
      <c r="W81" s="395">
        <f t="shared" si="1"/>
        <v>100</v>
      </c>
      <c r="X81" s="665"/>
      <c r="Y81" s="665"/>
      <c r="Z81" s="665"/>
      <c r="AA81" s="665"/>
      <c r="AB81" s="665"/>
      <c r="AC81" s="665"/>
      <c r="AD81" s="665"/>
      <c r="AE81" s="177"/>
      <c r="AF81" s="178"/>
    </row>
    <row r="82" spans="1:32" ht="21.75" customHeight="1" x14ac:dyDescent="0.2">
      <c r="A82" s="173"/>
      <c r="B82" s="663" t="s">
        <v>327</v>
      </c>
      <c r="C82" s="663"/>
      <c r="D82" s="663"/>
      <c r="E82" s="663"/>
      <c r="F82" s="663"/>
      <c r="G82" s="663"/>
      <c r="H82" s="663"/>
      <c r="I82" s="663"/>
      <c r="J82" s="663"/>
      <c r="K82" s="663"/>
      <c r="L82" s="663"/>
      <c r="M82" s="664"/>
      <c r="N82" s="174">
        <v>802</v>
      </c>
      <c r="O82" s="198">
        <v>8</v>
      </c>
      <c r="P82" s="198">
        <v>4</v>
      </c>
      <c r="Q82" s="175" t="s">
        <v>471</v>
      </c>
      <c r="R82" s="176" t="s">
        <v>40</v>
      </c>
      <c r="S82" s="635"/>
      <c r="T82" s="636"/>
      <c r="U82" s="394">
        <v>648.41300000000001</v>
      </c>
      <c r="V82" s="394">
        <v>648.41300000000001</v>
      </c>
      <c r="W82" s="395">
        <f t="shared" si="1"/>
        <v>100</v>
      </c>
      <c r="X82" s="665"/>
      <c r="Y82" s="665"/>
      <c r="Z82" s="665"/>
      <c r="AA82" s="665"/>
      <c r="AB82" s="665"/>
      <c r="AC82" s="665"/>
      <c r="AD82" s="665"/>
      <c r="AE82" s="177"/>
      <c r="AF82" s="178"/>
    </row>
    <row r="83" spans="1:32" ht="32.25" hidden="1" customHeight="1" x14ac:dyDescent="0.2">
      <c r="A83" s="173"/>
      <c r="B83" s="663" t="s">
        <v>347</v>
      </c>
      <c r="C83" s="663"/>
      <c r="D83" s="663"/>
      <c r="E83" s="663"/>
      <c r="F83" s="663"/>
      <c r="G83" s="663"/>
      <c r="H83" s="663"/>
      <c r="I83" s="663"/>
      <c r="J83" s="663"/>
      <c r="K83" s="663"/>
      <c r="L83" s="663"/>
      <c r="M83" s="664"/>
      <c r="N83" s="174">
        <v>802</v>
      </c>
      <c r="O83" s="198">
        <v>8</v>
      </c>
      <c r="P83" s="198">
        <v>4</v>
      </c>
      <c r="Q83" s="175" t="s">
        <v>471</v>
      </c>
      <c r="R83" s="176" t="s">
        <v>41</v>
      </c>
      <c r="S83" s="635"/>
      <c r="T83" s="636"/>
      <c r="U83" s="394">
        <v>0</v>
      </c>
      <c r="V83" s="394"/>
      <c r="W83" s="395" t="e">
        <f t="shared" ref="W83:W146" si="6">+V83/U83*100</f>
        <v>#DIV/0!</v>
      </c>
      <c r="X83" s="665"/>
      <c r="Y83" s="665"/>
      <c r="Z83" s="665"/>
      <c r="AA83" s="665"/>
      <c r="AB83" s="665"/>
      <c r="AC83" s="665"/>
      <c r="AD83" s="665"/>
      <c r="AE83" s="177"/>
      <c r="AF83" s="178"/>
    </row>
    <row r="84" spans="1:32" ht="32.25" customHeight="1" x14ac:dyDescent="0.2">
      <c r="A84" s="173"/>
      <c r="B84" s="663" t="s">
        <v>328</v>
      </c>
      <c r="C84" s="663"/>
      <c r="D84" s="663"/>
      <c r="E84" s="663"/>
      <c r="F84" s="663"/>
      <c r="G84" s="663"/>
      <c r="H84" s="663"/>
      <c r="I84" s="663"/>
      <c r="J84" s="663"/>
      <c r="K84" s="663"/>
      <c r="L84" s="663"/>
      <c r="M84" s="664"/>
      <c r="N84" s="174">
        <v>802</v>
      </c>
      <c r="O84" s="198">
        <v>8</v>
      </c>
      <c r="P84" s="198">
        <v>4</v>
      </c>
      <c r="Q84" s="175" t="s">
        <v>471</v>
      </c>
      <c r="R84" s="176" t="s">
        <v>42</v>
      </c>
      <c r="S84" s="635"/>
      <c r="T84" s="636"/>
      <c r="U84" s="394">
        <v>195.82073</v>
      </c>
      <c r="V84" s="394">
        <v>195.82073</v>
      </c>
      <c r="W84" s="395">
        <f t="shared" si="6"/>
        <v>100</v>
      </c>
      <c r="X84" s="665"/>
      <c r="Y84" s="665"/>
      <c r="Z84" s="665"/>
      <c r="AA84" s="665"/>
      <c r="AB84" s="665"/>
      <c r="AC84" s="665"/>
      <c r="AD84" s="665"/>
      <c r="AE84" s="177"/>
      <c r="AF84" s="178"/>
    </row>
    <row r="85" spans="1:32" ht="21.75" customHeight="1" x14ac:dyDescent="0.2">
      <c r="A85" s="173"/>
      <c r="B85" s="663" t="s">
        <v>339</v>
      </c>
      <c r="C85" s="663"/>
      <c r="D85" s="663"/>
      <c r="E85" s="663"/>
      <c r="F85" s="663"/>
      <c r="G85" s="663"/>
      <c r="H85" s="663"/>
      <c r="I85" s="663"/>
      <c r="J85" s="663"/>
      <c r="K85" s="663"/>
      <c r="L85" s="663"/>
      <c r="M85" s="664"/>
      <c r="N85" s="174">
        <v>802</v>
      </c>
      <c r="O85" s="198">
        <v>8</v>
      </c>
      <c r="P85" s="198">
        <v>4</v>
      </c>
      <c r="Q85" s="175" t="s">
        <v>471</v>
      </c>
      <c r="R85" s="176" t="s">
        <v>25</v>
      </c>
      <c r="S85" s="635"/>
      <c r="T85" s="636"/>
      <c r="U85" s="394">
        <v>14.6</v>
      </c>
      <c r="V85" s="394">
        <f>+V86</f>
        <v>14.6</v>
      </c>
      <c r="W85" s="395">
        <f t="shared" si="6"/>
        <v>100</v>
      </c>
      <c r="X85" s="665"/>
      <c r="Y85" s="665"/>
      <c r="Z85" s="665"/>
      <c r="AA85" s="665"/>
      <c r="AB85" s="665"/>
      <c r="AC85" s="665"/>
      <c r="AD85" s="665"/>
      <c r="AE85" s="177"/>
      <c r="AF85" s="178"/>
    </row>
    <row r="86" spans="1:32" ht="21.75" customHeight="1" x14ac:dyDescent="0.2">
      <c r="A86" s="173"/>
      <c r="B86" s="663" t="s">
        <v>340</v>
      </c>
      <c r="C86" s="663"/>
      <c r="D86" s="663"/>
      <c r="E86" s="663"/>
      <c r="F86" s="663"/>
      <c r="G86" s="663"/>
      <c r="H86" s="663"/>
      <c r="I86" s="663"/>
      <c r="J86" s="663"/>
      <c r="K86" s="663"/>
      <c r="L86" s="663"/>
      <c r="M86" s="664"/>
      <c r="N86" s="174">
        <v>802</v>
      </c>
      <c r="O86" s="198">
        <v>8</v>
      </c>
      <c r="P86" s="198">
        <v>4</v>
      </c>
      <c r="Q86" s="175" t="s">
        <v>471</v>
      </c>
      <c r="R86" s="176" t="s">
        <v>27</v>
      </c>
      <c r="S86" s="635"/>
      <c r="T86" s="636"/>
      <c r="U86" s="394">
        <v>14.6</v>
      </c>
      <c r="V86" s="394">
        <f>+V87</f>
        <v>14.6</v>
      </c>
      <c r="W86" s="395">
        <f t="shared" si="6"/>
        <v>100</v>
      </c>
      <c r="X86" s="665"/>
      <c r="Y86" s="665"/>
      <c r="Z86" s="665"/>
      <c r="AA86" s="665"/>
      <c r="AB86" s="665"/>
      <c r="AC86" s="665"/>
      <c r="AD86" s="665"/>
      <c r="AE86" s="177"/>
      <c r="AF86" s="178"/>
    </row>
    <row r="87" spans="1:32" ht="12" customHeight="1" x14ac:dyDescent="0.2">
      <c r="A87" s="173"/>
      <c r="B87" s="663" t="s">
        <v>342</v>
      </c>
      <c r="C87" s="663"/>
      <c r="D87" s="663"/>
      <c r="E87" s="663"/>
      <c r="F87" s="663"/>
      <c r="G87" s="663"/>
      <c r="H87" s="663"/>
      <c r="I87" s="663"/>
      <c r="J87" s="663"/>
      <c r="K87" s="663"/>
      <c r="L87" s="663"/>
      <c r="M87" s="664"/>
      <c r="N87" s="174">
        <v>802</v>
      </c>
      <c r="O87" s="198">
        <v>8</v>
      </c>
      <c r="P87" s="198">
        <v>4</v>
      </c>
      <c r="Q87" s="175" t="s">
        <v>471</v>
      </c>
      <c r="R87" s="176" t="s">
        <v>29</v>
      </c>
      <c r="S87" s="635"/>
      <c r="T87" s="636"/>
      <c r="U87" s="394">
        <v>14.6</v>
      </c>
      <c r="V87" s="394">
        <v>14.6</v>
      </c>
      <c r="W87" s="395">
        <f t="shared" si="6"/>
        <v>100</v>
      </c>
      <c r="X87" s="665"/>
      <c r="Y87" s="665"/>
      <c r="Z87" s="665"/>
      <c r="AA87" s="665"/>
      <c r="AB87" s="665"/>
      <c r="AC87" s="665"/>
      <c r="AD87" s="665"/>
      <c r="AE87" s="177"/>
      <c r="AF87" s="178"/>
    </row>
    <row r="88" spans="1:32" ht="21.75" customHeight="1" x14ac:dyDescent="0.2">
      <c r="A88" s="173"/>
      <c r="B88" s="663" t="s">
        <v>458</v>
      </c>
      <c r="C88" s="663"/>
      <c r="D88" s="663"/>
      <c r="E88" s="663"/>
      <c r="F88" s="663"/>
      <c r="G88" s="663"/>
      <c r="H88" s="663"/>
      <c r="I88" s="663"/>
      <c r="J88" s="663"/>
      <c r="K88" s="663"/>
      <c r="L88" s="663"/>
      <c r="M88" s="664"/>
      <c r="N88" s="174">
        <v>802</v>
      </c>
      <c r="O88" s="198">
        <v>8</v>
      </c>
      <c r="P88" s="198">
        <v>4</v>
      </c>
      <c r="Q88" s="175" t="s">
        <v>459</v>
      </c>
      <c r="R88" s="176">
        <v>0</v>
      </c>
      <c r="S88" s="635"/>
      <c r="T88" s="636"/>
      <c r="U88" s="394">
        <v>1955.8672999999999</v>
      </c>
      <c r="V88" s="394">
        <f t="shared" ref="V88:V91" si="7">+V89</f>
        <v>1955.8613</v>
      </c>
      <c r="W88" s="395">
        <f t="shared" si="6"/>
        <v>99.999693230721746</v>
      </c>
      <c r="X88" s="665"/>
      <c r="Y88" s="665"/>
      <c r="Z88" s="665"/>
      <c r="AA88" s="665"/>
      <c r="AB88" s="665"/>
      <c r="AC88" s="665"/>
      <c r="AD88" s="665"/>
      <c r="AE88" s="177"/>
      <c r="AF88" s="178"/>
    </row>
    <row r="89" spans="1:32" ht="21.75" customHeight="1" x14ac:dyDescent="0.2">
      <c r="A89" s="173"/>
      <c r="B89" s="663" t="s">
        <v>37</v>
      </c>
      <c r="C89" s="663"/>
      <c r="D89" s="663"/>
      <c r="E89" s="663"/>
      <c r="F89" s="663"/>
      <c r="G89" s="663"/>
      <c r="H89" s="663"/>
      <c r="I89" s="663"/>
      <c r="J89" s="663"/>
      <c r="K89" s="663"/>
      <c r="L89" s="663"/>
      <c r="M89" s="664"/>
      <c r="N89" s="174">
        <v>802</v>
      </c>
      <c r="O89" s="198">
        <v>8</v>
      </c>
      <c r="P89" s="198">
        <v>4</v>
      </c>
      <c r="Q89" s="175" t="s">
        <v>469</v>
      </c>
      <c r="R89" s="176">
        <v>0</v>
      </c>
      <c r="S89" s="635"/>
      <c r="T89" s="636"/>
      <c r="U89" s="394">
        <v>1955.8672999999999</v>
      </c>
      <c r="V89" s="394">
        <f t="shared" si="7"/>
        <v>1955.8613</v>
      </c>
      <c r="W89" s="395">
        <f t="shared" si="6"/>
        <v>99.999693230721746</v>
      </c>
      <c r="X89" s="665"/>
      <c r="Y89" s="665"/>
      <c r="Z89" s="665"/>
      <c r="AA89" s="665"/>
      <c r="AB89" s="665"/>
      <c r="AC89" s="665"/>
      <c r="AD89" s="665"/>
      <c r="AE89" s="177"/>
      <c r="AF89" s="178"/>
    </row>
    <row r="90" spans="1:32" ht="21.75" customHeight="1" x14ac:dyDescent="0.2">
      <c r="A90" s="173"/>
      <c r="B90" s="663" t="s">
        <v>472</v>
      </c>
      <c r="C90" s="663"/>
      <c r="D90" s="663"/>
      <c r="E90" s="663"/>
      <c r="F90" s="663"/>
      <c r="G90" s="663"/>
      <c r="H90" s="663"/>
      <c r="I90" s="663"/>
      <c r="J90" s="663"/>
      <c r="K90" s="663"/>
      <c r="L90" s="663"/>
      <c r="M90" s="664"/>
      <c r="N90" s="174">
        <v>802</v>
      </c>
      <c r="O90" s="198">
        <v>8</v>
      </c>
      <c r="P90" s="198">
        <v>4</v>
      </c>
      <c r="Q90" s="175" t="s">
        <v>473</v>
      </c>
      <c r="R90" s="176">
        <v>0</v>
      </c>
      <c r="S90" s="635"/>
      <c r="T90" s="636"/>
      <c r="U90" s="394">
        <v>1955.8672999999999</v>
      </c>
      <c r="V90" s="394">
        <f>+V91+V96</f>
        <v>1955.8613</v>
      </c>
      <c r="W90" s="395">
        <f t="shared" si="6"/>
        <v>99.999693230721746</v>
      </c>
      <c r="X90" s="665"/>
      <c r="Y90" s="665"/>
      <c r="Z90" s="665"/>
      <c r="AA90" s="665"/>
      <c r="AB90" s="665"/>
      <c r="AC90" s="665"/>
      <c r="AD90" s="665"/>
      <c r="AE90" s="177"/>
      <c r="AF90" s="178"/>
    </row>
    <row r="91" spans="1:32" ht="53.25" customHeight="1" x14ac:dyDescent="0.2">
      <c r="A91" s="173"/>
      <c r="B91" s="663" t="s">
        <v>17</v>
      </c>
      <c r="C91" s="663"/>
      <c r="D91" s="663"/>
      <c r="E91" s="663"/>
      <c r="F91" s="663"/>
      <c r="G91" s="663"/>
      <c r="H91" s="663"/>
      <c r="I91" s="663"/>
      <c r="J91" s="663"/>
      <c r="K91" s="663"/>
      <c r="L91" s="663"/>
      <c r="M91" s="664"/>
      <c r="N91" s="174">
        <v>802</v>
      </c>
      <c r="O91" s="198">
        <v>8</v>
      </c>
      <c r="P91" s="198">
        <v>4</v>
      </c>
      <c r="Q91" s="175" t="s">
        <v>473</v>
      </c>
      <c r="R91" s="176" t="s">
        <v>18</v>
      </c>
      <c r="S91" s="635"/>
      <c r="T91" s="636"/>
      <c r="U91" s="394">
        <v>1715.4152999999999</v>
      </c>
      <c r="V91" s="394">
        <f t="shared" si="7"/>
        <v>1715.4153000000001</v>
      </c>
      <c r="W91" s="395">
        <f t="shared" si="6"/>
        <v>100.00000000000003</v>
      </c>
      <c r="X91" s="665"/>
      <c r="Y91" s="665"/>
      <c r="Z91" s="665"/>
      <c r="AA91" s="665"/>
      <c r="AB91" s="665"/>
      <c r="AC91" s="665"/>
      <c r="AD91" s="665"/>
      <c r="AE91" s="177"/>
      <c r="AF91" s="178"/>
    </row>
    <row r="92" spans="1:32" ht="12" customHeight="1" x14ac:dyDescent="0.2">
      <c r="A92" s="173"/>
      <c r="B92" s="663" t="s">
        <v>19</v>
      </c>
      <c r="C92" s="663"/>
      <c r="D92" s="663"/>
      <c r="E92" s="663"/>
      <c r="F92" s="663"/>
      <c r="G92" s="663"/>
      <c r="H92" s="663"/>
      <c r="I92" s="663"/>
      <c r="J92" s="663"/>
      <c r="K92" s="663"/>
      <c r="L92" s="663"/>
      <c r="M92" s="664"/>
      <c r="N92" s="174">
        <v>802</v>
      </c>
      <c r="O92" s="198">
        <v>8</v>
      </c>
      <c r="P92" s="198">
        <v>4</v>
      </c>
      <c r="Q92" s="175" t="s">
        <v>473</v>
      </c>
      <c r="R92" s="176" t="s">
        <v>20</v>
      </c>
      <c r="S92" s="635"/>
      <c r="T92" s="636"/>
      <c r="U92" s="394">
        <v>1715.4152999999999</v>
      </c>
      <c r="V92" s="394">
        <f>+V93+V94+V95</f>
        <v>1715.4153000000001</v>
      </c>
      <c r="W92" s="395">
        <f t="shared" si="6"/>
        <v>100.00000000000003</v>
      </c>
      <c r="X92" s="665"/>
      <c r="Y92" s="665"/>
      <c r="Z92" s="665"/>
      <c r="AA92" s="665"/>
      <c r="AB92" s="665"/>
      <c r="AC92" s="665"/>
      <c r="AD92" s="665"/>
      <c r="AE92" s="177"/>
      <c r="AF92" s="178"/>
    </row>
    <row r="93" spans="1:32" ht="12" customHeight="1" x14ac:dyDescent="0.2">
      <c r="A93" s="173"/>
      <c r="B93" s="663" t="s">
        <v>402</v>
      </c>
      <c r="C93" s="663"/>
      <c r="D93" s="663"/>
      <c r="E93" s="663"/>
      <c r="F93" s="663"/>
      <c r="G93" s="663"/>
      <c r="H93" s="663"/>
      <c r="I93" s="663"/>
      <c r="J93" s="663"/>
      <c r="K93" s="663"/>
      <c r="L93" s="663"/>
      <c r="M93" s="664"/>
      <c r="N93" s="174">
        <v>802</v>
      </c>
      <c r="O93" s="198">
        <v>8</v>
      </c>
      <c r="P93" s="198">
        <v>4</v>
      </c>
      <c r="Q93" s="175" t="s">
        <v>473</v>
      </c>
      <c r="R93" s="176" t="s">
        <v>21</v>
      </c>
      <c r="S93" s="635"/>
      <c r="T93" s="636"/>
      <c r="U93" s="394">
        <v>1319.0849999999998</v>
      </c>
      <c r="V93" s="394">
        <v>1319.085</v>
      </c>
      <c r="W93" s="395">
        <f t="shared" si="6"/>
        <v>100.00000000000003</v>
      </c>
      <c r="X93" s="665"/>
      <c r="Y93" s="665"/>
      <c r="Z93" s="665"/>
      <c r="AA93" s="665"/>
      <c r="AB93" s="665"/>
      <c r="AC93" s="665"/>
      <c r="AD93" s="665"/>
      <c r="AE93" s="177"/>
      <c r="AF93" s="178"/>
    </row>
    <row r="94" spans="1:32" ht="21.75" hidden="1" customHeight="1" x14ac:dyDescent="0.2">
      <c r="A94" s="173"/>
      <c r="B94" s="663" t="s">
        <v>403</v>
      </c>
      <c r="C94" s="663"/>
      <c r="D94" s="663"/>
      <c r="E94" s="663"/>
      <c r="F94" s="663"/>
      <c r="G94" s="663"/>
      <c r="H94" s="663"/>
      <c r="I94" s="663"/>
      <c r="J94" s="663"/>
      <c r="K94" s="663"/>
      <c r="L94" s="663"/>
      <c r="M94" s="664"/>
      <c r="N94" s="174">
        <v>802</v>
      </c>
      <c r="O94" s="198">
        <v>8</v>
      </c>
      <c r="P94" s="198">
        <v>4</v>
      </c>
      <c r="Q94" s="175" t="s">
        <v>473</v>
      </c>
      <c r="R94" s="176" t="s">
        <v>22</v>
      </c>
      <c r="S94" s="635"/>
      <c r="T94" s="636"/>
      <c r="U94" s="394">
        <v>0</v>
      </c>
      <c r="V94" s="394"/>
      <c r="W94" s="395" t="e">
        <f t="shared" si="6"/>
        <v>#DIV/0!</v>
      </c>
      <c r="X94" s="665"/>
      <c r="Y94" s="665"/>
      <c r="Z94" s="665"/>
      <c r="AA94" s="665"/>
      <c r="AB94" s="665"/>
      <c r="AC94" s="665"/>
      <c r="AD94" s="665"/>
      <c r="AE94" s="177"/>
      <c r="AF94" s="178"/>
    </row>
    <row r="95" spans="1:32" ht="32.25" customHeight="1" x14ac:dyDescent="0.2">
      <c r="A95" s="173"/>
      <c r="B95" s="663" t="s">
        <v>404</v>
      </c>
      <c r="C95" s="663"/>
      <c r="D95" s="663"/>
      <c r="E95" s="663"/>
      <c r="F95" s="663"/>
      <c r="G95" s="663"/>
      <c r="H95" s="663"/>
      <c r="I95" s="663"/>
      <c r="J95" s="663"/>
      <c r="K95" s="663"/>
      <c r="L95" s="663"/>
      <c r="M95" s="664"/>
      <c r="N95" s="174">
        <v>802</v>
      </c>
      <c r="O95" s="198">
        <v>8</v>
      </c>
      <c r="P95" s="198">
        <v>4</v>
      </c>
      <c r="Q95" s="175" t="s">
        <v>473</v>
      </c>
      <c r="R95" s="176" t="s">
        <v>23</v>
      </c>
      <c r="S95" s="635"/>
      <c r="T95" s="636"/>
      <c r="U95" s="394">
        <v>396.33029999999997</v>
      </c>
      <c r="V95" s="394">
        <v>396.33030000000002</v>
      </c>
      <c r="W95" s="395">
        <f t="shared" si="6"/>
        <v>100.00000000000003</v>
      </c>
      <c r="X95" s="665"/>
      <c r="Y95" s="665"/>
      <c r="Z95" s="665"/>
      <c r="AA95" s="665"/>
      <c r="AB95" s="665"/>
      <c r="AC95" s="665"/>
      <c r="AD95" s="665"/>
      <c r="AE95" s="177"/>
      <c r="AF95" s="178"/>
    </row>
    <row r="96" spans="1:32" ht="21.75" customHeight="1" x14ac:dyDescent="0.2">
      <c r="A96" s="173"/>
      <c r="B96" s="663" t="s">
        <v>339</v>
      </c>
      <c r="C96" s="663"/>
      <c r="D96" s="663"/>
      <c r="E96" s="663"/>
      <c r="F96" s="663"/>
      <c r="G96" s="663"/>
      <c r="H96" s="663"/>
      <c r="I96" s="663"/>
      <c r="J96" s="663"/>
      <c r="K96" s="663"/>
      <c r="L96" s="663"/>
      <c r="M96" s="664"/>
      <c r="N96" s="174">
        <v>802</v>
      </c>
      <c r="O96" s="198">
        <v>8</v>
      </c>
      <c r="P96" s="198">
        <v>4</v>
      </c>
      <c r="Q96" s="175" t="s">
        <v>473</v>
      </c>
      <c r="R96" s="176" t="s">
        <v>25</v>
      </c>
      <c r="S96" s="635"/>
      <c r="T96" s="636"/>
      <c r="U96" s="394">
        <v>240.452</v>
      </c>
      <c r="V96" s="394">
        <f>+V97</f>
        <v>240.446</v>
      </c>
      <c r="W96" s="395">
        <f t="shared" si="6"/>
        <v>99.997504699482647</v>
      </c>
      <c r="X96" s="665"/>
      <c r="Y96" s="665"/>
      <c r="Z96" s="665"/>
      <c r="AA96" s="665"/>
      <c r="AB96" s="665"/>
      <c r="AC96" s="665"/>
      <c r="AD96" s="665"/>
      <c r="AE96" s="177"/>
      <c r="AF96" s="178"/>
    </row>
    <row r="97" spans="1:32" ht="21.75" customHeight="1" x14ac:dyDescent="0.2">
      <c r="A97" s="173"/>
      <c r="B97" s="663" t="s">
        <v>340</v>
      </c>
      <c r="C97" s="663"/>
      <c r="D97" s="663"/>
      <c r="E97" s="663"/>
      <c r="F97" s="663"/>
      <c r="G97" s="663"/>
      <c r="H97" s="663"/>
      <c r="I97" s="663"/>
      <c r="J97" s="663"/>
      <c r="K97" s="663"/>
      <c r="L97" s="663"/>
      <c r="M97" s="664"/>
      <c r="N97" s="174">
        <v>802</v>
      </c>
      <c r="O97" s="198">
        <v>8</v>
      </c>
      <c r="P97" s="198">
        <v>4</v>
      </c>
      <c r="Q97" s="175" t="s">
        <v>473</v>
      </c>
      <c r="R97" s="176" t="s">
        <v>27</v>
      </c>
      <c r="S97" s="635"/>
      <c r="T97" s="636"/>
      <c r="U97" s="394">
        <v>240.452</v>
      </c>
      <c r="V97" s="394">
        <f>+V98+V99</f>
        <v>240.446</v>
      </c>
      <c r="W97" s="395">
        <f t="shared" si="6"/>
        <v>99.997504699482647</v>
      </c>
      <c r="X97" s="665"/>
      <c r="Y97" s="665"/>
      <c r="Z97" s="665"/>
      <c r="AA97" s="665"/>
      <c r="AB97" s="665"/>
      <c r="AC97" s="665"/>
      <c r="AD97" s="665"/>
      <c r="AE97" s="177"/>
      <c r="AF97" s="178"/>
    </row>
    <row r="98" spans="1:32" ht="21.75" customHeight="1" x14ac:dyDescent="0.2">
      <c r="A98" s="173"/>
      <c r="B98" s="663" t="s">
        <v>341</v>
      </c>
      <c r="C98" s="663"/>
      <c r="D98" s="663"/>
      <c r="E98" s="663"/>
      <c r="F98" s="663"/>
      <c r="G98" s="663"/>
      <c r="H98" s="663"/>
      <c r="I98" s="663"/>
      <c r="J98" s="663"/>
      <c r="K98" s="663"/>
      <c r="L98" s="663"/>
      <c r="M98" s="664"/>
      <c r="N98" s="174">
        <v>802</v>
      </c>
      <c r="O98" s="198">
        <v>8</v>
      </c>
      <c r="P98" s="198">
        <v>4</v>
      </c>
      <c r="Q98" s="175" t="s">
        <v>473</v>
      </c>
      <c r="R98" s="176" t="s">
        <v>28</v>
      </c>
      <c r="S98" s="635"/>
      <c r="T98" s="636"/>
      <c r="U98" s="394">
        <v>157.6</v>
      </c>
      <c r="V98" s="394">
        <v>157.59399999999999</v>
      </c>
      <c r="W98" s="395">
        <f t="shared" si="6"/>
        <v>99.996192893401016</v>
      </c>
      <c r="X98" s="665"/>
      <c r="Y98" s="665"/>
      <c r="Z98" s="665"/>
      <c r="AA98" s="665"/>
      <c r="AB98" s="665"/>
      <c r="AC98" s="665"/>
      <c r="AD98" s="665"/>
      <c r="AE98" s="177"/>
      <c r="AF98" s="178"/>
    </row>
    <row r="99" spans="1:32" ht="12" customHeight="1" x14ac:dyDescent="0.2">
      <c r="A99" s="173"/>
      <c r="B99" s="663" t="s">
        <v>342</v>
      </c>
      <c r="C99" s="663"/>
      <c r="D99" s="663"/>
      <c r="E99" s="663"/>
      <c r="F99" s="663"/>
      <c r="G99" s="663"/>
      <c r="H99" s="663"/>
      <c r="I99" s="663"/>
      <c r="J99" s="663"/>
      <c r="K99" s="663"/>
      <c r="L99" s="663"/>
      <c r="M99" s="664"/>
      <c r="N99" s="174">
        <v>802</v>
      </c>
      <c r="O99" s="198">
        <v>8</v>
      </c>
      <c r="P99" s="198">
        <v>4</v>
      </c>
      <c r="Q99" s="175" t="s">
        <v>473</v>
      </c>
      <c r="R99" s="176" t="s">
        <v>29</v>
      </c>
      <c r="S99" s="635"/>
      <c r="T99" s="636"/>
      <c r="U99" s="394">
        <v>82.852000000000004</v>
      </c>
      <c r="V99" s="394">
        <v>82.852000000000004</v>
      </c>
      <c r="W99" s="395">
        <f t="shared" si="6"/>
        <v>100</v>
      </c>
      <c r="X99" s="665"/>
      <c r="Y99" s="665"/>
      <c r="Z99" s="665"/>
      <c r="AA99" s="665"/>
      <c r="AB99" s="665"/>
      <c r="AC99" s="665"/>
      <c r="AD99" s="665"/>
      <c r="AE99" s="177"/>
      <c r="AF99" s="178"/>
    </row>
    <row r="100" spans="1:32" s="509" customFormat="1" ht="21.75" customHeight="1" x14ac:dyDescent="0.2">
      <c r="A100" s="163"/>
      <c r="B100" s="672" t="s">
        <v>531</v>
      </c>
      <c r="C100" s="672"/>
      <c r="D100" s="672"/>
      <c r="E100" s="672"/>
      <c r="F100" s="672"/>
      <c r="G100" s="672"/>
      <c r="H100" s="672"/>
      <c r="I100" s="672"/>
      <c r="J100" s="672"/>
      <c r="K100" s="672"/>
      <c r="L100" s="672"/>
      <c r="M100" s="673"/>
      <c r="N100" s="503">
        <v>804</v>
      </c>
      <c r="O100" s="504">
        <v>0</v>
      </c>
      <c r="P100" s="504">
        <v>0</v>
      </c>
      <c r="Q100" s="505">
        <v>0</v>
      </c>
      <c r="R100" s="506">
        <v>0</v>
      </c>
      <c r="S100" s="674"/>
      <c r="T100" s="675"/>
      <c r="U100" s="507">
        <v>48676.668210000003</v>
      </c>
      <c r="V100" s="507">
        <f>+V101</f>
        <v>47856.192110000004</v>
      </c>
      <c r="W100" s="396">
        <f t="shared" si="6"/>
        <v>98.314436607574876</v>
      </c>
      <c r="X100" s="676"/>
      <c r="Y100" s="676"/>
      <c r="Z100" s="676"/>
      <c r="AA100" s="676"/>
      <c r="AB100" s="676"/>
      <c r="AC100" s="676"/>
      <c r="AD100" s="676"/>
      <c r="AE100" s="165"/>
      <c r="AF100" s="508"/>
    </row>
    <row r="101" spans="1:32" ht="12" customHeight="1" x14ac:dyDescent="0.2">
      <c r="A101" s="173"/>
      <c r="B101" s="663" t="s">
        <v>149</v>
      </c>
      <c r="C101" s="663"/>
      <c r="D101" s="663"/>
      <c r="E101" s="663"/>
      <c r="F101" s="663"/>
      <c r="G101" s="663"/>
      <c r="H101" s="663"/>
      <c r="I101" s="663"/>
      <c r="J101" s="663"/>
      <c r="K101" s="663"/>
      <c r="L101" s="663"/>
      <c r="M101" s="664"/>
      <c r="N101" s="174">
        <v>804</v>
      </c>
      <c r="O101" s="198">
        <v>10</v>
      </c>
      <c r="P101" s="198">
        <v>0</v>
      </c>
      <c r="Q101" s="175">
        <v>0</v>
      </c>
      <c r="R101" s="176">
        <v>0</v>
      </c>
      <c r="S101" s="635"/>
      <c r="T101" s="636"/>
      <c r="U101" s="394">
        <v>48676.668210000003</v>
      </c>
      <c r="V101" s="394">
        <f>+V102+V172+V187</f>
        <v>47856.192110000004</v>
      </c>
      <c r="W101" s="395">
        <f t="shared" si="6"/>
        <v>98.314436607574876</v>
      </c>
      <c r="X101" s="665"/>
      <c r="Y101" s="665"/>
      <c r="Z101" s="665"/>
      <c r="AA101" s="665"/>
      <c r="AB101" s="665"/>
      <c r="AC101" s="665"/>
      <c r="AD101" s="665"/>
      <c r="AE101" s="177"/>
      <c r="AF101" s="178"/>
    </row>
    <row r="102" spans="1:32" ht="12" customHeight="1" x14ac:dyDescent="0.2">
      <c r="A102" s="173"/>
      <c r="B102" s="663" t="s">
        <v>53</v>
      </c>
      <c r="C102" s="663"/>
      <c r="D102" s="663"/>
      <c r="E102" s="663"/>
      <c r="F102" s="663"/>
      <c r="G102" s="663"/>
      <c r="H102" s="663"/>
      <c r="I102" s="663"/>
      <c r="J102" s="663"/>
      <c r="K102" s="663"/>
      <c r="L102" s="663"/>
      <c r="M102" s="664"/>
      <c r="N102" s="174">
        <v>804</v>
      </c>
      <c r="O102" s="198">
        <v>10</v>
      </c>
      <c r="P102" s="198">
        <v>3</v>
      </c>
      <c r="Q102" s="175">
        <v>0</v>
      </c>
      <c r="R102" s="176">
        <v>0</v>
      </c>
      <c r="S102" s="635"/>
      <c r="T102" s="636"/>
      <c r="U102" s="394">
        <v>18605.449999999997</v>
      </c>
      <c r="V102" s="394">
        <f>+V103+V114+V123+V129+V135+V141+V150+V161</f>
        <v>17838.141970000001</v>
      </c>
      <c r="W102" s="395">
        <f t="shared" si="6"/>
        <v>95.875896417447592</v>
      </c>
      <c r="X102" s="665"/>
      <c r="Y102" s="665"/>
      <c r="Z102" s="665"/>
      <c r="AA102" s="665"/>
      <c r="AB102" s="665"/>
      <c r="AC102" s="665"/>
      <c r="AD102" s="665"/>
      <c r="AE102" s="177"/>
      <c r="AF102" s="178"/>
    </row>
    <row r="103" spans="1:32" ht="21.75" customHeight="1" x14ac:dyDescent="0.2">
      <c r="A103" s="173"/>
      <c r="B103" s="663" t="s">
        <v>154</v>
      </c>
      <c r="C103" s="663"/>
      <c r="D103" s="663"/>
      <c r="E103" s="663"/>
      <c r="F103" s="663"/>
      <c r="G103" s="663"/>
      <c r="H103" s="663"/>
      <c r="I103" s="663"/>
      <c r="J103" s="663"/>
      <c r="K103" s="663"/>
      <c r="L103" s="663"/>
      <c r="M103" s="664"/>
      <c r="N103" s="174">
        <v>804</v>
      </c>
      <c r="O103" s="198">
        <v>10</v>
      </c>
      <c r="P103" s="198">
        <v>3</v>
      </c>
      <c r="Q103" s="175" t="s">
        <v>474</v>
      </c>
      <c r="R103" s="176">
        <v>0</v>
      </c>
      <c r="S103" s="635"/>
      <c r="T103" s="636"/>
      <c r="U103" s="394">
        <v>1793</v>
      </c>
      <c r="V103" s="394">
        <f t="shared" ref="V103:V110" si="8">+V104</f>
        <v>1097.3841499999999</v>
      </c>
      <c r="W103" s="395">
        <f t="shared" si="6"/>
        <v>61.203800892359162</v>
      </c>
      <c r="X103" s="665"/>
      <c r="Y103" s="665"/>
      <c r="Z103" s="665"/>
      <c r="AA103" s="665"/>
      <c r="AB103" s="665"/>
      <c r="AC103" s="665"/>
      <c r="AD103" s="665"/>
      <c r="AE103" s="177"/>
      <c r="AF103" s="178"/>
    </row>
    <row r="104" spans="1:32" ht="21.75" customHeight="1" x14ac:dyDescent="0.2">
      <c r="A104" s="173"/>
      <c r="B104" s="663" t="s">
        <v>43</v>
      </c>
      <c r="C104" s="663"/>
      <c r="D104" s="663"/>
      <c r="E104" s="663"/>
      <c r="F104" s="663"/>
      <c r="G104" s="663"/>
      <c r="H104" s="663"/>
      <c r="I104" s="663"/>
      <c r="J104" s="663"/>
      <c r="K104" s="663"/>
      <c r="L104" s="663"/>
      <c r="M104" s="664"/>
      <c r="N104" s="174">
        <v>804</v>
      </c>
      <c r="O104" s="198">
        <v>10</v>
      </c>
      <c r="P104" s="198">
        <v>3</v>
      </c>
      <c r="Q104" s="175" t="s">
        <v>475</v>
      </c>
      <c r="R104" s="176">
        <v>0</v>
      </c>
      <c r="S104" s="635"/>
      <c r="T104" s="636"/>
      <c r="U104" s="394">
        <v>1793</v>
      </c>
      <c r="V104" s="394">
        <f t="shared" si="8"/>
        <v>1097.3841499999999</v>
      </c>
      <c r="W104" s="395">
        <f t="shared" si="6"/>
        <v>61.203800892359162</v>
      </c>
      <c r="X104" s="665"/>
      <c r="Y104" s="665"/>
      <c r="Z104" s="665"/>
      <c r="AA104" s="665"/>
      <c r="AB104" s="665"/>
      <c r="AC104" s="665"/>
      <c r="AD104" s="665"/>
      <c r="AE104" s="177"/>
      <c r="AF104" s="178"/>
    </row>
    <row r="105" spans="1:32" ht="32.25" customHeight="1" x14ac:dyDescent="0.2">
      <c r="A105" s="173"/>
      <c r="B105" s="663" t="s">
        <v>295</v>
      </c>
      <c r="C105" s="663"/>
      <c r="D105" s="663"/>
      <c r="E105" s="663"/>
      <c r="F105" s="663"/>
      <c r="G105" s="663"/>
      <c r="H105" s="663"/>
      <c r="I105" s="663"/>
      <c r="J105" s="663"/>
      <c r="K105" s="663"/>
      <c r="L105" s="663"/>
      <c r="M105" s="664"/>
      <c r="N105" s="174">
        <v>804</v>
      </c>
      <c r="O105" s="198">
        <v>10</v>
      </c>
      <c r="P105" s="198">
        <v>3</v>
      </c>
      <c r="Q105" s="175" t="s">
        <v>476</v>
      </c>
      <c r="R105" s="176">
        <v>0</v>
      </c>
      <c r="S105" s="635"/>
      <c r="T105" s="636"/>
      <c r="U105" s="394">
        <v>1793</v>
      </c>
      <c r="V105" s="394">
        <f>V106+V109</f>
        <v>1097.3841499999999</v>
      </c>
      <c r="W105" s="395">
        <f t="shared" si="6"/>
        <v>61.203800892359162</v>
      </c>
      <c r="X105" s="665"/>
      <c r="Y105" s="665"/>
      <c r="Z105" s="665"/>
      <c r="AA105" s="665"/>
      <c r="AB105" s="665"/>
      <c r="AC105" s="665"/>
      <c r="AD105" s="665"/>
      <c r="AE105" s="177"/>
      <c r="AF105" s="178"/>
    </row>
    <row r="106" spans="1:32" ht="32.25" customHeight="1" x14ac:dyDescent="0.2">
      <c r="A106" s="173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8" t="s">
        <v>339</v>
      </c>
      <c r="N106" s="174">
        <v>804</v>
      </c>
      <c r="O106" s="295">
        <v>10</v>
      </c>
      <c r="P106" s="295">
        <v>3</v>
      </c>
      <c r="Q106" s="175" t="s">
        <v>476</v>
      </c>
      <c r="R106" s="176">
        <v>200</v>
      </c>
      <c r="S106" s="294"/>
      <c r="T106" s="295"/>
      <c r="U106" s="394">
        <v>2.0025400000000002</v>
      </c>
      <c r="V106" s="394">
        <f>+V107</f>
        <v>2.0025400000000002</v>
      </c>
      <c r="W106" s="395">
        <f t="shared" si="6"/>
        <v>100</v>
      </c>
      <c r="X106" s="299"/>
      <c r="Y106" s="299"/>
      <c r="Z106" s="299"/>
      <c r="AA106" s="299"/>
      <c r="AB106" s="299"/>
      <c r="AC106" s="299"/>
      <c r="AD106" s="299"/>
      <c r="AE106" s="177"/>
      <c r="AF106" s="178"/>
    </row>
    <row r="107" spans="1:32" ht="32.25" customHeight="1" x14ac:dyDescent="0.2">
      <c r="A107" s="173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8" t="s">
        <v>340</v>
      </c>
      <c r="N107" s="174">
        <v>804</v>
      </c>
      <c r="O107" s="295">
        <v>10</v>
      </c>
      <c r="P107" s="295">
        <v>3</v>
      </c>
      <c r="Q107" s="175" t="s">
        <v>476</v>
      </c>
      <c r="R107" s="176">
        <v>240</v>
      </c>
      <c r="S107" s="294"/>
      <c r="T107" s="295"/>
      <c r="U107" s="394">
        <v>2.0025400000000002</v>
      </c>
      <c r="V107" s="394">
        <f>+V108</f>
        <v>2.0025400000000002</v>
      </c>
      <c r="W107" s="395">
        <f t="shared" si="6"/>
        <v>100</v>
      </c>
      <c r="X107" s="299"/>
      <c r="Y107" s="299"/>
      <c r="Z107" s="299"/>
      <c r="AA107" s="299"/>
      <c r="AB107" s="299"/>
      <c r="AC107" s="299"/>
      <c r="AD107" s="299"/>
      <c r="AE107" s="177"/>
      <c r="AF107" s="178"/>
    </row>
    <row r="108" spans="1:32" ht="32.25" customHeight="1" x14ac:dyDescent="0.2">
      <c r="A108" s="173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8" t="s">
        <v>342</v>
      </c>
      <c r="N108" s="174">
        <v>804</v>
      </c>
      <c r="O108" s="295">
        <v>10</v>
      </c>
      <c r="P108" s="295">
        <v>3</v>
      </c>
      <c r="Q108" s="175" t="s">
        <v>476</v>
      </c>
      <c r="R108" s="176">
        <v>244</v>
      </c>
      <c r="S108" s="294"/>
      <c r="T108" s="295"/>
      <c r="U108" s="394">
        <v>2.0025400000000002</v>
      </c>
      <c r="V108" s="394">
        <v>2.0025400000000002</v>
      </c>
      <c r="W108" s="395">
        <f t="shared" si="6"/>
        <v>100</v>
      </c>
      <c r="X108" s="299"/>
      <c r="Y108" s="299"/>
      <c r="Z108" s="299"/>
      <c r="AA108" s="299"/>
      <c r="AB108" s="299"/>
      <c r="AC108" s="299"/>
      <c r="AD108" s="299"/>
      <c r="AE108" s="177"/>
      <c r="AF108" s="178"/>
    </row>
    <row r="109" spans="1:32" ht="12" customHeight="1" x14ac:dyDescent="0.2">
      <c r="A109" s="173"/>
      <c r="B109" s="663" t="s">
        <v>47</v>
      </c>
      <c r="C109" s="663"/>
      <c r="D109" s="663"/>
      <c r="E109" s="663"/>
      <c r="F109" s="663"/>
      <c r="G109" s="663"/>
      <c r="H109" s="663"/>
      <c r="I109" s="663"/>
      <c r="J109" s="663"/>
      <c r="K109" s="663"/>
      <c r="L109" s="663"/>
      <c r="M109" s="664"/>
      <c r="N109" s="174">
        <v>804</v>
      </c>
      <c r="O109" s="198">
        <v>10</v>
      </c>
      <c r="P109" s="198">
        <v>3</v>
      </c>
      <c r="Q109" s="175" t="s">
        <v>476</v>
      </c>
      <c r="R109" s="176" t="s">
        <v>44</v>
      </c>
      <c r="S109" s="635"/>
      <c r="T109" s="636"/>
      <c r="U109" s="394">
        <v>1790.99746</v>
      </c>
      <c r="V109" s="394">
        <f>+V110+V112</f>
        <v>1095.3816099999999</v>
      </c>
      <c r="W109" s="395">
        <f t="shared" si="6"/>
        <v>61.160422304563177</v>
      </c>
      <c r="X109" s="665"/>
      <c r="Y109" s="665"/>
      <c r="Z109" s="665"/>
      <c r="AA109" s="665"/>
      <c r="AB109" s="665"/>
      <c r="AC109" s="665"/>
      <c r="AD109" s="665"/>
      <c r="AE109" s="177"/>
      <c r="AF109" s="178"/>
    </row>
    <row r="110" spans="1:32" ht="12" hidden="1" customHeight="1" x14ac:dyDescent="0.2">
      <c r="A110" s="173"/>
      <c r="B110" s="663" t="s">
        <v>48</v>
      </c>
      <c r="C110" s="663"/>
      <c r="D110" s="663"/>
      <c r="E110" s="663"/>
      <c r="F110" s="663"/>
      <c r="G110" s="663"/>
      <c r="H110" s="663"/>
      <c r="I110" s="663"/>
      <c r="J110" s="663"/>
      <c r="K110" s="663"/>
      <c r="L110" s="663"/>
      <c r="M110" s="664"/>
      <c r="N110" s="174">
        <v>804</v>
      </c>
      <c r="O110" s="198">
        <v>10</v>
      </c>
      <c r="P110" s="198">
        <v>3</v>
      </c>
      <c r="Q110" s="175" t="s">
        <v>476</v>
      </c>
      <c r="R110" s="176" t="s">
        <v>45</v>
      </c>
      <c r="S110" s="635"/>
      <c r="T110" s="636"/>
      <c r="U110" s="394">
        <v>0</v>
      </c>
      <c r="V110" s="394">
        <f t="shared" si="8"/>
        <v>0</v>
      </c>
      <c r="W110" s="395" t="e">
        <f t="shared" si="6"/>
        <v>#DIV/0!</v>
      </c>
      <c r="X110" s="665"/>
      <c r="Y110" s="665"/>
      <c r="Z110" s="665"/>
      <c r="AA110" s="665"/>
      <c r="AB110" s="665"/>
      <c r="AC110" s="665"/>
      <c r="AD110" s="665"/>
      <c r="AE110" s="177"/>
      <c r="AF110" s="178"/>
    </row>
    <row r="111" spans="1:32" ht="21.75" hidden="1" customHeight="1" x14ac:dyDescent="0.2">
      <c r="A111" s="173"/>
      <c r="B111" s="663" t="s">
        <v>477</v>
      </c>
      <c r="C111" s="663"/>
      <c r="D111" s="663"/>
      <c r="E111" s="663"/>
      <c r="F111" s="663"/>
      <c r="G111" s="663"/>
      <c r="H111" s="663"/>
      <c r="I111" s="663"/>
      <c r="J111" s="663"/>
      <c r="K111" s="663"/>
      <c r="L111" s="663"/>
      <c r="M111" s="664"/>
      <c r="N111" s="174">
        <v>804</v>
      </c>
      <c r="O111" s="198">
        <v>10</v>
      </c>
      <c r="P111" s="198">
        <v>3</v>
      </c>
      <c r="Q111" s="175" t="s">
        <v>476</v>
      </c>
      <c r="R111" s="176" t="s">
        <v>49</v>
      </c>
      <c r="S111" s="635"/>
      <c r="T111" s="636"/>
      <c r="U111" s="394">
        <v>0</v>
      </c>
      <c r="V111" s="394"/>
      <c r="W111" s="395" t="e">
        <f t="shared" si="6"/>
        <v>#DIV/0!</v>
      </c>
      <c r="X111" s="665"/>
      <c r="Y111" s="665"/>
      <c r="Z111" s="665"/>
      <c r="AA111" s="665"/>
      <c r="AB111" s="665"/>
      <c r="AC111" s="665"/>
      <c r="AD111" s="665"/>
      <c r="AE111" s="177"/>
      <c r="AF111" s="178"/>
    </row>
    <row r="112" spans="1:32" s="221" customFormat="1" ht="21.75" customHeight="1" x14ac:dyDescent="0.2">
      <c r="A112" s="216"/>
      <c r="B112" s="659" t="s">
        <v>495</v>
      </c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60"/>
      <c r="N112" s="217">
        <v>804</v>
      </c>
      <c r="O112" s="141">
        <v>10</v>
      </c>
      <c r="P112" s="141">
        <v>3</v>
      </c>
      <c r="Q112" s="218" t="s">
        <v>476</v>
      </c>
      <c r="R112" s="219" t="s">
        <v>496</v>
      </c>
      <c r="S112" s="661"/>
      <c r="T112" s="662"/>
      <c r="U112" s="397">
        <v>1790.99746</v>
      </c>
      <c r="V112" s="397">
        <f>+V113</f>
        <v>1095.3816099999999</v>
      </c>
      <c r="W112" s="395">
        <f t="shared" si="6"/>
        <v>61.160422304563177</v>
      </c>
      <c r="X112" s="658"/>
      <c r="Y112" s="658"/>
      <c r="Z112" s="658"/>
      <c r="AA112" s="658"/>
      <c r="AB112" s="658"/>
      <c r="AC112" s="658"/>
      <c r="AD112" s="658"/>
      <c r="AE112" s="220"/>
    </row>
    <row r="113" spans="1:32" s="221" customFormat="1" ht="21.75" customHeight="1" x14ac:dyDescent="0.2">
      <c r="A113" s="216"/>
      <c r="B113" s="659" t="s">
        <v>545</v>
      </c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60"/>
      <c r="N113" s="217">
        <v>804</v>
      </c>
      <c r="O113" s="141">
        <v>10</v>
      </c>
      <c r="P113" s="141">
        <v>3</v>
      </c>
      <c r="Q113" s="218" t="s">
        <v>476</v>
      </c>
      <c r="R113" s="219" t="s">
        <v>546</v>
      </c>
      <c r="S113" s="661"/>
      <c r="T113" s="662"/>
      <c r="U113" s="397">
        <v>1790.99746</v>
      </c>
      <c r="V113" s="397">
        <v>1095.3816099999999</v>
      </c>
      <c r="W113" s="395">
        <f t="shared" si="6"/>
        <v>61.160422304563177</v>
      </c>
      <c r="X113" s="658"/>
      <c r="Y113" s="658"/>
      <c r="Z113" s="658"/>
      <c r="AA113" s="658"/>
      <c r="AB113" s="658"/>
      <c r="AC113" s="658"/>
      <c r="AD113" s="658"/>
      <c r="AE113" s="220"/>
    </row>
    <row r="114" spans="1:32" ht="21.75" customHeight="1" x14ac:dyDescent="0.2">
      <c r="A114" s="173"/>
      <c r="B114" s="663" t="s">
        <v>154</v>
      </c>
      <c r="C114" s="663"/>
      <c r="D114" s="663"/>
      <c r="E114" s="663"/>
      <c r="F114" s="663"/>
      <c r="G114" s="663"/>
      <c r="H114" s="663"/>
      <c r="I114" s="663"/>
      <c r="J114" s="663"/>
      <c r="K114" s="663"/>
      <c r="L114" s="663"/>
      <c r="M114" s="664"/>
      <c r="N114" s="174">
        <v>804</v>
      </c>
      <c r="O114" s="198">
        <v>10</v>
      </c>
      <c r="P114" s="198">
        <v>3</v>
      </c>
      <c r="Q114" s="175" t="s">
        <v>474</v>
      </c>
      <c r="R114" s="176">
        <v>0</v>
      </c>
      <c r="S114" s="635"/>
      <c r="T114" s="636"/>
      <c r="U114" s="394">
        <v>4245.3999999999996</v>
      </c>
      <c r="V114" s="394">
        <f>+V115</f>
        <v>4214.0315800000008</v>
      </c>
      <c r="W114" s="395">
        <f t="shared" si="6"/>
        <v>99.26111980025442</v>
      </c>
      <c r="X114" s="665"/>
      <c r="Y114" s="665"/>
      <c r="Z114" s="665"/>
      <c r="AA114" s="665"/>
      <c r="AB114" s="665"/>
      <c r="AC114" s="665"/>
      <c r="AD114" s="665"/>
      <c r="AE114" s="177"/>
      <c r="AF114" s="178"/>
    </row>
    <row r="115" spans="1:32" ht="21.75" customHeight="1" x14ac:dyDescent="0.2">
      <c r="A115" s="173"/>
      <c r="B115" s="663" t="s">
        <v>43</v>
      </c>
      <c r="C115" s="663"/>
      <c r="D115" s="663"/>
      <c r="E115" s="663"/>
      <c r="F115" s="663"/>
      <c r="G115" s="663"/>
      <c r="H115" s="663"/>
      <c r="I115" s="663"/>
      <c r="J115" s="663"/>
      <c r="K115" s="663"/>
      <c r="L115" s="663"/>
      <c r="M115" s="664"/>
      <c r="N115" s="174">
        <v>804</v>
      </c>
      <c r="O115" s="198">
        <v>10</v>
      </c>
      <c r="P115" s="198">
        <v>3</v>
      </c>
      <c r="Q115" s="175" t="s">
        <v>475</v>
      </c>
      <c r="R115" s="176">
        <v>0</v>
      </c>
      <c r="S115" s="635"/>
      <c r="T115" s="636"/>
      <c r="U115" s="394">
        <v>4245.3999999999996</v>
      </c>
      <c r="V115" s="394">
        <f>+V116</f>
        <v>4214.0315800000008</v>
      </c>
      <c r="W115" s="395">
        <f t="shared" si="6"/>
        <v>99.26111980025442</v>
      </c>
      <c r="X115" s="665"/>
      <c r="Y115" s="665"/>
      <c r="Z115" s="665"/>
      <c r="AA115" s="665"/>
      <c r="AB115" s="665"/>
      <c r="AC115" s="665"/>
      <c r="AD115" s="665"/>
      <c r="AE115" s="177"/>
      <c r="AF115" s="178"/>
    </row>
    <row r="116" spans="1:32" ht="21.75" customHeight="1" x14ac:dyDescent="0.2">
      <c r="A116" s="173"/>
      <c r="B116" s="663" t="s">
        <v>46</v>
      </c>
      <c r="C116" s="663"/>
      <c r="D116" s="663"/>
      <c r="E116" s="663"/>
      <c r="F116" s="663"/>
      <c r="G116" s="663"/>
      <c r="H116" s="663"/>
      <c r="I116" s="663"/>
      <c r="J116" s="663"/>
      <c r="K116" s="663"/>
      <c r="L116" s="663"/>
      <c r="M116" s="664"/>
      <c r="N116" s="174">
        <v>804</v>
      </c>
      <c r="O116" s="198">
        <v>10</v>
      </c>
      <c r="P116" s="198">
        <v>3</v>
      </c>
      <c r="Q116" s="175" t="s">
        <v>478</v>
      </c>
      <c r="R116" s="176">
        <v>0</v>
      </c>
      <c r="S116" s="635"/>
      <c r="T116" s="636"/>
      <c r="U116" s="394">
        <v>4245.3999999999996</v>
      </c>
      <c r="V116" s="394">
        <f>+V117+V120</f>
        <v>4214.0315800000008</v>
      </c>
      <c r="W116" s="395">
        <f t="shared" si="6"/>
        <v>99.26111980025442</v>
      </c>
      <c r="X116" s="665"/>
      <c r="Y116" s="665"/>
      <c r="Z116" s="665"/>
      <c r="AA116" s="665"/>
      <c r="AB116" s="665"/>
      <c r="AC116" s="665"/>
      <c r="AD116" s="665"/>
      <c r="AE116" s="177"/>
      <c r="AF116" s="178"/>
    </row>
    <row r="117" spans="1:32" ht="21.75" customHeight="1" x14ac:dyDescent="0.2">
      <c r="A117" s="173"/>
      <c r="B117" s="663" t="s">
        <v>339</v>
      </c>
      <c r="C117" s="663"/>
      <c r="D117" s="663"/>
      <c r="E117" s="663"/>
      <c r="F117" s="663"/>
      <c r="G117" s="663"/>
      <c r="H117" s="663"/>
      <c r="I117" s="663"/>
      <c r="J117" s="663"/>
      <c r="K117" s="663"/>
      <c r="L117" s="663"/>
      <c r="M117" s="664"/>
      <c r="N117" s="174">
        <v>804</v>
      </c>
      <c r="O117" s="198">
        <v>10</v>
      </c>
      <c r="P117" s="198">
        <v>3</v>
      </c>
      <c r="Q117" s="175" t="s">
        <v>478</v>
      </c>
      <c r="R117" s="176" t="s">
        <v>25</v>
      </c>
      <c r="S117" s="635"/>
      <c r="T117" s="636"/>
      <c r="U117" s="394">
        <v>23.899859999999997</v>
      </c>
      <c r="V117" s="394">
        <f>+V118</f>
        <v>23.89986</v>
      </c>
      <c r="W117" s="395">
        <f t="shared" si="6"/>
        <v>100.00000000000003</v>
      </c>
      <c r="X117" s="665"/>
      <c r="Y117" s="665"/>
      <c r="Z117" s="665"/>
      <c r="AA117" s="665"/>
      <c r="AB117" s="665"/>
      <c r="AC117" s="665"/>
      <c r="AD117" s="665"/>
      <c r="AE117" s="177"/>
      <c r="AF117" s="178"/>
    </row>
    <row r="118" spans="1:32" ht="21.75" customHeight="1" x14ac:dyDescent="0.2">
      <c r="A118" s="173"/>
      <c r="B118" s="663" t="s">
        <v>340</v>
      </c>
      <c r="C118" s="663"/>
      <c r="D118" s="663"/>
      <c r="E118" s="663"/>
      <c r="F118" s="663"/>
      <c r="G118" s="663"/>
      <c r="H118" s="663"/>
      <c r="I118" s="663"/>
      <c r="J118" s="663"/>
      <c r="K118" s="663"/>
      <c r="L118" s="663"/>
      <c r="M118" s="664"/>
      <c r="N118" s="174">
        <v>804</v>
      </c>
      <c r="O118" s="198">
        <v>10</v>
      </c>
      <c r="P118" s="198">
        <v>3</v>
      </c>
      <c r="Q118" s="175" t="s">
        <v>478</v>
      </c>
      <c r="R118" s="176" t="s">
        <v>27</v>
      </c>
      <c r="S118" s="635"/>
      <c r="T118" s="636"/>
      <c r="U118" s="394">
        <v>23.899859999999997</v>
      </c>
      <c r="V118" s="394">
        <f>+V119</f>
        <v>23.89986</v>
      </c>
      <c r="W118" s="395">
        <f t="shared" si="6"/>
        <v>100.00000000000003</v>
      </c>
      <c r="X118" s="665"/>
      <c r="Y118" s="665"/>
      <c r="Z118" s="665"/>
      <c r="AA118" s="665"/>
      <c r="AB118" s="665"/>
      <c r="AC118" s="665"/>
      <c r="AD118" s="665"/>
      <c r="AE118" s="177"/>
      <c r="AF118" s="178"/>
    </row>
    <row r="119" spans="1:32" ht="12" customHeight="1" x14ac:dyDescent="0.2">
      <c r="A119" s="173"/>
      <c r="B119" s="663" t="s">
        <v>342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4"/>
      <c r="N119" s="174">
        <v>804</v>
      </c>
      <c r="O119" s="198">
        <v>10</v>
      </c>
      <c r="P119" s="198">
        <v>3</v>
      </c>
      <c r="Q119" s="175" t="s">
        <v>478</v>
      </c>
      <c r="R119" s="176" t="s">
        <v>29</v>
      </c>
      <c r="S119" s="635"/>
      <c r="T119" s="636"/>
      <c r="U119" s="394">
        <v>23.899859999999997</v>
      </c>
      <c r="V119" s="394">
        <v>23.89986</v>
      </c>
      <c r="W119" s="395">
        <f t="shared" si="6"/>
        <v>100.00000000000003</v>
      </c>
      <c r="X119" s="665"/>
      <c r="Y119" s="665"/>
      <c r="Z119" s="665"/>
      <c r="AA119" s="665"/>
      <c r="AB119" s="665"/>
      <c r="AC119" s="665"/>
      <c r="AD119" s="665"/>
      <c r="AE119" s="177"/>
      <c r="AF119" s="178"/>
    </row>
    <row r="120" spans="1:32" ht="12" customHeight="1" x14ac:dyDescent="0.2">
      <c r="A120" s="173"/>
      <c r="B120" s="663" t="s">
        <v>47</v>
      </c>
      <c r="C120" s="663"/>
      <c r="D120" s="663"/>
      <c r="E120" s="663"/>
      <c r="F120" s="663"/>
      <c r="G120" s="663"/>
      <c r="H120" s="663"/>
      <c r="I120" s="663"/>
      <c r="J120" s="663"/>
      <c r="K120" s="663"/>
      <c r="L120" s="663"/>
      <c r="M120" s="664"/>
      <c r="N120" s="174">
        <v>804</v>
      </c>
      <c r="O120" s="198">
        <v>10</v>
      </c>
      <c r="P120" s="198">
        <v>3</v>
      </c>
      <c r="Q120" s="175" t="s">
        <v>478</v>
      </c>
      <c r="R120" s="176" t="s">
        <v>44</v>
      </c>
      <c r="S120" s="635"/>
      <c r="T120" s="636"/>
      <c r="U120" s="394">
        <v>4221.5001399999992</v>
      </c>
      <c r="V120" s="394">
        <f>+V121</f>
        <v>4190.1317200000003</v>
      </c>
      <c r="W120" s="395">
        <f t="shared" si="6"/>
        <v>99.256936658540567</v>
      </c>
      <c r="X120" s="665"/>
      <c r="Y120" s="665"/>
      <c r="Z120" s="665"/>
      <c r="AA120" s="665"/>
      <c r="AB120" s="665"/>
      <c r="AC120" s="665"/>
      <c r="AD120" s="665"/>
      <c r="AE120" s="177"/>
      <c r="AF120" s="178"/>
    </row>
    <row r="121" spans="1:32" ht="12" customHeight="1" x14ac:dyDescent="0.2">
      <c r="A121" s="173"/>
      <c r="B121" s="663" t="s">
        <v>48</v>
      </c>
      <c r="C121" s="663"/>
      <c r="D121" s="663"/>
      <c r="E121" s="663"/>
      <c r="F121" s="663"/>
      <c r="G121" s="663"/>
      <c r="H121" s="663"/>
      <c r="I121" s="663"/>
      <c r="J121" s="663"/>
      <c r="K121" s="663"/>
      <c r="L121" s="663"/>
      <c r="M121" s="664"/>
      <c r="N121" s="174">
        <v>804</v>
      </c>
      <c r="O121" s="198">
        <v>10</v>
      </c>
      <c r="P121" s="198">
        <v>3</v>
      </c>
      <c r="Q121" s="175" t="s">
        <v>478</v>
      </c>
      <c r="R121" s="176" t="s">
        <v>45</v>
      </c>
      <c r="S121" s="635"/>
      <c r="T121" s="636"/>
      <c r="U121" s="394">
        <v>4221.5001399999992</v>
      </c>
      <c r="V121" s="394">
        <f>+V122</f>
        <v>4190.1317200000003</v>
      </c>
      <c r="W121" s="395">
        <f t="shared" si="6"/>
        <v>99.256936658540567</v>
      </c>
      <c r="X121" s="665"/>
      <c r="Y121" s="665"/>
      <c r="Z121" s="665"/>
      <c r="AA121" s="665"/>
      <c r="AB121" s="665"/>
      <c r="AC121" s="665"/>
      <c r="AD121" s="665"/>
      <c r="AE121" s="177"/>
      <c r="AF121" s="178"/>
    </row>
    <row r="122" spans="1:32" ht="21.75" customHeight="1" x14ac:dyDescent="0.2">
      <c r="A122" s="173"/>
      <c r="B122" s="663" t="s">
        <v>477</v>
      </c>
      <c r="C122" s="663"/>
      <c r="D122" s="663"/>
      <c r="E122" s="663"/>
      <c r="F122" s="663"/>
      <c r="G122" s="663"/>
      <c r="H122" s="663"/>
      <c r="I122" s="663"/>
      <c r="J122" s="663"/>
      <c r="K122" s="663"/>
      <c r="L122" s="663"/>
      <c r="M122" s="664"/>
      <c r="N122" s="174">
        <v>804</v>
      </c>
      <c r="O122" s="198">
        <v>10</v>
      </c>
      <c r="P122" s="198">
        <v>3</v>
      </c>
      <c r="Q122" s="175" t="s">
        <v>478</v>
      </c>
      <c r="R122" s="176" t="s">
        <v>49</v>
      </c>
      <c r="S122" s="635"/>
      <c r="T122" s="636"/>
      <c r="U122" s="394">
        <v>4221.5001399999992</v>
      </c>
      <c r="V122" s="394">
        <v>4190.1317200000003</v>
      </c>
      <c r="W122" s="395">
        <f t="shared" si="6"/>
        <v>99.256936658540567</v>
      </c>
      <c r="X122" s="665"/>
      <c r="Y122" s="665"/>
      <c r="Z122" s="665"/>
      <c r="AA122" s="665"/>
      <c r="AB122" s="665"/>
      <c r="AC122" s="665"/>
      <c r="AD122" s="665"/>
      <c r="AE122" s="177"/>
      <c r="AF122" s="178"/>
    </row>
    <row r="123" spans="1:32" ht="21.75" hidden="1" customHeight="1" x14ac:dyDescent="0.2">
      <c r="A123" s="173"/>
      <c r="B123" s="663" t="s">
        <v>154</v>
      </c>
      <c r="C123" s="663"/>
      <c r="D123" s="663"/>
      <c r="E123" s="663"/>
      <c r="F123" s="663"/>
      <c r="G123" s="663"/>
      <c r="H123" s="663"/>
      <c r="I123" s="663"/>
      <c r="J123" s="663"/>
      <c r="K123" s="663"/>
      <c r="L123" s="663"/>
      <c r="M123" s="664"/>
      <c r="N123" s="174">
        <v>804</v>
      </c>
      <c r="O123" s="198">
        <v>10</v>
      </c>
      <c r="P123" s="198">
        <v>3</v>
      </c>
      <c r="Q123" s="175" t="s">
        <v>474</v>
      </c>
      <c r="R123" s="176">
        <v>0</v>
      </c>
      <c r="S123" s="635"/>
      <c r="T123" s="636"/>
      <c r="U123" s="394">
        <v>0</v>
      </c>
      <c r="V123" s="394">
        <f t="shared" ref="V123:V127" si="9">+V124</f>
        <v>0</v>
      </c>
      <c r="W123" s="395" t="e">
        <f t="shared" si="6"/>
        <v>#DIV/0!</v>
      </c>
      <c r="X123" s="665"/>
      <c r="Y123" s="665"/>
      <c r="Z123" s="665"/>
      <c r="AA123" s="665"/>
      <c r="AB123" s="665"/>
      <c r="AC123" s="665"/>
      <c r="AD123" s="665"/>
      <c r="AE123" s="177"/>
      <c r="AF123" s="178"/>
    </row>
    <row r="124" spans="1:32" ht="21.75" hidden="1" customHeight="1" x14ac:dyDescent="0.2">
      <c r="A124" s="173"/>
      <c r="B124" s="663" t="s">
        <v>43</v>
      </c>
      <c r="C124" s="663"/>
      <c r="D124" s="663"/>
      <c r="E124" s="663"/>
      <c r="F124" s="663"/>
      <c r="G124" s="663"/>
      <c r="H124" s="663"/>
      <c r="I124" s="663"/>
      <c r="J124" s="663"/>
      <c r="K124" s="663"/>
      <c r="L124" s="663"/>
      <c r="M124" s="664"/>
      <c r="N124" s="174">
        <v>804</v>
      </c>
      <c r="O124" s="198">
        <v>10</v>
      </c>
      <c r="P124" s="198">
        <v>3</v>
      </c>
      <c r="Q124" s="175" t="s">
        <v>475</v>
      </c>
      <c r="R124" s="176">
        <v>0</v>
      </c>
      <c r="S124" s="635"/>
      <c r="T124" s="636"/>
      <c r="U124" s="394">
        <v>0</v>
      </c>
      <c r="V124" s="394">
        <f t="shared" si="9"/>
        <v>0</v>
      </c>
      <c r="W124" s="395" t="e">
        <f t="shared" si="6"/>
        <v>#DIV/0!</v>
      </c>
      <c r="X124" s="665"/>
      <c r="Y124" s="665"/>
      <c r="Z124" s="665"/>
      <c r="AA124" s="665"/>
      <c r="AB124" s="665"/>
      <c r="AC124" s="665"/>
      <c r="AD124" s="665"/>
      <c r="AE124" s="177"/>
      <c r="AF124" s="178"/>
    </row>
    <row r="125" spans="1:32" ht="53.25" hidden="1" customHeight="1" x14ac:dyDescent="0.2">
      <c r="A125" s="173"/>
      <c r="B125" s="663" t="s">
        <v>50</v>
      </c>
      <c r="C125" s="663"/>
      <c r="D125" s="663"/>
      <c r="E125" s="663"/>
      <c r="F125" s="663"/>
      <c r="G125" s="663"/>
      <c r="H125" s="663"/>
      <c r="I125" s="663"/>
      <c r="J125" s="663"/>
      <c r="K125" s="663"/>
      <c r="L125" s="663"/>
      <c r="M125" s="664"/>
      <c r="N125" s="174">
        <v>804</v>
      </c>
      <c r="O125" s="198">
        <v>10</v>
      </c>
      <c r="P125" s="198">
        <v>3</v>
      </c>
      <c r="Q125" s="175" t="s">
        <v>479</v>
      </c>
      <c r="R125" s="176">
        <v>0</v>
      </c>
      <c r="S125" s="635"/>
      <c r="T125" s="636"/>
      <c r="U125" s="394">
        <v>0</v>
      </c>
      <c r="V125" s="394">
        <f t="shared" si="9"/>
        <v>0</v>
      </c>
      <c r="W125" s="395" t="e">
        <f t="shared" si="6"/>
        <v>#DIV/0!</v>
      </c>
      <c r="X125" s="665"/>
      <c r="Y125" s="665"/>
      <c r="Z125" s="665"/>
      <c r="AA125" s="665"/>
      <c r="AB125" s="665"/>
      <c r="AC125" s="665"/>
      <c r="AD125" s="665"/>
      <c r="AE125" s="177"/>
      <c r="AF125" s="178"/>
    </row>
    <row r="126" spans="1:32" ht="12" hidden="1" customHeight="1" x14ac:dyDescent="0.2">
      <c r="A126" s="173"/>
      <c r="B126" s="663" t="s">
        <v>47</v>
      </c>
      <c r="C126" s="663"/>
      <c r="D126" s="663"/>
      <c r="E126" s="663"/>
      <c r="F126" s="663"/>
      <c r="G126" s="663"/>
      <c r="H126" s="663"/>
      <c r="I126" s="663"/>
      <c r="J126" s="663"/>
      <c r="K126" s="663"/>
      <c r="L126" s="663"/>
      <c r="M126" s="664"/>
      <c r="N126" s="174">
        <v>804</v>
      </c>
      <c r="O126" s="198">
        <v>10</v>
      </c>
      <c r="P126" s="198">
        <v>3</v>
      </c>
      <c r="Q126" s="175" t="s">
        <v>479</v>
      </c>
      <c r="R126" s="176" t="s">
        <v>44</v>
      </c>
      <c r="S126" s="635"/>
      <c r="T126" s="636"/>
      <c r="U126" s="394">
        <v>0</v>
      </c>
      <c r="V126" s="394">
        <f t="shared" si="9"/>
        <v>0</v>
      </c>
      <c r="W126" s="395" t="e">
        <f t="shared" si="6"/>
        <v>#DIV/0!</v>
      </c>
      <c r="X126" s="665"/>
      <c r="Y126" s="665"/>
      <c r="Z126" s="665"/>
      <c r="AA126" s="665"/>
      <c r="AB126" s="665"/>
      <c r="AC126" s="665"/>
      <c r="AD126" s="665"/>
      <c r="AE126" s="177"/>
      <c r="AF126" s="178"/>
    </row>
    <row r="127" spans="1:32" ht="12" hidden="1" customHeight="1" x14ac:dyDescent="0.2">
      <c r="A127" s="173"/>
      <c r="B127" s="663" t="s">
        <v>48</v>
      </c>
      <c r="C127" s="663"/>
      <c r="D127" s="663"/>
      <c r="E127" s="663"/>
      <c r="F127" s="663"/>
      <c r="G127" s="663"/>
      <c r="H127" s="663"/>
      <c r="I127" s="663"/>
      <c r="J127" s="663"/>
      <c r="K127" s="663"/>
      <c r="L127" s="663"/>
      <c r="M127" s="664"/>
      <c r="N127" s="174">
        <v>804</v>
      </c>
      <c r="O127" s="198">
        <v>10</v>
      </c>
      <c r="P127" s="198">
        <v>3</v>
      </c>
      <c r="Q127" s="175" t="s">
        <v>479</v>
      </c>
      <c r="R127" s="176" t="s">
        <v>45</v>
      </c>
      <c r="S127" s="635"/>
      <c r="T127" s="636"/>
      <c r="U127" s="394">
        <v>0</v>
      </c>
      <c r="V127" s="394">
        <f t="shared" si="9"/>
        <v>0</v>
      </c>
      <c r="W127" s="395" t="e">
        <f t="shared" si="6"/>
        <v>#DIV/0!</v>
      </c>
      <c r="X127" s="665"/>
      <c r="Y127" s="665"/>
      <c r="Z127" s="665"/>
      <c r="AA127" s="665"/>
      <c r="AB127" s="665"/>
      <c r="AC127" s="665"/>
      <c r="AD127" s="665"/>
      <c r="AE127" s="177"/>
      <c r="AF127" s="178"/>
    </row>
    <row r="128" spans="1:32" ht="21.75" hidden="1" customHeight="1" x14ac:dyDescent="0.2">
      <c r="A128" s="173"/>
      <c r="B128" s="663" t="s">
        <v>477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4"/>
      <c r="N128" s="174">
        <v>804</v>
      </c>
      <c r="O128" s="198">
        <v>10</v>
      </c>
      <c r="P128" s="198">
        <v>3</v>
      </c>
      <c r="Q128" s="175" t="s">
        <v>479</v>
      </c>
      <c r="R128" s="176" t="s">
        <v>49</v>
      </c>
      <c r="S128" s="635"/>
      <c r="T128" s="636"/>
      <c r="U128" s="394">
        <v>0</v>
      </c>
      <c r="V128" s="394"/>
      <c r="W128" s="395" t="e">
        <f t="shared" si="6"/>
        <v>#DIV/0!</v>
      </c>
      <c r="X128" s="665"/>
      <c r="Y128" s="665"/>
      <c r="Z128" s="665"/>
      <c r="AA128" s="665"/>
      <c r="AB128" s="665"/>
      <c r="AC128" s="665"/>
      <c r="AD128" s="665"/>
      <c r="AE128" s="177"/>
      <c r="AF128" s="178"/>
    </row>
    <row r="129" spans="1:32" ht="21.75" customHeight="1" x14ac:dyDescent="0.2">
      <c r="A129" s="173"/>
      <c r="B129" s="663" t="s">
        <v>154</v>
      </c>
      <c r="C129" s="663"/>
      <c r="D129" s="663"/>
      <c r="E129" s="663"/>
      <c r="F129" s="663"/>
      <c r="G129" s="663"/>
      <c r="H129" s="663"/>
      <c r="I129" s="663"/>
      <c r="J129" s="663"/>
      <c r="K129" s="663"/>
      <c r="L129" s="663"/>
      <c r="M129" s="664"/>
      <c r="N129" s="174">
        <v>804</v>
      </c>
      <c r="O129" s="198">
        <v>10</v>
      </c>
      <c r="P129" s="198">
        <v>3</v>
      </c>
      <c r="Q129" s="175" t="s">
        <v>474</v>
      </c>
      <c r="R129" s="176">
        <v>0</v>
      </c>
      <c r="S129" s="635"/>
      <c r="T129" s="636"/>
      <c r="U129" s="394">
        <v>109.6</v>
      </c>
      <c r="V129" s="394">
        <f t="shared" ref="V129:V133" si="10">+V130</f>
        <v>90.473209999999995</v>
      </c>
      <c r="W129" s="395">
        <f t="shared" si="6"/>
        <v>82.548549270072996</v>
      </c>
      <c r="X129" s="665"/>
      <c r="Y129" s="665"/>
      <c r="Z129" s="665"/>
      <c r="AA129" s="665"/>
      <c r="AB129" s="665"/>
      <c r="AC129" s="665"/>
      <c r="AD129" s="665"/>
      <c r="AE129" s="177"/>
      <c r="AF129" s="178"/>
    </row>
    <row r="130" spans="1:32" ht="21.75" customHeight="1" x14ac:dyDescent="0.2">
      <c r="A130" s="173"/>
      <c r="B130" s="663" t="s">
        <v>43</v>
      </c>
      <c r="C130" s="663"/>
      <c r="D130" s="663"/>
      <c r="E130" s="663"/>
      <c r="F130" s="663"/>
      <c r="G130" s="663"/>
      <c r="H130" s="663"/>
      <c r="I130" s="663"/>
      <c r="J130" s="663"/>
      <c r="K130" s="663"/>
      <c r="L130" s="663"/>
      <c r="M130" s="664"/>
      <c r="N130" s="174">
        <v>804</v>
      </c>
      <c r="O130" s="198">
        <v>10</v>
      </c>
      <c r="P130" s="198">
        <v>3</v>
      </c>
      <c r="Q130" s="175" t="s">
        <v>475</v>
      </c>
      <c r="R130" s="176">
        <v>0</v>
      </c>
      <c r="S130" s="635"/>
      <c r="T130" s="636"/>
      <c r="U130" s="394">
        <v>109.6</v>
      </c>
      <c r="V130" s="394">
        <f t="shared" si="10"/>
        <v>90.473209999999995</v>
      </c>
      <c r="W130" s="395">
        <f t="shared" si="6"/>
        <v>82.548549270072996</v>
      </c>
      <c r="X130" s="665"/>
      <c r="Y130" s="665"/>
      <c r="Z130" s="665"/>
      <c r="AA130" s="665"/>
      <c r="AB130" s="665"/>
      <c r="AC130" s="665"/>
      <c r="AD130" s="665"/>
      <c r="AE130" s="177"/>
      <c r="AF130" s="178"/>
    </row>
    <row r="131" spans="1:32" ht="21.75" customHeight="1" x14ac:dyDescent="0.2">
      <c r="A131" s="173"/>
      <c r="B131" s="663" t="s">
        <v>51</v>
      </c>
      <c r="C131" s="663"/>
      <c r="D131" s="663"/>
      <c r="E131" s="663"/>
      <c r="F131" s="663"/>
      <c r="G131" s="663"/>
      <c r="H131" s="663"/>
      <c r="I131" s="663"/>
      <c r="J131" s="663"/>
      <c r="K131" s="663"/>
      <c r="L131" s="663"/>
      <c r="M131" s="664"/>
      <c r="N131" s="174">
        <v>804</v>
      </c>
      <c r="O131" s="198">
        <v>10</v>
      </c>
      <c r="P131" s="198">
        <v>3</v>
      </c>
      <c r="Q131" s="175" t="s">
        <v>480</v>
      </c>
      <c r="R131" s="176">
        <v>0</v>
      </c>
      <c r="S131" s="635"/>
      <c r="T131" s="636"/>
      <c r="U131" s="394">
        <v>109.6</v>
      </c>
      <c r="V131" s="394">
        <f t="shared" si="10"/>
        <v>90.473209999999995</v>
      </c>
      <c r="W131" s="395">
        <f t="shared" si="6"/>
        <v>82.548549270072996</v>
      </c>
      <c r="X131" s="665"/>
      <c r="Y131" s="665"/>
      <c r="Z131" s="665"/>
      <c r="AA131" s="665"/>
      <c r="AB131" s="665"/>
      <c r="AC131" s="665"/>
      <c r="AD131" s="665"/>
      <c r="AE131" s="177"/>
      <c r="AF131" s="178"/>
    </row>
    <row r="132" spans="1:32" ht="12" customHeight="1" x14ac:dyDescent="0.2">
      <c r="A132" s="173"/>
      <c r="B132" s="663" t="s">
        <v>47</v>
      </c>
      <c r="C132" s="663"/>
      <c r="D132" s="663"/>
      <c r="E132" s="663"/>
      <c r="F132" s="663"/>
      <c r="G132" s="663"/>
      <c r="H132" s="663"/>
      <c r="I132" s="663"/>
      <c r="J132" s="663"/>
      <c r="K132" s="663"/>
      <c r="L132" s="663"/>
      <c r="M132" s="664"/>
      <c r="N132" s="174">
        <v>804</v>
      </c>
      <c r="O132" s="198">
        <v>10</v>
      </c>
      <c r="P132" s="198">
        <v>3</v>
      </c>
      <c r="Q132" s="175" t="s">
        <v>480</v>
      </c>
      <c r="R132" s="176" t="s">
        <v>44</v>
      </c>
      <c r="S132" s="635"/>
      <c r="T132" s="636"/>
      <c r="U132" s="394">
        <v>109.6</v>
      </c>
      <c r="V132" s="394">
        <f t="shared" si="10"/>
        <v>90.473209999999995</v>
      </c>
      <c r="W132" s="395">
        <f t="shared" si="6"/>
        <v>82.548549270072996</v>
      </c>
      <c r="X132" s="665"/>
      <c r="Y132" s="665"/>
      <c r="Z132" s="665"/>
      <c r="AA132" s="665"/>
      <c r="AB132" s="665"/>
      <c r="AC132" s="665"/>
      <c r="AD132" s="665"/>
      <c r="AE132" s="177"/>
      <c r="AF132" s="178"/>
    </row>
    <row r="133" spans="1:32" ht="12" customHeight="1" x14ac:dyDescent="0.2">
      <c r="A133" s="173"/>
      <c r="B133" s="663" t="s">
        <v>48</v>
      </c>
      <c r="C133" s="663"/>
      <c r="D133" s="663"/>
      <c r="E133" s="663"/>
      <c r="F133" s="663"/>
      <c r="G133" s="663"/>
      <c r="H133" s="663"/>
      <c r="I133" s="663"/>
      <c r="J133" s="663"/>
      <c r="K133" s="663"/>
      <c r="L133" s="663"/>
      <c r="M133" s="664"/>
      <c r="N133" s="174">
        <v>804</v>
      </c>
      <c r="O133" s="198">
        <v>10</v>
      </c>
      <c r="P133" s="198">
        <v>3</v>
      </c>
      <c r="Q133" s="175" t="s">
        <v>480</v>
      </c>
      <c r="R133" s="176" t="s">
        <v>45</v>
      </c>
      <c r="S133" s="635"/>
      <c r="T133" s="636"/>
      <c r="U133" s="394">
        <v>109.6</v>
      </c>
      <c r="V133" s="394">
        <f t="shared" si="10"/>
        <v>90.473209999999995</v>
      </c>
      <c r="W133" s="395">
        <f t="shared" si="6"/>
        <v>82.548549270072996</v>
      </c>
      <c r="X133" s="665"/>
      <c r="Y133" s="665"/>
      <c r="Z133" s="665"/>
      <c r="AA133" s="665"/>
      <c r="AB133" s="665"/>
      <c r="AC133" s="665"/>
      <c r="AD133" s="665"/>
      <c r="AE133" s="177"/>
      <c r="AF133" s="178"/>
    </row>
    <row r="134" spans="1:32" ht="21.75" customHeight="1" x14ac:dyDescent="0.2">
      <c r="A134" s="173"/>
      <c r="B134" s="663" t="s">
        <v>477</v>
      </c>
      <c r="C134" s="663"/>
      <c r="D134" s="663"/>
      <c r="E134" s="663"/>
      <c r="F134" s="663"/>
      <c r="G134" s="663"/>
      <c r="H134" s="663"/>
      <c r="I134" s="663"/>
      <c r="J134" s="663"/>
      <c r="K134" s="663"/>
      <c r="L134" s="663"/>
      <c r="M134" s="664"/>
      <c r="N134" s="174">
        <v>804</v>
      </c>
      <c r="O134" s="198">
        <v>10</v>
      </c>
      <c r="P134" s="198">
        <v>3</v>
      </c>
      <c r="Q134" s="175" t="s">
        <v>480</v>
      </c>
      <c r="R134" s="176" t="s">
        <v>49</v>
      </c>
      <c r="S134" s="635"/>
      <c r="T134" s="636"/>
      <c r="U134" s="394">
        <v>109.6</v>
      </c>
      <c r="V134" s="394">
        <v>90.473209999999995</v>
      </c>
      <c r="W134" s="395">
        <f t="shared" si="6"/>
        <v>82.548549270072996</v>
      </c>
      <c r="X134" s="665"/>
      <c r="Y134" s="665"/>
      <c r="Z134" s="665"/>
      <c r="AA134" s="665"/>
      <c r="AB134" s="665"/>
      <c r="AC134" s="665"/>
      <c r="AD134" s="665"/>
      <c r="AE134" s="177"/>
      <c r="AF134" s="178"/>
    </row>
    <row r="135" spans="1:32" ht="21.75" customHeight="1" x14ac:dyDescent="0.2">
      <c r="A135" s="173"/>
      <c r="B135" s="663" t="s">
        <v>154</v>
      </c>
      <c r="C135" s="663"/>
      <c r="D135" s="663"/>
      <c r="E135" s="663"/>
      <c r="F135" s="663"/>
      <c r="G135" s="663"/>
      <c r="H135" s="663"/>
      <c r="I135" s="663"/>
      <c r="J135" s="663"/>
      <c r="K135" s="663"/>
      <c r="L135" s="663"/>
      <c r="M135" s="664"/>
      <c r="N135" s="174">
        <v>804</v>
      </c>
      <c r="O135" s="198">
        <v>10</v>
      </c>
      <c r="P135" s="198">
        <v>3</v>
      </c>
      <c r="Q135" s="175" t="s">
        <v>474</v>
      </c>
      <c r="R135" s="176">
        <v>0</v>
      </c>
      <c r="S135" s="635"/>
      <c r="T135" s="636"/>
      <c r="U135" s="394">
        <v>154</v>
      </c>
      <c r="V135" s="394">
        <f t="shared" ref="V135:V139" si="11">+V136</f>
        <v>153.97499999999999</v>
      </c>
      <c r="W135" s="395">
        <f t="shared" si="6"/>
        <v>99.983766233766218</v>
      </c>
      <c r="X135" s="665"/>
      <c r="Y135" s="665"/>
      <c r="Z135" s="665"/>
      <c r="AA135" s="665"/>
      <c r="AB135" s="665"/>
      <c r="AC135" s="665"/>
      <c r="AD135" s="665"/>
      <c r="AE135" s="177"/>
      <c r="AF135" s="178"/>
    </row>
    <row r="136" spans="1:32" ht="21.75" customHeight="1" x14ac:dyDescent="0.2">
      <c r="A136" s="173"/>
      <c r="B136" s="663" t="s">
        <v>43</v>
      </c>
      <c r="C136" s="663"/>
      <c r="D136" s="663"/>
      <c r="E136" s="663"/>
      <c r="F136" s="663"/>
      <c r="G136" s="663"/>
      <c r="H136" s="663"/>
      <c r="I136" s="663"/>
      <c r="J136" s="663"/>
      <c r="K136" s="663"/>
      <c r="L136" s="663"/>
      <c r="M136" s="664"/>
      <c r="N136" s="174">
        <v>804</v>
      </c>
      <c r="O136" s="198">
        <v>10</v>
      </c>
      <c r="P136" s="198">
        <v>3</v>
      </c>
      <c r="Q136" s="175" t="s">
        <v>475</v>
      </c>
      <c r="R136" s="176">
        <v>0</v>
      </c>
      <c r="S136" s="635"/>
      <c r="T136" s="636"/>
      <c r="U136" s="394">
        <v>154</v>
      </c>
      <c r="V136" s="394">
        <f t="shared" si="11"/>
        <v>153.97499999999999</v>
      </c>
      <c r="W136" s="395">
        <f t="shared" si="6"/>
        <v>99.983766233766218</v>
      </c>
      <c r="X136" s="665"/>
      <c r="Y136" s="665"/>
      <c r="Z136" s="665"/>
      <c r="AA136" s="665"/>
      <c r="AB136" s="665"/>
      <c r="AC136" s="665"/>
      <c r="AD136" s="665"/>
      <c r="AE136" s="177"/>
      <c r="AF136" s="178"/>
    </row>
    <row r="137" spans="1:32" ht="21.75" customHeight="1" x14ac:dyDescent="0.2">
      <c r="A137" s="173"/>
      <c r="B137" s="663" t="s">
        <v>52</v>
      </c>
      <c r="C137" s="663"/>
      <c r="D137" s="663"/>
      <c r="E137" s="663"/>
      <c r="F137" s="663"/>
      <c r="G137" s="663"/>
      <c r="H137" s="663"/>
      <c r="I137" s="663"/>
      <c r="J137" s="663"/>
      <c r="K137" s="663"/>
      <c r="L137" s="663"/>
      <c r="M137" s="664"/>
      <c r="N137" s="174">
        <v>804</v>
      </c>
      <c r="O137" s="198">
        <v>10</v>
      </c>
      <c r="P137" s="198">
        <v>3</v>
      </c>
      <c r="Q137" s="175" t="s">
        <v>481</v>
      </c>
      <c r="R137" s="176">
        <v>0</v>
      </c>
      <c r="S137" s="635"/>
      <c r="T137" s="636"/>
      <c r="U137" s="394">
        <v>154</v>
      </c>
      <c r="V137" s="394">
        <f t="shared" si="11"/>
        <v>153.97499999999999</v>
      </c>
      <c r="W137" s="395">
        <f t="shared" si="6"/>
        <v>99.983766233766218</v>
      </c>
      <c r="X137" s="665"/>
      <c r="Y137" s="665"/>
      <c r="Z137" s="665"/>
      <c r="AA137" s="665"/>
      <c r="AB137" s="665"/>
      <c r="AC137" s="665"/>
      <c r="AD137" s="665"/>
      <c r="AE137" s="177"/>
      <c r="AF137" s="178"/>
    </row>
    <row r="138" spans="1:32" ht="21.75" customHeight="1" x14ac:dyDescent="0.2">
      <c r="A138" s="173"/>
      <c r="B138" s="663" t="s">
        <v>339</v>
      </c>
      <c r="C138" s="663"/>
      <c r="D138" s="663"/>
      <c r="E138" s="663"/>
      <c r="F138" s="663"/>
      <c r="G138" s="663"/>
      <c r="H138" s="663"/>
      <c r="I138" s="663"/>
      <c r="J138" s="663"/>
      <c r="K138" s="663"/>
      <c r="L138" s="663"/>
      <c r="M138" s="664"/>
      <c r="N138" s="174">
        <v>804</v>
      </c>
      <c r="O138" s="198">
        <v>10</v>
      </c>
      <c r="P138" s="198">
        <v>3</v>
      </c>
      <c r="Q138" s="175" t="s">
        <v>481</v>
      </c>
      <c r="R138" s="176" t="s">
        <v>25</v>
      </c>
      <c r="S138" s="635"/>
      <c r="T138" s="636"/>
      <c r="U138" s="394">
        <v>154</v>
      </c>
      <c r="V138" s="394">
        <f t="shared" si="11"/>
        <v>153.97499999999999</v>
      </c>
      <c r="W138" s="395">
        <f t="shared" si="6"/>
        <v>99.983766233766218</v>
      </c>
      <c r="X138" s="665"/>
      <c r="Y138" s="665"/>
      <c r="Z138" s="665"/>
      <c r="AA138" s="665"/>
      <c r="AB138" s="665"/>
      <c r="AC138" s="665"/>
      <c r="AD138" s="665"/>
      <c r="AE138" s="177"/>
      <c r="AF138" s="178"/>
    </row>
    <row r="139" spans="1:32" ht="21.75" customHeight="1" x14ac:dyDescent="0.2">
      <c r="A139" s="173"/>
      <c r="B139" s="663" t="s">
        <v>340</v>
      </c>
      <c r="C139" s="663"/>
      <c r="D139" s="663"/>
      <c r="E139" s="663"/>
      <c r="F139" s="663"/>
      <c r="G139" s="663"/>
      <c r="H139" s="663"/>
      <c r="I139" s="663"/>
      <c r="J139" s="663"/>
      <c r="K139" s="663"/>
      <c r="L139" s="663"/>
      <c r="M139" s="664"/>
      <c r="N139" s="174">
        <v>804</v>
      </c>
      <c r="O139" s="198">
        <v>10</v>
      </c>
      <c r="P139" s="198">
        <v>3</v>
      </c>
      <c r="Q139" s="175" t="s">
        <v>481</v>
      </c>
      <c r="R139" s="176" t="s">
        <v>27</v>
      </c>
      <c r="S139" s="635"/>
      <c r="T139" s="636"/>
      <c r="U139" s="394">
        <v>154</v>
      </c>
      <c r="V139" s="394">
        <f t="shared" si="11"/>
        <v>153.97499999999999</v>
      </c>
      <c r="W139" s="395">
        <f t="shared" si="6"/>
        <v>99.983766233766218</v>
      </c>
      <c r="X139" s="665"/>
      <c r="Y139" s="665"/>
      <c r="Z139" s="665"/>
      <c r="AA139" s="665"/>
      <c r="AB139" s="665"/>
      <c r="AC139" s="665"/>
      <c r="AD139" s="665"/>
      <c r="AE139" s="177"/>
      <c r="AF139" s="178"/>
    </row>
    <row r="140" spans="1:32" ht="12" customHeight="1" x14ac:dyDescent="0.2">
      <c r="A140" s="173"/>
      <c r="B140" s="663" t="s">
        <v>342</v>
      </c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174">
        <v>804</v>
      </c>
      <c r="O140" s="198">
        <v>10</v>
      </c>
      <c r="P140" s="198">
        <v>3</v>
      </c>
      <c r="Q140" s="175" t="s">
        <v>481</v>
      </c>
      <c r="R140" s="176" t="s">
        <v>29</v>
      </c>
      <c r="S140" s="635"/>
      <c r="T140" s="636"/>
      <c r="U140" s="394">
        <v>154</v>
      </c>
      <c r="V140" s="394">
        <v>153.97499999999999</v>
      </c>
      <c r="W140" s="395">
        <f t="shared" si="6"/>
        <v>99.983766233766218</v>
      </c>
      <c r="X140" s="665"/>
      <c r="Y140" s="665"/>
      <c r="Z140" s="665"/>
      <c r="AA140" s="665"/>
      <c r="AB140" s="665"/>
      <c r="AC140" s="665"/>
      <c r="AD140" s="665"/>
      <c r="AE140" s="177"/>
      <c r="AF140" s="178"/>
    </row>
    <row r="141" spans="1:32" ht="21.75" customHeight="1" x14ac:dyDescent="0.2">
      <c r="A141" s="173"/>
      <c r="B141" s="663" t="s">
        <v>154</v>
      </c>
      <c r="C141" s="663"/>
      <c r="D141" s="663"/>
      <c r="E141" s="663"/>
      <c r="F141" s="663"/>
      <c r="G141" s="663"/>
      <c r="H141" s="663"/>
      <c r="I141" s="663"/>
      <c r="J141" s="663"/>
      <c r="K141" s="663"/>
      <c r="L141" s="663"/>
      <c r="M141" s="664"/>
      <c r="N141" s="174">
        <v>804</v>
      </c>
      <c r="O141" s="198">
        <v>10</v>
      </c>
      <c r="P141" s="198">
        <v>3</v>
      </c>
      <c r="Q141" s="175" t="s">
        <v>474</v>
      </c>
      <c r="R141" s="176">
        <v>0</v>
      </c>
      <c r="S141" s="635"/>
      <c r="T141" s="636"/>
      <c r="U141" s="394">
        <v>4525.9000000000005</v>
      </c>
      <c r="V141" s="394">
        <f>+V142</f>
        <v>4504.7280300000002</v>
      </c>
      <c r="W141" s="395">
        <f t="shared" si="6"/>
        <v>99.532204202479051</v>
      </c>
      <c r="X141" s="665"/>
      <c r="Y141" s="665"/>
      <c r="Z141" s="665"/>
      <c r="AA141" s="665"/>
      <c r="AB141" s="665"/>
      <c r="AC141" s="665"/>
      <c r="AD141" s="665"/>
      <c r="AE141" s="177"/>
      <c r="AF141" s="178"/>
    </row>
    <row r="142" spans="1:32" ht="12" customHeight="1" x14ac:dyDescent="0.2">
      <c r="A142" s="173"/>
      <c r="B142" s="663" t="s">
        <v>54</v>
      </c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4"/>
      <c r="N142" s="174">
        <v>804</v>
      </c>
      <c r="O142" s="198">
        <v>10</v>
      </c>
      <c r="P142" s="198">
        <v>3</v>
      </c>
      <c r="Q142" s="175" t="s">
        <v>482</v>
      </c>
      <c r="R142" s="176">
        <v>0</v>
      </c>
      <c r="S142" s="635"/>
      <c r="T142" s="636"/>
      <c r="U142" s="394">
        <v>4525.9000000000005</v>
      </c>
      <c r="V142" s="394">
        <f>+V143</f>
        <v>4504.7280300000002</v>
      </c>
      <c r="W142" s="395">
        <f t="shared" si="6"/>
        <v>99.532204202479051</v>
      </c>
      <c r="X142" s="665"/>
      <c r="Y142" s="665"/>
      <c r="Z142" s="665"/>
      <c r="AA142" s="665"/>
      <c r="AB142" s="665"/>
      <c r="AC142" s="665"/>
      <c r="AD142" s="665"/>
      <c r="AE142" s="177"/>
      <c r="AF142" s="178"/>
    </row>
    <row r="143" spans="1:32" ht="12" customHeight="1" x14ac:dyDescent="0.2">
      <c r="A143" s="173"/>
      <c r="B143" s="663" t="s">
        <v>55</v>
      </c>
      <c r="C143" s="663"/>
      <c r="D143" s="663"/>
      <c r="E143" s="663"/>
      <c r="F143" s="663"/>
      <c r="G143" s="663"/>
      <c r="H143" s="663"/>
      <c r="I143" s="663"/>
      <c r="J143" s="663"/>
      <c r="K143" s="663"/>
      <c r="L143" s="663"/>
      <c r="M143" s="664"/>
      <c r="N143" s="174">
        <v>804</v>
      </c>
      <c r="O143" s="198">
        <v>10</v>
      </c>
      <c r="P143" s="198">
        <v>3</v>
      </c>
      <c r="Q143" s="175" t="s">
        <v>483</v>
      </c>
      <c r="R143" s="176">
        <v>0</v>
      </c>
      <c r="S143" s="635"/>
      <c r="T143" s="636"/>
      <c r="U143" s="394">
        <v>4525.9000000000005</v>
      </c>
      <c r="V143" s="394">
        <f>+V144+V147</f>
        <v>4504.7280300000002</v>
      </c>
      <c r="W143" s="395">
        <f t="shared" si="6"/>
        <v>99.532204202479051</v>
      </c>
      <c r="X143" s="665"/>
      <c r="Y143" s="665"/>
      <c r="Z143" s="665"/>
      <c r="AA143" s="665"/>
      <c r="AB143" s="665"/>
      <c r="AC143" s="665"/>
      <c r="AD143" s="665"/>
      <c r="AE143" s="177"/>
      <c r="AF143" s="178"/>
    </row>
    <row r="144" spans="1:32" ht="21.75" customHeight="1" x14ac:dyDescent="0.2">
      <c r="A144" s="173"/>
      <c r="B144" s="663" t="s">
        <v>339</v>
      </c>
      <c r="C144" s="663"/>
      <c r="D144" s="663"/>
      <c r="E144" s="663"/>
      <c r="F144" s="663"/>
      <c r="G144" s="663"/>
      <c r="H144" s="663"/>
      <c r="I144" s="663"/>
      <c r="J144" s="663"/>
      <c r="K144" s="663"/>
      <c r="L144" s="663"/>
      <c r="M144" s="664"/>
      <c r="N144" s="174">
        <v>804</v>
      </c>
      <c r="O144" s="198">
        <v>10</v>
      </c>
      <c r="P144" s="198">
        <v>3</v>
      </c>
      <c r="Q144" s="175" t="s">
        <v>483</v>
      </c>
      <c r="R144" s="176" t="s">
        <v>25</v>
      </c>
      <c r="S144" s="635"/>
      <c r="T144" s="636"/>
      <c r="U144" s="394">
        <v>2.7680299999999995</v>
      </c>
      <c r="V144" s="394">
        <f>+V145</f>
        <v>2.76803</v>
      </c>
      <c r="W144" s="395">
        <f t="shared" si="6"/>
        <v>100.00000000000003</v>
      </c>
      <c r="X144" s="665"/>
      <c r="Y144" s="665"/>
      <c r="Z144" s="665"/>
      <c r="AA144" s="665"/>
      <c r="AB144" s="665"/>
      <c r="AC144" s="665"/>
      <c r="AD144" s="665"/>
      <c r="AE144" s="177"/>
      <c r="AF144" s="178"/>
    </row>
    <row r="145" spans="1:32" ht="21.75" customHeight="1" x14ac:dyDescent="0.2">
      <c r="A145" s="173"/>
      <c r="B145" s="663" t="s">
        <v>340</v>
      </c>
      <c r="C145" s="663"/>
      <c r="D145" s="663"/>
      <c r="E145" s="663"/>
      <c r="F145" s="663"/>
      <c r="G145" s="663"/>
      <c r="H145" s="663"/>
      <c r="I145" s="663"/>
      <c r="J145" s="663"/>
      <c r="K145" s="663"/>
      <c r="L145" s="663"/>
      <c r="M145" s="664"/>
      <c r="N145" s="174">
        <v>804</v>
      </c>
      <c r="O145" s="198">
        <v>10</v>
      </c>
      <c r="P145" s="198">
        <v>3</v>
      </c>
      <c r="Q145" s="175" t="s">
        <v>483</v>
      </c>
      <c r="R145" s="176" t="s">
        <v>27</v>
      </c>
      <c r="S145" s="635"/>
      <c r="T145" s="636"/>
      <c r="U145" s="394">
        <v>2.7680299999999995</v>
      </c>
      <c r="V145" s="394">
        <f>+V146</f>
        <v>2.76803</v>
      </c>
      <c r="W145" s="395">
        <f t="shared" si="6"/>
        <v>100.00000000000003</v>
      </c>
      <c r="X145" s="665"/>
      <c r="Y145" s="665"/>
      <c r="Z145" s="665"/>
      <c r="AA145" s="665"/>
      <c r="AB145" s="665"/>
      <c r="AC145" s="665"/>
      <c r="AD145" s="665"/>
      <c r="AE145" s="177"/>
      <c r="AF145" s="178"/>
    </row>
    <row r="146" spans="1:32" ht="12" customHeight="1" x14ac:dyDescent="0.2">
      <c r="A146" s="173"/>
      <c r="B146" s="663" t="s">
        <v>342</v>
      </c>
      <c r="C146" s="663"/>
      <c r="D146" s="663"/>
      <c r="E146" s="663"/>
      <c r="F146" s="663"/>
      <c r="G146" s="663"/>
      <c r="H146" s="663"/>
      <c r="I146" s="663"/>
      <c r="J146" s="663"/>
      <c r="K146" s="663"/>
      <c r="L146" s="663"/>
      <c r="M146" s="664"/>
      <c r="N146" s="174">
        <v>804</v>
      </c>
      <c r="O146" s="198">
        <v>10</v>
      </c>
      <c r="P146" s="198">
        <v>3</v>
      </c>
      <c r="Q146" s="175" t="s">
        <v>483</v>
      </c>
      <c r="R146" s="176" t="s">
        <v>29</v>
      </c>
      <c r="S146" s="635"/>
      <c r="T146" s="636"/>
      <c r="U146" s="394">
        <v>2.7680299999999995</v>
      </c>
      <c r="V146" s="394">
        <v>2.76803</v>
      </c>
      <c r="W146" s="395">
        <f t="shared" si="6"/>
        <v>100.00000000000003</v>
      </c>
      <c r="X146" s="665"/>
      <c r="Y146" s="665"/>
      <c r="Z146" s="665"/>
      <c r="AA146" s="665"/>
      <c r="AB146" s="665"/>
      <c r="AC146" s="665"/>
      <c r="AD146" s="665"/>
      <c r="AE146" s="177"/>
      <c r="AF146" s="178"/>
    </row>
    <row r="147" spans="1:32" ht="12" customHeight="1" x14ac:dyDescent="0.2">
      <c r="A147" s="173"/>
      <c r="B147" s="663" t="s">
        <v>47</v>
      </c>
      <c r="C147" s="663"/>
      <c r="D147" s="663"/>
      <c r="E147" s="663"/>
      <c r="F147" s="663"/>
      <c r="G147" s="663"/>
      <c r="H147" s="663"/>
      <c r="I147" s="663"/>
      <c r="J147" s="663"/>
      <c r="K147" s="663"/>
      <c r="L147" s="663"/>
      <c r="M147" s="664"/>
      <c r="N147" s="174">
        <v>804</v>
      </c>
      <c r="O147" s="198">
        <v>10</v>
      </c>
      <c r="P147" s="198">
        <v>3</v>
      </c>
      <c r="Q147" s="175" t="s">
        <v>483</v>
      </c>
      <c r="R147" s="176" t="s">
        <v>44</v>
      </c>
      <c r="S147" s="635"/>
      <c r="T147" s="636"/>
      <c r="U147" s="394">
        <v>4523.1319700000004</v>
      </c>
      <c r="V147" s="394">
        <f>+V148</f>
        <v>4501.96</v>
      </c>
      <c r="W147" s="395">
        <f t="shared" ref="W147:W210" si="12">+V147/U147*100</f>
        <v>99.531917924561455</v>
      </c>
      <c r="X147" s="665"/>
      <c r="Y147" s="665"/>
      <c r="Z147" s="665"/>
      <c r="AA147" s="665"/>
      <c r="AB147" s="665"/>
      <c r="AC147" s="665"/>
      <c r="AD147" s="665"/>
      <c r="AE147" s="177"/>
      <c r="AF147" s="178"/>
    </row>
    <row r="148" spans="1:32" ht="12" customHeight="1" x14ac:dyDescent="0.2">
      <c r="A148" s="173"/>
      <c r="B148" s="663" t="s">
        <v>48</v>
      </c>
      <c r="C148" s="663"/>
      <c r="D148" s="663"/>
      <c r="E148" s="663"/>
      <c r="F148" s="663"/>
      <c r="G148" s="663"/>
      <c r="H148" s="663"/>
      <c r="I148" s="663"/>
      <c r="J148" s="663"/>
      <c r="K148" s="663"/>
      <c r="L148" s="663"/>
      <c r="M148" s="664"/>
      <c r="N148" s="174">
        <v>804</v>
      </c>
      <c r="O148" s="198">
        <v>10</v>
      </c>
      <c r="P148" s="198">
        <v>3</v>
      </c>
      <c r="Q148" s="175" t="s">
        <v>483</v>
      </c>
      <c r="R148" s="176" t="s">
        <v>45</v>
      </c>
      <c r="S148" s="635"/>
      <c r="T148" s="636"/>
      <c r="U148" s="394">
        <v>4523.1319700000004</v>
      </c>
      <c r="V148" s="394">
        <f>+V149</f>
        <v>4501.96</v>
      </c>
      <c r="W148" s="395">
        <f t="shared" si="12"/>
        <v>99.531917924561455</v>
      </c>
      <c r="X148" s="665"/>
      <c r="Y148" s="665"/>
      <c r="Z148" s="665"/>
      <c r="AA148" s="665"/>
      <c r="AB148" s="665"/>
      <c r="AC148" s="665"/>
      <c r="AD148" s="665"/>
      <c r="AE148" s="177"/>
      <c r="AF148" s="178"/>
    </row>
    <row r="149" spans="1:32" ht="21.75" customHeight="1" x14ac:dyDescent="0.2">
      <c r="A149" s="173"/>
      <c r="B149" s="663" t="s">
        <v>477</v>
      </c>
      <c r="C149" s="663"/>
      <c r="D149" s="663"/>
      <c r="E149" s="663"/>
      <c r="F149" s="663"/>
      <c r="G149" s="663"/>
      <c r="H149" s="663"/>
      <c r="I149" s="663"/>
      <c r="J149" s="663"/>
      <c r="K149" s="663"/>
      <c r="L149" s="663"/>
      <c r="M149" s="664"/>
      <c r="N149" s="174">
        <v>804</v>
      </c>
      <c r="O149" s="198">
        <v>10</v>
      </c>
      <c r="P149" s="198">
        <v>3</v>
      </c>
      <c r="Q149" s="175" t="s">
        <v>483</v>
      </c>
      <c r="R149" s="176" t="s">
        <v>49</v>
      </c>
      <c r="S149" s="635"/>
      <c r="T149" s="636"/>
      <c r="U149" s="394">
        <v>4523.1319700000004</v>
      </c>
      <c r="V149" s="394">
        <v>4501.96</v>
      </c>
      <c r="W149" s="395">
        <f t="shared" si="12"/>
        <v>99.531917924561455</v>
      </c>
      <c r="X149" s="665"/>
      <c r="Y149" s="665"/>
      <c r="Z149" s="665"/>
      <c r="AA149" s="665"/>
      <c r="AB149" s="665"/>
      <c r="AC149" s="665"/>
      <c r="AD149" s="665"/>
      <c r="AE149" s="177"/>
      <c r="AF149" s="178"/>
    </row>
    <row r="150" spans="1:32" ht="21.75" customHeight="1" x14ac:dyDescent="0.2">
      <c r="A150" s="173"/>
      <c r="B150" s="663" t="s">
        <v>154</v>
      </c>
      <c r="C150" s="663"/>
      <c r="D150" s="663"/>
      <c r="E150" s="663"/>
      <c r="F150" s="663"/>
      <c r="G150" s="663"/>
      <c r="H150" s="663"/>
      <c r="I150" s="663"/>
      <c r="J150" s="663"/>
      <c r="K150" s="663"/>
      <c r="L150" s="663"/>
      <c r="M150" s="664"/>
      <c r="N150" s="174">
        <v>804</v>
      </c>
      <c r="O150" s="198">
        <v>10</v>
      </c>
      <c r="P150" s="198">
        <v>3</v>
      </c>
      <c r="Q150" s="175" t="s">
        <v>474</v>
      </c>
      <c r="R150" s="176">
        <v>0</v>
      </c>
      <c r="S150" s="635"/>
      <c r="T150" s="636"/>
      <c r="U150" s="394">
        <v>4263.5</v>
      </c>
      <c r="V150" s="394">
        <f>+V151</f>
        <v>4263.5</v>
      </c>
      <c r="W150" s="395">
        <f t="shared" si="12"/>
        <v>100</v>
      </c>
      <c r="X150" s="665"/>
      <c r="Y150" s="665"/>
      <c r="Z150" s="665"/>
      <c r="AA150" s="665"/>
      <c r="AB150" s="665"/>
      <c r="AC150" s="665"/>
      <c r="AD150" s="665"/>
      <c r="AE150" s="177"/>
      <c r="AF150" s="178"/>
    </row>
    <row r="151" spans="1:32" ht="32.25" customHeight="1" x14ac:dyDescent="0.2">
      <c r="A151" s="173"/>
      <c r="B151" s="663" t="s">
        <v>56</v>
      </c>
      <c r="C151" s="663"/>
      <c r="D151" s="663"/>
      <c r="E151" s="663"/>
      <c r="F151" s="663"/>
      <c r="G151" s="663"/>
      <c r="H151" s="663"/>
      <c r="I151" s="663"/>
      <c r="J151" s="663"/>
      <c r="K151" s="663"/>
      <c r="L151" s="663"/>
      <c r="M151" s="664"/>
      <c r="N151" s="174">
        <v>804</v>
      </c>
      <c r="O151" s="198">
        <v>10</v>
      </c>
      <c r="P151" s="198">
        <v>3</v>
      </c>
      <c r="Q151" s="175" t="s">
        <v>488</v>
      </c>
      <c r="R151" s="176">
        <v>0</v>
      </c>
      <c r="S151" s="635"/>
      <c r="T151" s="636"/>
      <c r="U151" s="394">
        <v>4263.5</v>
      </c>
      <c r="V151" s="394">
        <f>+V152</f>
        <v>4263.5</v>
      </c>
      <c r="W151" s="395">
        <f t="shared" si="12"/>
        <v>100</v>
      </c>
      <c r="X151" s="665"/>
      <c r="Y151" s="665"/>
      <c r="Z151" s="665"/>
      <c r="AA151" s="665"/>
      <c r="AB151" s="665"/>
      <c r="AC151" s="665"/>
      <c r="AD151" s="665"/>
      <c r="AE151" s="177"/>
      <c r="AF151" s="178"/>
    </row>
    <row r="152" spans="1:32" ht="21.75" customHeight="1" x14ac:dyDescent="0.2">
      <c r="A152" s="173"/>
      <c r="B152" s="663" t="s">
        <v>489</v>
      </c>
      <c r="C152" s="663"/>
      <c r="D152" s="663"/>
      <c r="E152" s="663"/>
      <c r="F152" s="663"/>
      <c r="G152" s="663"/>
      <c r="H152" s="663"/>
      <c r="I152" s="663"/>
      <c r="J152" s="663"/>
      <c r="K152" s="663"/>
      <c r="L152" s="663"/>
      <c r="M152" s="664"/>
      <c r="N152" s="174">
        <v>804</v>
      </c>
      <c r="O152" s="198">
        <v>10</v>
      </c>
      <c r="P152" s="198">
        <v>3</v>
      </c>
      <c r="Q152" s="175" t="s">
        <v>490</v>
      </c>
      <c r="R152" s="176">
        <v>0</v>
      </c>
      <c r="S152" s="635"/>
      <c r="T152" s="636"/>
      <c r="U152" s="394">
        <v>4263.5</v>
      </c>
      <c r="V152" s="394">
        <f>+V153+V156</f>
        <v>4263.5</v>
      </c>
      <c r="W152" s="395">
        <f t="shared" si="12"/>
        <v>100</v>
      </c>
      <c r="X152" s="665"/>
      <c r="Y152" s="665"/>
      <c r="Z152" s="665"/>
      <c r="AA152" s="665"/>
      <c r="AB152" s="665"/>
      <c r="AC152" s="665"/>
      <c r="AD152" s="665"/>
      <c r="AE152" s="177"/>
      <c r="AF152" s="178"/>
    </row>
    <row r="153" spans="1:32" ht="21.75" customHeight="1" x14ac:dyDescent="0.2">
      <c r="A153" s="173"/>
      <c r="B153" s="663" t="s">
        <v>339</v>
      </c>
      <c r="C153" s="663"/>
      <c r="D153" s="663"/>
      <c r="E153" s="663"/>
      <c r="F153" s="663"/>
      <c r="G153" s="663"/>
      <c r="H153" s="663"/>
      <c r="I153" s="663"/>
      <c r="J153" s="663"/>
      <c r="K153" s="663"/>
      <c r="L153" s="663"/>
      <c r="M153" s="664"/>
      <c r="N153" s="174">
        <v>804</v>
      </c>
      <c r="O153" s="198">
        <v>10</v>
      </c>
      <c r="P153" s="198">
        <v>3</v>
      </c>
      <c r="Q153" s="175" t="s">
        <v>490</v>
      </c>
      <c r="R153" s="176" t="s">
        <v>25</v>
      </c>
      <c r="S153" s="635"/>
      <c r="T153" s="636"/>
      <c r="U153" s="394">
        <v>13.12238</v>
      </c>
      <c r="V153" s="394">
        <f>+V154</f>
        <v>13.12238</v>
      </c>
      <c r="W153" s="395">
        <f t="shared" si="12"/>
        <v>100</v>
      </c>
      <c r="X153" s="665"/>
      <c r="Y153" s="665"/>
      <c r="Z153" s="665"/>
      <c r="AA153" s="665"/>
      <c r="AB153" s="665"/>
      <c r="AC153" s="665"/>
      <c r="AD153" s="665"/>
      <c r="AE153" s="177"/>
      <c r="AF153" s="178"/>
    </row>
    <row r="154" spans="1:32" ht="21.75" customHeight="1" x14ac:dyDescent="0.2">
      <c r="A154" s="173"/>
      <c r="B154" s="663" t="s">
        <v>340</v>
      </c>
      <c r="C154" s="663"/>
      <c r="D154" s="663"/>
      <c r="E154" s="663"/>
      <c r="F154" s="663"/>
      <c r="G154" s="663"/>
      <c r="H154" s="663"/>
      <c r="I154" s="663"/>
      <c r="J154" s="663"/>
      <c r="K154" s="663"/>
      <c r="L154" s="663"/>
      <c r="M154" s="664"/>
      <c r="N154" s="174">
        <v>804</v>
      </c>
      <c r="O154" s="198">
        <v>10</v>
      </c>
      <c r="P154" s="198">
        <v>3</v>
      </c>
      <c r="Q154" s="175" t="s">
        <v>490</v>
      </c>
      <c r="R154" s="176" t="s">
        <v>27</v>
      </c>
      <c r="S154" s="635"/>
      <c r="T154" s="636"/>
      <c r="U154" s="394">
        <v>13.12238</v>
      </c>
      <c r="V154" s="394">
        <f>+V155</f>
        <v>13.12238</v>
      </c>
      <c r="W154" s="395">
        <f t="shared" si="12"/>
        <v>100</v>
      </c>
      <c r="X154" s="665"/>
      <c r="Y154" s="665"/>
      <c r="Z154" s="665"/>
      <c r="AA154" s="665"/>
      <c r="AB154" s="665"/>
      <c r="AC154" s="665"/>
      <c r="AD154" s="665"/>
      <c r="AE154" s="177"/>
      <c r="AF154" s="178"/>
    </row>
    <row r="155" spans="1:32" ht="12" customHeight="1" x14ac:dyDescent="0.2">
      <c r="A155" s="173"/>
      <c r="B155" s="663" t="s">
        <v>342</v>
      </c>
      <c r="C155" s="663"/>
      <c r="D155" s="663"/>
      <c r="E155" s="663"/>
      <c r="F155" s="663"/>
      <c r="G155" s="663"/>
      <c r="H155" s="663"/>
      <c r="I155" s="663"/>
      <c r="J155" s="663"/>
      <c r="K155" s="663"/>
      <c r="L155" s="663"/>
      <c r="M155" s="664"/>
      <c r="N155" s="174">
        <v>804</v>
      </c>
      <c r="O155" s="198">
        <v>10</v>
      </c>
      <c r="P155" s="198">
        <v>3</v>
      </c>
      <c r="Q155" s="175" t="s">
        <v>490</v>
      </c>
      <c r="R155" s="176" t="s">
        <v>29</v>
      </c>
      <c r="S155" s="635"/>
      <c r="T155" s="636"/>
      <c r="U155" s="394">
        <v>13.12238</v>
      </c>
      <c r="V155" s="394">
        <v>13.12238</v>
      </c>
      <c r="W155" s="395">
        <f t="shared" si="12"/>
        <v>100</v>
      </c>
      <c r="X155" s="665"/>
      <c r="Y155" s="665"/>
      <c r="Z155" s="665"/>
      <c r="AA155" s="665"/>
      <c r="AB155" s="665"/>
      <c r="AC155" s="665"/>
      <c r="AD155" s="665"/>
      <c r="AE155" s="177"/>
      <c r="AF155" s="178"/>
    </row>
    <row r="156" spans="1:32" ht="12" customHeight="1" x14ac:dyDescent="0.2">
      <c r="A156" s="173"/>
      <c r="B156" s="663" t="s">
        <v>47</v>
      </c>
      <c r="C156" s="663"/>
      <c r="D156" s="663"/>
      <c r="E156" s="663"/>
      <c r="F156" s="663"/>
      <c r="G156" s="663"/>
      <c r="H156" s="663"/>
      <c r="I156" s="663"/>
      <c r="J156" s="663"/>
      <c r="K156" s="663"/>
      <c r="L156" s="663"/>
      <c r="M156" s="664"/>
      <c r="N156" s="174">
        <v>804</v>
      </c>
      <c r="O156" s="198">
        <v>10</v>
      </c>
      <c r="P156" s="198">
        <v>3</v>
      </c>
      <c r="Q156" s="175" t="s">
        <v>490</v>
      </c>
      <c r="R156" s="176" t="s">
        <v>44</v>
      </c>
      <c r="S156" s="635"/>
      <c r="T156" s="636"/>
      <c r="U156" s="394">
        <v>4250.3776199999993</v>
      </c>
      <c r="V156" s="394">
        <f>+V157+V159</f>
        <v>4250.3776200000002</v>
      </c>
      <c r="W156" s="395">
        <f t="shared" si="12"/>
        <v>100.00000000000003</v>
      </c>
      <c r="X156" s="665"/>
      <c r="Y156" s="665"/>
      <c r="Z156" s="665"/>
      <c r="AA156" s="665"/>
      <c r="AB156" s="665"/>
      <c r="AC156" s="665"/>
      <c r="AD156" s="665"/>
      <c r="AE156" s="177"/>
      <c r="AF156" s="178"/>
    </row>
    <row r="157" spans="1:32" ht="12" hidden="1" customHeight="1" x14ac:dyDescent="0.2">
      <c r="A157" s="173"/>
      <c r="B157" s="663" t="s">
        <v>48</v>
      </c>
      <c r="C157" s="663"/>
      <c r="D157" s="663"/>
      <c r="E157" s="663"/>
      <c r="F157" s="663"/>
      <c r="G157" s="663"/>
      <c r="H157" s="663"/>
      <c r="I157" s="663"/>
      <c r="J157" s="663"/>
      <c r="K157" s="663"/>
      <c r="L157" s="663"/>
      <c r="M157" s="664"/>
      <c r="N157" s="174">
        <v>804</v>
      </c>
      <c r="O157" s="198">
        <v>10</v>
      </c>
      <c r="P157" s="198">
        <v>3</v>
      </c>
      <c r="Q157" s="175" t="s">
        <v>490</v>
      </c>
      <c r="R157" s="176" t="s">
        <v>45</v>
      </c>
      <c r="S157" s="635"/>
      <c r="T157" s="636"/>
      <c r="U157" s="394">
        <v>0</v>
      </c>
      <c r="V157" s="394">
        <f>+V158</f>
        <v>0</v>
      </c>
      <c r="W157" s="395" t="e">
        <f t="shared" si="12"/>
        <v>#DIV/0!</v>
      </c>
      <c r="X157" s="665"/>
      <c r="Y157" s="665"/>
      <c r="Z157" s="665"/>
      <c r="AA157" s="665"/>
      <c r="AB157" s="665"/>
      <c r="AC157" s="665"/>
      <c r="AD157" s="665"/>
      <c r="AE157" s="177"/>
      <c r="AF157" s="178"/>
    </row>
    <row r="158" spans="1:32" ht="21.75" hidden="1" customHeight="1" x14ac:dyDescent="0.2">
      <c r="A158" s="173"/>
      <c r="B158" s="663" t="s">
        <v>477</v>
      </c>
      <c r="C158" s="663"/>
      <c r="D158" s="663"/>
      <c r="E158" s="663"/>
      <c r="F158" s="663"/>
      <c r="G158" s="663"/>
      <c r="H158" s="663"/>
      <c r="I158" s="663"/>
      <c r="J158" s="663"/>
      <c r="K158" s="663"/>
      <c r="L158" s="663"/>
      <c r="M158" s="664"/>
      <c r="N158" s="174">
        <v>804</v>
      </c>
      <c r="O158" s="198">
        <v>10</v>
      </c>
      <c r="P158" s="198">
        <v>3</v>
      </c>
      <c r="Q158" s="175" t="s">
        <v>490</v>
      </c>
      <c r="R158" s="176" t="s">
        <v>49</v>
      </c>
      <c r="S158" s="635"/>
      <c r="T158" s="636"/>
      <c r="U158" s="394">
        <v>0</v>
      </c>
      <c r="V158" s="394"/>
      <c r="W158" s="395" t="e">
        <f t="shared" si="12"/>
        <v>#DIV/0!</v>
      </c>
      <c r="X158" s="665"/>
      <c r="Y158" s="665"/>
      <c r="Z158" s="665"/>
      <c r="AA158" s="665"/>
      <c r="AB158" s="665"/>
      <c r="AC158" s="665"/>
      <c r="AD158" s="665"/>
      <c r="AE158" s="177"/>
      <c r="AF158" s="178"/>
    </row>
    <row r="159" spans="1:32" ht="21.75" customHeight="1" x14ac:dyDescent="0.2">
      <c r="A159" s="173"/>
      <c r="B159" s="663" t="s">
        <v>495</v>
      </c>
      <c r="C159" s="663"/>
      <c r="D159" s="663"/>
      <c r="E159" s="663"/>
      <c r="F159" s="663"/>
      <c r="G159" s="663"/>
      <c r="H159" s="663"/>
      <c r="I159" s="663"/>
      <c r="J159" s="663"/>
      <c r="K159" s="663"/>
      <c r="L159" s="663"/>
      <c r="M159" s="664"/>
      <c r="N159" s="174">
        <v>804</v>
      </c>
      <c r="O159" s="198">
        <v>10</v>
      </c>
      <c r="P159" s="198">
        <v>3</v>
      </c>
      <c r="Q159" s="175" t="s">
        <v>490</v>
      </c>
      <c r="R159" s="176" t="s">
        <v>496</v>
      </c>
      <c r="S159" s="635"/>
      <c r="T159" s="636"/>
      <c r="U159" s="394">
        <v>4250.3776199999993</v>
      </c>
      <c r="V159" s="394">
        <f>+V160</f>
        <v>4250.3776200000002</v>
      </c>
      <c r="W159" s="395">
        <f t="shared" si="12"/>
        <v>100.00000000000003</v>
      </c>
      <c r="X159" s="665"/>
      <c r="Y159" s="665"/>
      <c r="Z159" s="665"/>
      <c r="AA159" s="665"/>
      <c r="AB159" s="665"/>
      <c r="AC159" s="665"/>
      <c r="AD159" s="665"/>
      <c r="AE159" s="177"/>
      <c r="AF159" s="178"/>
    </row>
    <row r="160" spans="1:32" ht="21.75" customHeight="1" x14ac:dyDescent="0.2">
      <c r="A160" s="173"/>
      <c r="B160" s="663" t="s">
        <v>545</v>
      </c>
      <c r="C160" s="663"/>
      <c r="D160" s="663"/>
      <c r="E160" s="663"/>
      <c r="F160" s="663"/>
      <c r="G160" s="663"/>
      <c r="H160" s="663"/>
      <c r="I160" s="663"/>
      <c r="J160" s="663"/>
      <c r="K160" s="663"/>
      <c r="L160" s="663"/>
      <c r="M160" s="664"/>
      <c r="N160" s="174">
        <v>804</v>
      </c>
      <c r="O160" s="198">
        <v>10</v>
      </c>
      <c r="P160" s="198">
        <v>3</v>
      </c>
      <c r="Q160" s="175" t="s">
        <v>490</v>
      </c>
      <c r="R160" s="176" t="s">
        <v>546</v>
      </c>
      <c r="S160" s="635"/>
      <c r="T160" s="636"/>
      <c r="U160" s="394">
        <v>4250.3776199999993</v>
      </c>
      <c r="V160" s="394">
        <v>4250.3776200000002</v>
      </c>
      <c r="W160" s="395">
        <f t="shared" si="12"/>
        <v>100.00000000000003</v>
      </c>
      <c r="X160" s="665"/>
      <c r="Y160" s="665"/>
      <c r="Z160" s="665"/>
      <c r="AA160" s="665"/>
      <c r="AB160" s="665"/>
      <c r="AC160" s="665"/>
      <c r="AD160" s="665"/>
      <c r="AE160" s="177"/>
      <c r="AF160" s="178"/>
    </row>
    <row r="161" spans="1:32" ht="21.75" customHeight="1" x14ac:dyDescent="0.2">
      <c r="A161" s="173"/>
      <c r="B161" s="663" t="s">
        <v>154</v>
      </c>
      <c r="C161" s="663"/>
      <c r="D161" s="663"/>
      <c r="E161" s="663"/>
      <c r="F161" s="663"/>
      <c r="G161" s="663"/>
      <c r="H161" s="663"/>
      <c r="I161" s="663"/>
      <c r="J161" s="663"/>
      <c r="K161" s="663"/>
      <c r="L161" s="663"/>
      <c r="M161" s="664"/>
      <c r="N161" s="174">
        <v>804</v>
      </c>
      <c r="O161" s="198">
        <v>10</v>
      </c>
      <c r="P161" s="198">
        <v>3</v>
      </c>
      <c r="Q161" s="175" t="s">
        <v>474</v>
      </c>
      <c r="R161" s="176">
        <v>0</v>
      </c>
      <c r="S161" s="635"/>
      <c r="T161" s="636"/>
      <c r="U161" s="394">
        <v>3514.05</v>
      </c>
      <c r="V161" s="394">
        <f>+V162</f>
        <v>3514.05</v>
      </c>
      <c r="W161" s="395">
        <f t="shared" si="12"/>
        <v>100</v>
      </c>
      <c r="X161" s="665"/>
      <c r="Y161" s="665"/>
      <c r="Z161" s="665"/>
      <c r="AA161" s="665"/>
      <c r="AB161" s="665"/>
      <c r="AC161" s="665"/>
      <c r="AD161" s="665"/>
      <c r="AE161" s="177"/>
      <c r="AF161" s="178"/>
    </row>
    <row r="162" spans="1:32" ht="32.25" customHeight="1" x14ac:dyDescent="0.2">
      <c r="A162" s="173"/>
      <c r="B162" s="663" t="s">
        <v>56</v>
      </c>
      <c r="C162" s="663"/>
      <c r="D162" s="663"/>
      <c r="E162" s="663"/>
      <c r="F162" s="663"/>
      <c r="G162" s="663"/>
      <c r="H162" s="663"/>
      <c r="I162" s="663"/>
      <c r="J162" s="663"/>
      <c r="K162" s="663"/>
      <c r="L162" s="663"/>
      <c r="M162" s="664"/>
      <c r="N162" s="174">
        <v>804</v>
      </c>
      <c r="O162" s="198">
        <v>10</v>
      </c>
      <c r="P162" s="198">
        <v>3</v>
      </c>
      <c r="Q162" s="175" t="s">
        <v>488</v>
      </c>
      <c r="R162" s="176">
        <v>0</v>
      </c>
      <c r="S162" s="635"/>
      <c r="T162" s="636"/>
      <c r="U162" s="394">
        <v>3514.05</v>
      </c>
      <c r="V162" s="394">
        <f>+V163</f>
        <v>3514.05</v>
      </c>
      <c r="W162" s="395">
        <f t="shared" si="12"/>
        <v>100</v>
      </c>
      <c r="X162" s="665"/>
      <c r="Y162" s="665"/>
      <c r="Z162" s="665"/>
      <c r="AA162" s="665"/>
      <c r="AB162" s="665"/>
      <c r="AC162" s="665"/>
      <c r="AD162" s="665"/>
      <c r="AE162" s="177"/>
      <c r="AF162" s="178"/>
    </row>
    <row r="163" spans="1:32" ht="21.75" customHeight="1" x14ac:dyDescent="0.2">
      <c r="A163" s="173"/>
      <c r="B163" s="663" t="s">
        <v>57</v>
      </c>
      <c r="C163" s="663"/>
      <c r="D163" s="663"/>
      <c r="E163" s="663"/>
      <c r="F163" s="663"/>
      <c r="G163" s="663"/>
      <c r="H163" s="663"/>
      <c r="I163" s="663"/>
      <c r="J163" s="663"/>
      <c r="K163" s="663"/>
      <c r="L163" s="663"/>
      <c r="M163" s="664"/>
      <c r="N163" s="174">
        <v>804</v>
      </c>
      <c r="O163" s="198">
        <v>10</v>
      </c>
      <c r="P163" s="198">
        <v>3</v>
      </c>
      <c r="Q163" s="175" t="s">
        <v>491</v>
      </c>
      <c r="R163" s="176">
        <v>0</v>
      </c>
      <c r="S163" s="635"/>
      <c r="T163" s="636"/>
      <c r="U163" s="394">
        <v>3514.05</v>
      </c>
      <c r="V163" s="394">
        <f>+V164+V167</f>
        <v>3514.05</v>
      </c>
      <c r="W163" s="395">
        <f t="shared" si="12"/>
        <v>100</v>
      </c>
      <c r="X163" s="665"/>
      <c r="Y163" s="665"/>
      <c r="Z163" s="665"/>
      <c r="AA163" s="665"/>
      <c r="AB163" s="665"/>
      <c r="AC163" s="665"/>
      <c r="AD163" s="665"/>
      <c r="AE163" s="177"/>
      <c r="AF163" s="178"/>
    </row>
    <row r="164" spans="1:32" ht="21.75" customHeight="1" x14ac:dyDescent="0.2">
      <c r="A164" s="173"/>
      <c r="B164" s="663" t="s">
        <v>339</v>
      </c>
      <c r="C164" s="663"/>
      <c r="D164" s="663"/>
      <c r="E164" s="663"/>
      <c r="F164" s="663"/>
      <c r="G164" s="663"/>
      <c r="H164" s="663"/>
      <c r="I164" s="663"/>
      <c r="J164" s="663"/>
      <c r="K164" s="663"/>
      <c r="L164" s="663"/>
      <c r="M164" s="664"/>
      <c r="N164" s="174">
        <v>804</v>
      </c>
      <c r="O164" s="198">
        <v>10</v>
      </c>
      <c r="P164" s="198">
        <v>3</v>
      </c>
      <c r="Q164" s="175" t="s">
        <v>491</v>
      </c>
      <c r="R164" s="176" t="s">
        <v>25</v>
      </c>
      <c r="S164" s="635"/>
      <c r="T164" s="636"/>
      <c r="U164" s="394">
        <v>12.781620000000004</v>
      </c>
      <c r="V164" s="394">
        <f>+V165</f>
        <v>12.78162</v>
      </c>
      <c r="W164" s="395">
        <f t="shared" si="12"/>
        <v>99.999999999999972</v>
      </c>
      <c r="X164" s="665"/>
      <c r="Y164" s="665"/>
      <c r="Z164" s="665"/>
      <c r="AA164" s="665"/>
      <c r="AB164" s="665"/>
      <c r="AC164" s="665"/>
      <c r="AD164" s="665"/>
      <c r="AE164" s="177"/>
      <c r="AF164" s="178"/>
    </row>
    <row r="165" spans="1:32" ht="21.75" customHeight="1" x14ac:dyDescent="0.2">
      <c r="A165" s="173"/>
      <c r="B165" s="663" t="s">
        <v>340</v>
      </c>
      <c r="C165" s="663"/>
      <c r="D165" s="663"/>
      <c r="E165" s="663"/>
      <c r="F165" s="663"/>
      <c r="G165" s="663"/>
      <c r="H165" s="663"/>
      <c r="I165" s="663"/>
      <c r="J165" s="663"/>
      <c r="K165" s="663"/>
      <c r="L165" s="663"/>
      <c r="M165" s="664"/>
      <c r="N165" s="174">
        <v>804</v>
      </c>
      <c r="O165" s="198">
        <v>10</v>
      </c>
      <c r="P165" s="198">
        <v>3</v>
      </c>
      <c r="Q165" s="175" t="s">
        <v>491</v>
      </c>
      <c r="R165" s="176" t="s">
        <v>27</v>
      </c>
      <c r="S165" s="635"/>
      <c r="T165" s="636"/>
      <c r="U165" s="394">
        <v>12.781620000000004</v>
      </c>
      <c r="V165" s="394">
        <f>+V166</f>
        <v>12.78162</v>
      </c>
      <c r="W165" s="395">
        <f t="shared" si="12"/>
        <v>99.999999999999972</v>
      </c>
      <c r="X165" s="665"/>
      <c r="Y165" s="665"/>
      <c r="Z165" s="665"/>
      <c r="AA165" s="665"/>
      <c r="AB165" s="665"/>
      <c r="AC165" s="665"/>
      <c r="AD165" s="665"/>
      <c r="AE165" s="177"/>
      <c r="AF165" s="178"/>
    </row>
    <row r="166" spans="1:32" ht="12" customHeight="1" x14ac:dyDescent="0.2">
      <c r="A166" s="173"/>
      <c r="B166" s="663" t="s">
        <v>342</v>
      </c>
      <c r="C166" s="663"/>
      <c r="D166" s="663"/>
      <c r="E166" s="663"/>
      <c r="F166" s="663"/>
      <c r="G166" s="663"/>
      <c r="H166" s="663"/>
      <c r="I166" s="663"/>
      <c r="J166" s="663"/>
      <c r="K166" s="663"/>
      <c r="L166" s="663"/>
      <c r="M166" s="664"/>
      <c r="N166" s="174">
        <v>804</v>
      </c>
      <c r="O166" s="198">
        <v>10</v>
      </c>
      <c r="P166" s="198">
        <v>3</v>
      </c>
      <c r="Q166" s="175" t="s">
        <v>491</v>
      </c>
      <c r="R166" s="176" t="s">
        <v>29</v>
      </c>
      <c r="S166" s="635"/>
      <c r="T166" s="636"/>
      <c r="U166" s="394">
        <v>12.781620000000004</v>
      </c>
      <c r="V166" s="394">
        <v>12.78162</v>
      </c>
      <c r="W166" s="395">
        <f t="shared" si="12"/>
        <v>99.999999999999972</v>
      </c>
      <c r="X166" s="665"/>
      <c r="Y166" s="665"/>
      <c r="Z166" s="665"/>
      <c r="AA166" s="665"/>
      <c r="AB166" s="665"/>
      <c r="AC166" s="665"/>
      <c r="AD166" s="665"/>
      <c r="AE166" s="177"/>
      <c r="AF166" s="178"/>
    </row>
    <row r="167" spans="1:32" ht="12" customHeight="1" x14ac:dyDescent="0.2">
      <c r="A167" s="173"/>
      <c r="B167" s="663" t="s">
        <v>47</v>
      </c>
      <c r="C167" s="663"/>
      <c r="D167" s="663"/>
      <c r="E167" s="663"/>
      <c r="F167" s="663"/>
      <c r="G167" s="663"/>
      <c r="H167" s="663"/>
      <c r="I167" s="663"/>
      <c r="J167" s="663"/>
      <c r="K167" s="663"/>
      <c r="L167" s="663"/>
      <c r="M167" s="664"/>
      <c r="N167" s="174">
        <v>804</v>
      </c>
      <c r="O167" s="198">
        <v>10</v>
      </c>
      <c r="P167" s="198">
        <v>3</v>
      </c>
      <c r="Q167" s="175" t="s">
        <v>491</v>
      </c>
      <c r="R167" s="176" t="s">
        <v>44</v>
      </c>
      <c r="S167" s="635"/>
      <c r="T167" s="636"/>
      <c r="U167" s="394">
        <v>3501.26838</v>
      </c>
      <c r="V167" s="394">
        <f>+V168+V170</f>
        <v>3501.26838</v>
      </c>
      <c r="W167" s="395">
        <f t="shared" si="12"/>
        <v>100</v>
      </c>
      <c r="X167" s="665"/>
      <c r="Y167" s="665"/>
      <c r="Z167" s="665"/>
      <c r="AA167" s="665"/>
      <c r="AB167" s="665"/>
      <c r="AC167" s="665"/>
      <c r="AD167" s="665"/>
      <c r="AE167" s="177"/>
      <c r="AF167" s="178"/>
    </row>
    <row r="168" spans="1:32" ht="12" hidden="1" customHeight="1" x14ac:dyDescent="0.2">
      <c r="A168" s="173"/>
      <c r="B168" s="663" t="s">
        <v>48</v>
      </c>
      <c r="C168" s="663"/>
      <c r="D168" s="663"/>
      <c r="E168" s="663"/>
      <c r="F168" s="663"/>
      <c r="G168" s="663"/>
      <c r="H168" s="663"/>
      <c r="I168" s="663"/>
      <c r="J168" s="663"/>
      <c r="K168" s="663"/>
      <c r="L168" s="663"/>
      <c r="M168" s="664"/>
      <c r="N168" s="174">
        <v>804</v>
      </c>
      <c r="O168" s="198">
        <v>10</v>
      </c>
      <c r="P168" s="198">
        <v>3</v>
      </c>
      <c r="Q168" s="175" t="s">
        <v>491</v>
      </c>
      <c r="R168" s="176" t="s">
        <v>45</v>
      </c>
      <c r="S168" s="635"/>
      <c r="T168" s="636"/>
      <c r="U168" s="394">
        <v>0</v>
      </c>
      <c r="V168" s="394">
        <f>+V169</f>
        <v>0</v>
      </c>
      <c r="W168" s="395" t="e">
        <f t="shared" si="12"/>
        <v>#DIV/0!</v>
      </c>
      <c r="X168" s="665"/>
      <c r="Y168" s="665"/>
      <c r="Z168" s="665"/>
      <c r="AA168" s="665"/>
      <c r="AB168" s="665"/>
      <c r="AC168" s="665"/>
      <c r="AD168" s="665"/>
      <c r="AE168" s="177"/>
      <c r="AF168" s="178"/>
    </row>
    <row r="169" spans="1:32" ht="21.75" hidden="1" customHeight="1" x14ac:dyDescent="0.2">
      <c r="A169" s="173"/>
      <c r="B169" s="663" t="s">
        <v>477</v>
      </c>
      <c r="C169" s="663"/>
      <c r="D169" s="663"/>
      <c r="E169" s="663"/>
      <c r="F169" s="663"/>
      <c r="G169" s="663"/>
      <c r="H169" s="663"/>
      <c r="I169" s="663"/>
      <c r="J169" s="663"/>
      <c r="K169" s="663"/>
      <c r="L169" s="663"/>
      <c r="M169" s="664"/>
      <c r="N169" s="174">
        <v>804</v>
      </c>
      <c r="O169" s="198">
        <v>10</v>
      </c>
      <c r="P169" s="198">
        <v>3</v>
      </c>
      <c r="Q169" s="175" t="s">
        <v>491</v>
      </c>
      <c r="R169" s="176" t="s">
        <v>49</v>
      </c>
      <c r="S169" s="635"/>
      <c r="T169" s="636"/>
      <c r="U169" s="394">
        <v>0</v>
      </c>
      <c r="V169" s="394"/>
      <c r="W169" s="395" t="e">
        <f t="shared" si="12"/>
        <v>#DIV/0!</v>
      </c>
      <c r="X169" s="665"/>
      <c r="Y169" s="665"/>
      <c r="Z169" s="665"/>
      <c r="AA169" s="665"/>
      <c r="AB169" s="665"/>
      <c r="AC169" s="665"/>
      <c r="AD169" s="665"/>
      <c r="AE169" s="177"/>
      <c r="AF169" s="178"/>
    </row>
    <row r="170" spans="1:32" ht="21.75" customHeight="1" x14ac:dyDescent="0.2">
      <c r="A170" s="173"/>
      <c r="B170" s="663" t="s">
        <v>495</v>
      </c>
      <c r="C170" s="663"/>
      <c r="D170" s="663"/>
      <c r="E170" s="663"/>
      <c r="F170" s="663"/>
      <c r="G170" s="663"/>
      <c r="H170" s="663"/>
      <c r="I170" s="663"/>
      <c r="J170" s="663"/>
      <c r="K170" s="663"/>
      <c r="L170" s="663"/>
      <c r="M170" s="664"/>
      <c r="N170" s="174">
        <v>804</v>
      </c>
      <c r="O170" s="198">
        <v>10</v>
      </c>
      <c r="P170" s="198">
        <v>3</v>
      </c>
      <c r="Q170" s="175" t="s">
        <v>491</v>
      </c>
      <c r="R170" s="176" t="s">
        <v>496</v>
      </c>
      <c r="S170" s="635"/>
      <c r="T170" s="636"/>
      <c r="U170" s="394">
        <v>3501.26838</v>
      </c>
      <c r="V170" s="394">
        <f>+V171</f>
        <v>3501.26838</v>
      </c>
      <c r="W170" s="395">
        <f t="shared" si="12"/>
        <v>100</v>
      </c>
      <c r="X170" s="665"/>
      <c r="Y170" s="665"/>
      <c r="Z170" s="665"/>
      <c r="AA170" s="665"/>
      <c r="AB170" s="665"/>
      <c r="AC170" s="665"/>
      <c r="AD170" s="665"/>
      <c r="AE170" s="177"/>
      <c r="AF170" s="178"/>
    </row>
    <row r="171" spans="1:32" ht="21.75" customHeight="1" x14ac:dyDescent="0.2">
      <c r="A171" s="173"/>
      <c r="B171" s="663" t="s">
        <v>545</v>
      </c>
      <c r="C171" s="663"/>
      <c r="D171" s="663"/>
      <c r="E171" s="663"/>
      <c r="F171" s="663"/>
      <c r="G171" s="663"/>
      <c r="H171" s="663"/>
      <c r="I171" s="663"/>
      <c r="J171" s="663"/>
      <c r="K171" s="663"/>
      <c r="L171" s="663"/>
      <c r="M171" s="664"/>
      <c r="N171" s="174">
        <v>804</v>
      </c>
      <c r="O171" s="198">
        <v>10</v>
      </c>
      <c r="P171" s="198">
        <v>3</v>
      </c>
      <c r="Q171" s="175" t="s">
        <v>491</v>
      </c>
      <c r="R171" s="176" t="s">
        <v>546</v>
      </c>
      <c r="S171" s="635"/>
      <c r="T171" s="636"/>
      <c r="U171" s="394">
        <v>3501.26838</v>
      </c>
      <c r="V171" s="394">
        <v>3501.26838</v>
      </c>
      <c r="W171" s="395">
        <f t="shared" si="12"/>
        <v>100</v>
      </c>
      <c r="X171" s="665"/>
      <c r="Y171" s="665"/>
      <c r="Z171" s="665"/>
      <c r="AA171" s="665"/>
      <c r="AB171" s="665"/>
      <c r="AC171" s="665"/>
      <c r="AD171" s="665"/>
      <c r="AE171" s="177"/>
      <c r="AF171" s="178"/>
    </row>
    <row r="172" spans="1:32" ht="12" customHeight="1" x14ac:dyDescent="0.2">
      <c r="A172" s="173"/>
      <c r="B172" s="663" t="s">
        <v>507</v>
      </c>
      <c r="C172" s="663"/>
      <c r="D172" s="663"/>
      <c r="E172" s="663"/>
      <c r="F172" s="663"/>
      <c r="G172" s="663"/>
      <c r="H172" s="663"/>
      <c r="I172" s="663"/>
      <c r="J172" s="663"/>
      <c r="K172" s="663"/>
      <c r="L172" s="663"/>
      <c r="M172" s="664"/>
      <c r="N172" s="174">
        <v>804</v>
      </c>
      <c r="O172" s="198">
        <v>10</v>
      </c>
      <c r="P172" s="198">
        <v>4</v>
      </c>
      <c r="Q172" s="175">
        <v>0</v>
      </c>
      <c r="R172" s="176">
        <v>0</v>
      </c>
      <c r="S172" s="635"/>
      <c r="T172" s="636"/>
      <c r="U172" s="394">
        <v>26537.5</v>
      </c>
      <c r="V172" s="394">
        <f>+V173</f>
        <v>26484.426869999999</v>
      </c>
      <c r="W172" s="395">
        <f t="shared" si="12"/>
        <v>99.800007046632118</v>
      </c>
      <c r="X172" s="665"/>
      <c r="Y172" s="665"/>
      <c r="Z172" s="665"/>
      <c r="AA172" s="665"/>
      <c r="AB172" s="665"/>
      <c r="AC172" s="665"/>
      <c r="AD172" s="665"/>
      <c r="AE172" s="177"/>
      <c r="AF172" s="178"/>
    </row>
    <row r="173" spans="1:32" ht="21.75" customHeight="1" x14ac:dyDescent="0.2">
      <c r="A173" s="173"/>
      <c r="B173" s="663" t="s">
        <v>154</v>
      </c>
      <c r="C173" s="663"/>
      <c r="D173" s="663"/>
      <c r="E173" s="663"/>
      <c r="F173" s="663"/>
      <c r="G173" s="663"/>
      <c r="H173" s="663"/>
      <c r="I173" s="663"/>
      <c r="J173" s="663"/>
      <c r="K173" s="663"/>
      <c r="L173" s="663"/>
      <c r="M173" s="664"/>
      <c r="N173" s="174">
        <v>804</v>
      </c>
      <c r="O173" s="198">
        <v>10</v>
      </c>
      <c r="P173" s="198">
        <v>4</v>
      </c>
      <c r="Q173" s="175" t="s">
        <v>474</v>
      </c>
      <c r="R173" s="176">
        <v>0</v>
      </c>
      <c r="S173" s="635"/>
      <c r="T173" s="636"/>
      <c r="U173" s="394">
        <v>26537.5</v>
      </c>
      <c r="V173" s="394">
        <f>+V174</f>
        <v>26484.426869999999</v>
      </c>
      <c r="W173" s="395">
        <f t="shared" si="12"/>
        <v>99.800007046632118</v>
      </c>
      <c r="X173" s="665"/>
      <c r="Y173" s="665"/>
      <c r="Z173" s="665"/>
      <c r="AA173" s="665"/>
      <c r="AB173" s="665"/>
      <c r="AC173" s="665"/>
      <c r="AD173" s="665"/>
      <c r="AE173" s="177"/>
      <c r="AF173" s="178"/>
    </row>
    <row r="174" spans="1:32" ht="12" customHeight="1" x14ac:dyDescent="0.2">
      <c r="A174" s="173"/>
      <c r="B174" s="663" t="s">
        <v>54</v>
      </c>
      <c r="C174" s="663"/>
      <c r="D174" s="663"/>
      <c r="E174" s="663"/>
      <c r="F174" s="663"/>
      <c r="G174" s="663"/>
      <c r="H174" s="663"/>
      <c r="I174" s="663"/>
      <c r="J174" s="663"/>
      <c r="K174" s="663"/>
      <c r="L174" s="663"/>
      <c r="M174" s="664"/>
      <c r="N174" s="174">
        <v>804</v>
      </c>
      <c r="O174" s="198">
        <v>10</v>
      </c>
      <c r="P174" s="198">
        <v>4</v>
      </c>
      <c r="Q174" s="175" t="s">
        <v>482</v>
      </c>
      <c r="R174" s="176">
        <v>0</v>
      </c>
      <c r="S174" s="635"/>
      <c r="T174" s="636"/>
      <c r="U174" s="394">
        <v>26537.5</v>
      </c>
      <c r="V174" s="394">
        <f>+V175+V179+V183</f>
        <v>26484.426869999999</v>
      </c>
      <c r="W174" s="395">
        <f t="shared" si="12"/>
        <v>99.800007046632118</v>
      </c>
      <c r="X174" s="665"/>
      <c r="Y174" s="665"/>
      <c r="Z174" s="665"/>
      <c r="AA174" s="665"/>
      <c r="AB174" s="665"/>
      <c r="AC174" s="665"/>
      <c r="AD174" s="665"/>
      <c r="AE174" s="177"/>
      <c r="AF174" s="178"/>
    </row>
    <row r="175" spans="1:32" ht="84.75" customHeight="1" x14ac:dyDescent="0.2">
      <c r="A175" s="173"/>
      <c r="B175" s="663" t="s">
        <v>484</v>
      </c>
      <c r="C175" s="663"/>
      <c r="D175" s="663"/>
      <c r="E175" s="663"/>
      <c r="F175" s="663"/>
      <c r="G175" s="663"/>
      <c r="H175" s="663"/>
      <c r="I175" s="663"/>
      <c r="J175" s="663"/>
      <c r="K175" s="663"/>
      <c r="L175" s="663"/>
      <c r="M175" s="664"/>
      <c r="N175" s="174">
        <v>804</v>
      </c>
      <c r="O175" s="198">
        <v>10</v>
      </c>
      <c r="P175" s="198">
        <v>4</v>
      </c>
      <c r="Q175" s="175" t="s">
        <v>485</v>
      </c>
      <c r="R175" s="176">
        <v>0</v>
      </c>
      <c r="S175" s="635"/>
      <c r="T175" s="636"/>
      <c r="U175" s="394">
        <v>17535.800000000003</v>
      </c>
      <c r="V175" s="394">
        <f t="shared" ref="V175:V177" si="13">+V176</f>
        <v>17535.8</v>
      </c>
      <c r="W175" s="395">
        <f t="shared" si="12"/>
        <v>99.999999999999972</v>
      </c>
      <c r="X175" s="665"/>
      <c r="Y175" s="665"/>
      <c r="Z175" s="665"/>
      <c r="AA175" s="665"/>
      <c r="AB175" s="665"/>
      <c r="AC175" s="665"/>
      <c r="AD175" s="665"/>
      <c r="AE175" s="177"/>
      <c r="AF175" s="178"/>
    </row>
    <row r="176" spans="1:32" ht="12" customHeight="1" x14ac:dyDescent="0.2">
      <c r="A176" s="173"/>
      <c r="B176" s="663" t="s">
        <v>47</v>
      </c>
      <c r="C176" s="663"/>
      <c r="D176" s="663"/>
      <c r="E176" s="663"/>
      <c r="F176" s="663"/>
      <c r="G176" s="663"/>
      <c r="H176" s="663"/>
      <c r="I176" s="663"/>
      <c r="J176" s="663"/>
      <c r="K176" s="663"/>
      <c r="L176" s="663"/>
      <c r="M176" s="664"/>
      <c r="N176" s="174">
        <v>804</v>
      </c>
      <c r="O176" s="198">
        <v>10</v>
      </c>
      <c r="P176" s="198">
        <v>4</v>
      </c>
      <c r="Q176" s="175" t="s">
        <v>485</v>
      </c>
      <c r="R176" s="176" t="s">
        <v>44</v>
      </c>
      <c r="S176" s="635"/>
      <c r="T176" s="636"/>
      <c r="U176" s="394">
        <v>17535.800000000003</v>
      </c>
      <c r="V176" s="394">
        <f t="shared" si="13"/>
        <v>17535.8</v>
      </c>
      <c r="W176" s="395">
        <f t="shared" si="12"/>
        <v>99.999999999999972</v>
      </c>
      <c r="X176" s="665"/>
      <c r="Y176" s="665"/>
      <c r="Z176" s="665"/>
      <c r="AA176" s="665"/>
      <c r="AB176" s="665"/>
      <c r="AC176" s="665"/>
      <c r="AD176" s="665"/>
      <c r="AE176" s="177"/>
      <c r="AF176" s="178"/>
    </row>
    <row r="177" spans="1:32" ht="12" customHeight="1" x14ac:dyDescent="0.2">
      <c r="A177" s="173"/>
      <c r="B177" s="663" t="s">
        <v>48</v>
      </c>
      <c r="C177" s="663"/>
      <c r="D177" s="663"/>
      <c r="E177" s="663"/>
      <c r="F177" s="663"/>
      <c r="G177" s="663"/>
      <c r="H177" s="663"/>
      <c r="I177" s="663"/>
      <c r="J177" s="663"/>
      <c r="K177" s="663"/>
      <c r="L177" s="663"/>
      <c r="M177" s="664"/>
      <c r="N177" s="174">
        <v>804</v>
      </c>
      <c r="O177" s="198">
        <v>10</v>
      </c>
      <c r="P177" s="198">
        <v>4</v>
      </c>
      <c r="Q177" s="175" t="s">
        <v>485</v>
      </c>
      <c r="R177" s="176" t="s">
        <v>45</v>
      </c>
      <c r="S177" s="635"/>
      <c r="T177" s="636"/>
      <c r="U177" s="394">
        <v>17535.800000000003</v>
      </c>
      <c r="V177" s="394">
        <f t="shared" si="13"/>
        <v>17535.8</v>
      </c>
      <c r="W177" s="395">
        <f t="shared" si="12"/>
        <v>99.999999999999972</v>
      </c>
      <c r="X177" s="665"/>
      <c r="Y177" s="665"/>
      <c r="Z177" s="665"/>
      <c r="AA177" s="665"/>
      <c r="AB177" s="665"/>
      <c r="AC177" s="665"/>
      <c r="AD177" s="665"/>
      <c r="AE177" s="177"/>
      <c r="AF177" s="178"/>
    </row>
    <row r="178" spans="1:32" ht="21.75" customHeight="1" x14ac:dyDescent="0.2">
      <c r="A178" s="173"/>
      <c r="B178" s="663" t="s">
        <v>477</v>
      </c>
      <c r="C178" s="663"/>
      <c r="D178" s="663"/>
      <c r="E178" s="663"/>
      <c r="F178" s="663"/>
      <c r="G178" s="663"/>
      <c r="H178" s="663"/>
      <c r="I178" s="663"/>
      <c r="J178" s="663"/>
      <c r="K178" s="663"/>
      <c r="L178" s="663"/>
      <c r="M178" s="664"/>
      <c r="N178" s="174">
        <v>804</v>
      </c>
      <c r="O178" s="198">
        <v>10</v>
      </c>
      <c r="P178" s="198">
        <v>4</v>
      </c>
      <c r="Q178" s="175" t="s">
        <v>485</v>
      </c>
      <c r="R178" s="176" t="s">
        <v>49</v>
      </c>
      <c r="S178" s="635"/>
      <c r="T178" s="636"/>
      <c r="U178" s="394">
        <v>17535.800000000003</v>
      </c>
      <c r="V178" s="394">
        <v>17535.8</v>
      </c>
      <c r="W178" s="395">
        <f t="shared" si="12"/>
        <v>99.999999999999972</v>
      </c>
      <c r="X178" s="665"/>
      <c r="Y178" s="665"/>
      <c r="Z178" s="665"/>
      <c r="AA178" s="665"/>
      <c r="AB178" s="665"/>
      <c r="AC178" s="665"/>
      <c r="AD178" s="665"/>
      <c r="AE178" s="177"/>
      <c r="AF178" s="178"/>
    </row>
    <row r="179" spans="1:32" ht="32.25" hidden="1" customHeight="1" x14ac:dyDescent="0.2">
      <c r="A179" s="173"/>
      <c r="B179" s="663" t="s">
        <v>486</v>
      </c>
      <c r="C179" s="663"/>
      <c r="D179" s="663"/>
      <c r="E179" s="663"/>
      <c r="F179" s="663"/>
      <c r="G179" s="663"/>
      <c r="H179" s="663"/>
      <c r="I179" s="663"/>
      <c r="J179" s="663"/>
      <c r="K179" s="663"/>
      <c r="L179" s="663"/>
      <c r="M179" s="664"/>
      <c r="N179" s="174">
        <v>804</v>
      </c>
      <c r="O179" s="198">
        <v>10</v>
      </c>
      <c r="P179" s="198">
        <v>4</v>
      </c>
      <c r="Q179" s="175" t="s">
        <v>487</v>
      </c>
      <c r="R179" s="176">
        <v>0</v>
      </c>
      <c r="S179" s="635"/>
      <c r="T179" s="636"/>
      <c r="U179" s="394">
        <v>0</v>
      </c>
      <c r="V179" s="394">
        <f t="shared" ref="V179:V181" si="14">+V180</f>
        <v>0</v>
      </c>
      <c r="W179" s="395" t="e">
        <f t="shared" si="12"/>
        <v>#DIV/0!</v>
      </c>
      <c r="X179" s="665"/>
      <c r="Y179" s="665"/>
      <c r="Z179" s="665"/>
      <c r="AA179" s="665"/>
      <c r="AB179" s="665"/>
      <c r="AC179" s="665"/>
      <c r="AD179" s="665"/>
      <c r="AE179" s="177"/>
      <c r="AF179" s="178"/>
    </row>
    <row r="180" spans="1:32" ht="12" hidden="1" customHeight="1" x14ac:dyDescent="0.2">
      <c r="A180" s="173"/>
      <c r="B180" s="663" t="s">
        <v>47</v>
      </c>
      <c r="C180" s="663"/>
      <c r="D180" s="663"/>
      <c r="E180" s="663"/>
      <c r="F180" s="663"/>
      <c r="G180" s="663"/>
      <c r="H180" s="663"/>
      <c r="I180" s="663"/>
      <c r="J180" s="663"/>
      <c r="K180" s="663"/>
      <c r="L180" s="663"/>
      <c r="M180" s="664"/>
      <c r="N180" s="174">
        <v>804</v>
      </c>
      <c r="O180" s="198">
        <v>10</v>
      </c>
      <c r="P180" s="198">
        <v>4</v>
      </c>
      <c r="Q180" s="175" t="s">
        <v>487</v>
      </c>
      <c r="R180" s="176" t="s">
        <v>44</v>
      </c>
      <c r="S180" s="635"/>
      <c r="T180" s="636"/>
      <c r="U180" s="394">
        <v>0</v>
      </c>
      <c r="V180" s="394">
        <f t="shared" si="14"/>
        <v>0</v>
      </c>
      <c r="W180" s="395" t="e">
        <f t="shared" si="12"/>
        <v>#DIV/0!</v>
      </c>
      <c r="X180" s="665"/>
      <c r="Y180" s="665"/>
      <c r="Z180" s="665"/>
      <c r="AA180" s="665"/>
      <c r="AB180" s="665"/>
      <c r="AC180" s="665"/>
      <c r="AD180" s="665"/>
      <c r="AE180" s="177"/>
      <c r="AF180" s="178"/>
    </row>
    <row r="181" spans="1:32" ht="12" hidden="1" customHeight="1" x14ac:dyDescent="0.2">
      <c r="A181" s="173"/>
      <c r="B181" s="663" t="s">
        <v>48</v>
      </c>
      <c r="C181" s="663"/>
      <c r="D181" s="663"/>
      <c r="E181" s="663"/>
      <c r="F181" s="663"/>
      <c r="G181" s="663"/>
      <c r="H181" s="663"/>
      <c r="I181" s="663"/>
      <c r="J181" s="663"/>
      <c r="K181" s="663"/>
      <c r="L181" s="663"/>
      <c r="M181" s="664"/>
      <c r="N181" s="174">
        <v>804</v>
      </c>
      <c r="O181" s="198">
        <v>10</v>
      </c>
      <c r="P181" s="198">
        <v>4</v>
      </c>
      <c r="Q181" s="175" t="s">
        <v>487</v>
      </c>
      <c r="R181" s="176" t="s">
        <v>45</v>
      </c>
      <c r="S181" s="635"/>
      <c r="T181" s="636"/>
      <c r="U181" s="394">
        <v>0</v>
      </c>
      <c r="V181" s="394">
        <f t="shared" si="14"/>
        <v>0</v>
      </c>
      <c r="W181" s="395" t="e">
        <f t="shared" si="12"/>
        <v>#DIV/0!</v>
      </c>
      <c r="X181" s="665"/>
      <c r="Y181" s="665"/>
      <c r="Z181" s="665"/>
      <c r="AA181" s="665"/>
      <c r="AB181" s="665"/>
      <c r="AC181" s="665"/>
      <c r="AD181" s="665"/>
      <c r="AE181" s="177"/>
      <c r="AF181" s="178"/>
    </row>
    <row r="182" spans="1:32" ht="21.75" hidden="1" customHeight="1" x14ac:dyDescent="0.2">
      <c r="A182" s="173"/>
      <c r="B182" s="663" t="s">
        <v>477</v>
      </c>
      <c r="C182" s="663"/>
      <c r="D182" s="663"/>
      <c r="E182" s="663"/>
      <c r="F182" s="663"/>
      <c r="G182" s="663"/>
      <c r="H182" s="663"/>
      <c r="I182" s="663"/>
      <c r="J182" s="663"/>
      <c r="K182" s="663"/>
      <c r="L182" s="663"/>
      <c r="M182" s="664"/>
      <c r="N182" s="174">
        <v>804</v>
      </c>
      <c r="O182" s="198">
        <v>10</v>
      </c>
      <c r="P182" s="198">
        <v>4</v>
      </c>
      <c r="Q182" s="175" t="s">
        <v>487</v>
      </c>
      <c r="R182" s="176" t="s">
        <v>49</v>
      </c>
      <c r="S182" s="635"/>
      <c r="T182" s="636"/>
      <c r="U182" s="394">
        <v>0</v>
      </c>
      <c r="V182" s="394"/>
      <c r="W182" s="395" t="e">
        <f t="shared" si="12"/>
        <v>#DIV/0!</v>
      </c>
      <c r="X182" s="665"/>
      <c r="Y182" s="665"/>
      <c r="Z182" s="665"/>
      <c r="AA182" s="665"/>
      <c r="AB182" s="665"/>
      <c r="AC182" s="665"/>
      <c r="AD182" s="665"/>
      <c r="AE182" s="177"/>
      <c r="AF182" s="178"/>
    </row>
    <row r="183" spans="1:32" ht="21.75" customHeight="1" x14ac:dyDescent="0.2">
      <c r="A183" s="173"/>
      <c r="B183" s="663" t="s">
        <v>596</v>
      </c>
      <c r="C183" s="663"/>
      <c r="D183" s="663"/>
      <c r="E183" s="663"/>
      <c r="F183" s="663"/>
      <c r="G183" s="663"/>
      <c r="H183" s="663"/>
      <c r="I183" s="663"/>
      <c r="J183" s="663"/>
      <c r="K183" s="663"/>
      <c r="L183" s="663"/>
      <c r="M183" s="664"/>
      <c r="N183" s="174">
        <v>804</v>
      </c>
      <c r="O183" s="198">
        <v>10</v>
      </c>
      <c r="P183" s="198">
        <v>4</v>
      </c>
      <c r="Q183" s="175" t="s">
        <v>597</v>
      </c>
      <c r="R183" s="176">
        <v>0</v>
      </c>
      <c r="S183" s="635"/>
      <c r="T183" s="636"/>
      <c r="U183" s="394">
        <v>9001.7000000000007</v>
      </c>
      <c r="V183" s="394">
        <f t="shared" ref="V183:V185" si="15">+V184</f>
        <v>8948.6268700000001</v>
      </c>
      <c r="W183" s="395">
        <f t="shared" si="12"/>
        <v>99.410409922570182</v>
      </c>
      <c r="X183" s="665"/>
      <c r="Y183" s="665"/>
      <c r="Z183" s="665"/>
      <c r="AA183" s="665"/>
      <c r="AB183" s="665"/>
      <c r="AC183" s="665"/>
      <c r="AD183" s="665"/>
      <c r="AE183" s="177"/>
    </row>
    <row r="184" spans="1:32" ht="12" customHeight="1" x14ac:dyDescent="0.2">
      <c r="A184" s="173"/>
      <c r="B184" s="663" t="s">
        <v>47</v>
      </c>
      <c r="C184" s="663"/>
      <c r="D184" s="663"/>
      <c r="E184" s="663"/>
      <c r="F184" s="663"/>
      <c r="G184" s="663"/>
      <c r="H184" s="663"/>
      <c r="I184" s="663"/>
      <c r="J184" s="663"/>
      <c r="K184" s="663"/>
      <c r="L184" s="663"/>
      <c r="M184" s="664"/>
      <c r="N184" s="174">
        <v>804</v>
      </c>
      <c r="O184" s="198">
        <v>10</v>
      </c>
      <c r="P184" s="198">
        <v>4</v>
      </c>
      <c r="Q184" s="175" t="s">
        <v>597</v>
      </c>
      <c r="R184" s="176" t="s">
        <v>44</v>
      </c>
      <c r="S184" s="635"/>
      <c r="T184" s="636"/>
      <c r="U184" s="394">
        <v>9001.7000000000007</v>
      </c>
      <c r="V184" s="394">
        <f t="shared" si="15"/>
        <v>8948.6268700000001</v>
      </c>
      <c r="W184" s="395">
        <f t="shared" si="12"/>
        <v>99.410409922570182</v>
      </c>
      <c r="X184" s="665"/>
      <c r="Y184" s="665"/>
      <c r="Z184" s="665"/>
      <c r="AA184" s="665"/>
      <c r="AB184" s="665"/>
      <c r="AC184" s="665"/>
      <c r="AD184" s="665"/>
      <c r="AE184" s="177"/>
    </row>
    <row r="185" spans="1:32" ht="12" customHeight="1" x14ac:dyDescent="0.2">
      <c r="A185" s="173"/>
      <c r="B185" s="663" t="s">
        <v>48</v>
      </c>
      <c r="C185" s="663"/>
      <c r="D185" s="663"/>
      <c r="E185" s="663"/>
      <c r="F185" s="663"/>
      <c r="G185" s="663"/>
      <c r="H185" s="663"/>
      <c r="I185" s="663"/>
      <c r="J185" s="663"/>
      <c r="K185" s="663"/>
      <c r="L185" s="663"/>
      <c r="M185" s="664"/>
      <c r="N185" s="174">
        <v>804</v>
      </c>
      <c r="O185" s="198">
        <v>10</v>
      </c>
      <c r="P185" s="198">
        <v>4</v>
      </c>
      <c r="Q185" s="175" t="s">
        <v>597</v>
      </c>
      <c r="R185" s="176" t="s">
        <v>45</v>
      </c>
      <c r="S185" s="635"/>
      <c r="T185" s="636"/>
      <c r="U185" s="394">
        <v>9001.7000000000007</v>
      </c>
      <c r="V185" s="394">
        <f t="shared" si="15"/>
        <v>8948.6268700000001</v>
      </c>
      <c r="W185" s="395">
        <f t="shared" si="12"/>
        <v>99.410409922570182</v>
      </c>
      <c r="X185" s="665"/>
      <c r="Y185" s="665"/>
      <c r="Z185" s="665"/>
      <c r="AA185" s="665"/>
      <c r="AB185" s="665"/>
      <c r="AC185" s="665"/>
      <c r="AD185" s="665"/>
      <c r="AE185" s="177"/>
    </row>
    <row r="186" spans="1:32" ht="21.75" customHeight="1" x14ac:dyDescent="0.2">
      <c r="A186" s="173"/>
      <c r="B186" s="663" t="s">
        <v>477</v>
      </c>
      <c r="C186" s="663"/>
      <c r="D186" s="663"/>
      <c r="E186" s="663"/>
      <c r="F186" s="663"/>
      <c r="G186" s="663"/>
      <c r="H186" s="663"/>
      <c r="I186" s="663"/>
      <c r="J186" s="663"/>
      <c r="K186" s="663"/>
      <c r="L186" s="663"/>
      <c r="M186" s="664"/>
      <c r="N186" s="174">
        <v>804</v>
      </c>
      <c r="O186" s="198">
        <v>10</v>
      </c>
      <c r="P186" s="198">
        <v>4</v>
      </c>
      <c r="Q186" s="175" t="s">
        <v>597</v>
      </c>
      <c r="R186" s="176" t="s">
        <v>49</v>
      </c>
      <c r="S186" s="635"/>
      <c r="T186" s="636"/>
      <c r="U186" s="394">
        <v>9001.7000000000007</v>
      </c>
      <c r="V186" s="394">
        <v>8948.6268700000001</v>
      </c>
      <c r="W186" s="395">
        <f t="shared" si="12"/>
        <v>99.410409922570182</v>
      </c>
      <c r="X186" s="665"/>
      <c r="Y186" s="665"/>
      <c r="Z186" s="665"/>
      <c r="AA186" s="665"/>
      <c r="AB186" s="665"/>
      <c r="AC186" s="665"/>
      <c r="AD186" s="665"/>
      <c r="AE186" s="177"/>
    </row>
    <row r="187" spans="1:32" ht="12" customHeight="1" x14ac:dyDescent="0.2">
      <c r="A187" s="173"/>
      <c r="B187" s="663" t="s">
        <v>58</v>
      </c>
      <c r="C187" s="663"/>
      <c r="D187" s="663"/>
      <c r="E187" s="663"/>
      <c r="F187" s="663"/>
      <c r="G187" s="663"/>
      <c r="H187" s="663"/>
      <c r="I187" s="663"/>
      <c r="J187" s="663"/>
      <c r="K187" s="663"/>
      <c r="L187" s="663"/>
      <c r="M187" s="664"/>
      <c r="N187" s="174">
        <v>804</v>
      </c>
      <c r="O187" s="198">
        <v>10</v>
      </c>
      <c r="P187" s="198">
        <v>6</v>
      </c>
      <c r="Q187" s="175">
        <v>0</v>
      </c>
      <c r="R187" s="176">
        <v>0</v>
      </c>
      <c r="S187" s="635"/>
      <c r="T187" s="636"/>
      <c r="U187" s="394">
        <v>3533.71821</v>
      </c>
      <c r="V187" s="394">
        <f>+V188+V203</f>
        <v>3533.62327</v>
      </c>
      <c r="W187" s="395">
        <f t="shared" si="12"/>
        <v>99.997313311521808</v>
      </c>
      <c r="X187" s="665"/>
      <c r="Y187" s="665"/>
      <c r="Z187" s="665"/>
      <c r="AA187" s="665"/>
      <c r="AB187" s="665"/>
      <c r="AC187" s="665"/>
      <c r="AD187" s="665"/>
      <c r="AE187" s="177"/>
      <c r="AF187" s="178"/>
    </row>
    <row r="188" spans="1:32" ht="21.75" customHeight="1" x14ac:dyDescent="0.2">
      <c r="A188" s="173"/>
      <c r="B188" s="663" t="s">
        <v>154</v>
      </c>
      <c r="C188" s="663"/>
      <c r="D188" s="663"/>
      <c r="E188" s="663"/>
      <c r="F188" s="663"/>
      <c r="G188" s="663"/>
      <c r="H188" s="663"/>
      <c r="I188" s="663"/>
      <c r="J188" s="663"/>
      <c r="K188" s="663"/>
      <c r="L188" s="663"/>
      <c r="M188" s="664"/>
      <c r="N188" s="174">
        <v>804</v>
      </c>
      <c r="O188" s="198">
        <v>10</v>
      </c>
      <c r="P188" s="198">
        <v>6</v>
      </c>
      <c r="Q188" s="175" t="s">
        <v>474</v>
      </c>
      <c r="R188" s="176">
        <v>0</v>
      </c>
      <c r="S188" s="635"/>
      <c r="T188" s="636"/>
      <c r="U188" s="394">
        <v>3163.9182099999998</v>
      </c>
      <c r="V188" s="394">
        <f>+V189</f>
        <v>3163.8232699999999</v>
      </c>
      <c r="W188" s="395">
        <f t="shared" si="12"/>
        <v>99.996999290319835</v>
      </c>
      <c r="X188" s="665"/>
      <c r="Y188" s="665"/>
      <c r="Z188" s="665"/>
      <c r="AA188" s="665"/>
      <c r="AB188" s="665"/>
      <c r="AC188" s="665"/>
      <c r="AD188" s="665"/>
      <c r="AE188" s="177"/>
      <c r="AF188" s="178"/>
    </row>
    <row r="189" spans="1:32" ht="21.75" customHeight="1" x14ac:dyDescent="0.2">
      <c r="A189" s="173"/>
      <c r="B189" s="663" t="s">
        <v>59</v>
      </c>
      <c r="C189" s="663"/>
      <c r="D189" s="663"/>
      <c r="E189" s="663"/>
      <c r="F189" s="663"/>
      <c r="G189" s="663"/>
      <c r="H189" s="663"/>
      <c r="I189" s="663"/>
      <c r="J189" s="663"/>
      <c r="K189" s="663"/>
      <c r="L189" s="663"/>
      <c r="M189" s="664"/>
      <c r="N189" s="174">
        <v>804</v>
      </c>
      <c r="O189" s="198">
        <v>10</v>
      </c>
      <c r="P189" s="198">
        <v>6</v>
      </c>
      <c r="Q189" s="175" t="s">
        <v>509</v>
      </c>
      <c r="R189" s="176">
        <v>0</v>
      </c>
      <c r="S189" s="635"/>
      <c r="T189" s="636"/>
      <c r="U189" s="394">
        <v>3163.9182099999998</v>
      </c>
      <c r="V189" s="394">
        <f>+V190</f>
        <v>3163.8232699999999</v>
      </c>
      <c r="W189" s="395">
        <f t="shared" si="12"/>
        <v>99.996999290319835</v>
      </c>
      <c r="X189" s="665"/>
      <c r="Y189" s="665"/>
      <c r="Z189" s="665"/>
      <c r="AA189" s="665"/>
      <c r="AB189" s="665"/>
      <c r="AC189" s="665"/>
      <c r="AD189" s="665"/>
      <c r="AE189" s="177"/>
      <c r="AF189" s="178"/>
    </row>
    <row r="190" spans="1:32" ht="21.75" customHeight="1" x14ac:dyDescent="0.2">
      <c r="A190" s="173"/>
      <c r="B190" s="663" t="s">
        <v>60</v>
      </c>
      <c r="C190" s="663"/>
      <c r="D190" s="663"/>
      <c r="E190" s="663"/>
      <c r="F190" s="663"/>
      <c r="G190" s="663"/>
      <c r="H190" s="663"/>
      <c r="I190" s="663"/>
      <c r="J190" s="663"/>
      <c r="K190" s="663"/>
      <c r="L190" s="663"/>
      <c r="M190" s="664"/>
      <c r="N190" s="174">
        <v>804</v>
      </c>
      <c r="O190" s="198">
        <v>10</v>
      </c>
      <c r="P190" s="198">
        <v>6</v>
      </c>
      <c r="Q190" s="175" t="s">
        <v>510</v>
      </c>
      <c r="R190" s="176">
        <v>0</v>
      </c>
      <c r="S190" s="635"/>
      <c r="T190" s="636"/>
      <c r="U190" s="394">
        <v>3163.9182099999998</v>
      </c>
      <c r="V190" s="394">
        <f>+V191+V195+V199</f>
        <v>3163.8232699999999</v>
      </c>
      <c r="W190" s="395">
        <f t="shared" si="12"/>
        <v>99.996999290319835</v>
      </c>
      <c r="X190" s="665"/>
      <c r="Y190" s="665"/>
      <c r="Z190" s="665"/>
      <c r="AA190" s="665"/>
      <c r="AB190" s="665"/>
      <c r="AC190" s="665"/>
      <c r="AD190" s="665"/>
      <c r="AE190" s="177"/>
      <c r="AF190" s="178"/>
    </row>
    <row r="191" spans="1:32" ht="53.25" customHeight="1" x14ac:dyDescent="0.2">
      <c r="A191" s="173"/>
      <c r="B191" s="663" t="s">
        <v>17</v>
      </c>
      <c r="C191" s="663"/>
      <c r="D191" s="663"/>
      <c r="E191" s="663"/>
      <c r="F191" s="663"/>
      <c r="G191" s="663"/>
      <c r="H191" s="663"/>
      <c r="I191" s="663"/>
      <c r="J191" s="663"/>
      <c r="K191" s="663"/>
      <c r="L191" s="663"/>
      <c r="M191" s="664"/>
      <c r="N191" s="174">
        <v>804</v>
      </c>
      <c r="O191" s="198">
        <v>10</v>
      </c>
      <c r="P191" s="198">
        <v>6</v>
      </c>
      <c r="Q191" s="175" t="s">
        <v>510</v>
      </c>
      <c r="R191" s="176" t="s">
        <v>18</v>
      </c>
      <c r="S191" s="635"/>
      <c r="T191" s="636"/>
      <c r="U191" s="394">
        <v>3015.0982100000001</v>
      </c>
      <c r="V191" s="394">
        <f>+V192</f>
        <v>3015.0982099999997</v>
      </c>
      <c r="W191" s="395">
        <f t="shared" si="12"/>
        <v>99.999999999999986</v>
      </c>
      <c r="X191" s="665"/>
      <c r="Y191" s="665"/>
      <c r="Z191" s="665"/>
      <c r="AA191" s="665"/>
      <c r="AB191" s="665"/>
      <c r="AC191" s="665"/>
      <c r="AD191" s="665"/>
      <c r="AE191" s="177"/>
      <c r="AF191" s="178"/>
    </row>
    <row r="192" spans="1:32" ht="21.75" customHeight="1" x14ac:dyDescent="0.2">
      <c r="A192" s="173"/>
      <c r="B192" s="663" t="s">
        <v>38</v>
      </c>
      <c r="C192" s="663"/>
      <c r="D192" s="663"/>
      <c r="E192" s="663"/>
      <c r="F192" s="663"/>
      <c r="G192" s="663"/>
      <c r="H192" s="663"/>
      <c r="I192" s="663"/>
      <c r="J192" s="663"/>
      <c r="K192" s="663"/>
      <c r="L192" s="663"/>
      <c r="M192" s="664"/>
      <c r="N192" s="174">
        <v>804</v>
      </c>
      <c r="O192" s="198">
        <v>10</v>
      </c>
      <c r="P192" s="198">
        <v>6</v>
      </c>
      <c r="Q192" s="175" t="s">
        <v>510</v>
      </c>
      <c r="R192" s="176" t="s">
        <v>39</v>
      </c>
      <c r="S192" s="635"/>
      <c r="T192" s="636"/>
      <c r="U192" s="394">
        <v>3015.0982100000001</v>
      </c>
      <c r="V192" s="394">
        <f>+V193+V194</f>
        <v>3015.0982099999997</v>
      </c>
      <c r="W192" s="395">
        <f t="shared" si="12"/>
        <v>99.999999999999986</v>
      </c>
      <c r="X192" s="665"/>
      <c r="Y192" s="665"/>
      <c r="Z192" s="665"/>
      <c r="AA192" s="665"/>
      <c r="AB192" s="665"/>
      <c r="AC192" s="665"/>
      <c r="AD192" s="665"/>
      <c r="AE192" s="177"/>
      <c r="AF192" s="178"/>
    </row>
    <row r="193" spans="1:32" ht="21.75" customHeight="1" x14ac:dyDescent="0.2">
      <c r="A193" s="173"/>
      <c r="B193" s="663" t="s">
        <v>327</v>
      </c>
      <c r="C193" s="663"/>
      <c r="D193" s="663"/>
      <c r="E193" s="663"/>
      <c r="F193" s="663"/>
      <c r="G193" s="663"/>
      <c r="H193" s="663"/>
      <c r="I193" s="663"/>
      <c r="J193" s="663"/>
      <c r="K193" s="663"/>
      <c r="L193" s="663"/>
      <c r="M193" s="664"/>
      <c r="N193" s="174">
        <v>804</v>
      </c>
      <c r="O193" s="198">
        <v>10</v>
      </c>
      <c r="P193" s="198">
        <v>6</v>
      </c>
      <c r="Q193" s="175" t="s">
        <v>510</v>
      </c>
      <c r="R193" s="176" t="s">
        <v>40</v>
      </c>
      <c r="S193" s="635"/>
      <c r="T193" s="636"/>
      <c r="U193" s="394">
        <v>2321.2735899999998</v>
      </c>
      <c r="V193" s="394">
        <v>2321.2735899999998</v>
      </c>
      <c r="W193" s="395">
        <f t="shared" si="12"/>
        <v>100</v>
      </c>
      <c r="X193" s="665"/>
      <c r="Y193" s="665"/>
      <c r="Z193" s="665"/>
      <c r="AA193" s="665"/>
      <c r="AB193" s="665"/>
      <c r="AC193" s="665"/>
      <c r="AD193" s="665"/>
      <c r="AE193" s="177"/>
      <c r="AF193" s="178"/>
    </row>
    <row r="194" spans="1:32" ht="32.25" customHeight="1" x14ac:dyDescent="0.2">
      <c r="A194" s="173"/>
      <c r="B194" s="663" t="s">
        <v>328</v>
      </c>
      <c r="C194" s="663"/>
      <c r="D194" s="663"/>
      <c r="E194" s="663"/>
      <c r="F194" s="663"/>
      <c r="G194" s="663"/>
      <c r="H194" s="663"/>
      <c r="I194" s="663"/>
      <c r="J194" s="663"/>
      <c r="K194" s="663"/>
      <c r="L194" s="663"/>
      <c r="M194" s="664"/>
      <c r="N194" s="174">
        <v>804</v>
      </c>
      <c r="O194" s="198">
        <v>10</v>
      </c>
      <c r="P194" s="198">
        <v>6</v>
      </c>
      <c r="Q194" s="175" t="s">
        <v>510</v>
      </c>
      <c r="R194" s="176" t="s">
        <v>42</v>
      </c>
      <c r="S194" s="635"/>
      <c r="T194" s="636"/>
      <c r="U194" s="394">
        <v>693.82461999999998</v>
      </c>
      <c r="V194" s="394">
        <v>693.82461999999998</v>
      </c>
      <c r="W194" s="395">
        <f t="shared" si="12"/>
        <v>100</v>
      </c>
      <c r="X194" s="665"/>
      <c r="Y194" s="665"/>
      <c r="Z194" s="665"/>
      <c r="AA194" s="665"/>
      <c r="AB194" s="665"/>
      <c r="AC194" s="665"/>
      <c r="AD194" s="665"/>
      <c r="AE194" s="177"/>
      <c r="AF194" s="178"/>
    </row>
    <row r="195" spans="1:32" ht="21.75" customHeight="1" x14ac:dyDescent="0.2">
      <c r="A195" s="173"/>
      <c r="B195" s="663" t="s">
        <v>339</v>
      </c>
      <c r="C195" s="663"/>
      <c r="D195" s="663"/>
      <c r="E195" s="663"/>
      <c r="F195" s="663"/>
      <c r="G195" s="663"/>
      <c r="H195" s="663"/>
      <c r="I195" s="663"/>
      <c r="J195" s="663"/>
      <c r="K195" s="663"/>
      <c r="L195" s="663"/>
      <c r="M195" s="664"/>
      <c r="N195" s="174">
        <v>804</v>
      </c>
      <c r="O195" s="198">
        <v>10</v>
      </c>
      <c r="P195" s="198">
        <v>6</v>
      </c>
      <c r="Q195" s="175" t="s">
        <v>510</v>
      </c>
      <c r="R195" s="176" t="s">
        <v>25</v>
      </c>
      <c r="S195" s="635"/>
      <c r="T195" s="636"/>
      <c r="U195" s="394">
        <v>145.38</v>
      </c>
      <c r="V195" s="394">
        <f>+V196</f>
        <v>145.28505999999999</v>
      </c>
      <c r="W195" s="395">
        <f t="shared" si="12"/>
        <v>99.93469528133167</v>
      </c>
      <c r="X195" s="665"/>
      <c r="Y195" s="665"/>
      <c r="Z195" s="665"/>
      <c r="AA195" s="665"/>
      <c r="AB195" s="665"/>
      <c r="AC195" s="665"/>
      <c r="AD195" s="665"/>
      <c r="AE195" s="177"/>
      <c r="AF195" s="178"/>
    </row>
    <row r="196" spans="1:32" ht="21.75" customHeight="1" x14ac:dyDescent="0.2">
      <c r="A196" s="173"/>
      <c r="B196" s="663" t="s">
        <v>340</v>
      </c>
      <c r="C196" s="663"/>
      <c r="D196" s="663"/>
      <c r="E196" s="663"/>
      <c r="F196" s="663"/>
      <c r="G196" s="663"/>
      <c r="H196" s="663"/>
      <c r="I196" s="663"/>
      <c r="J196" s="663"/>
      <c r="K196" s="663"/>
      <c r="L196" s="663"/>
      <c r="M196" s="664"/>
      <c r="N196" s="174">
        <v>804</v>
      </c>
      <c r="O196" s="198">
        <v>10</v>
      </c>
      <c r="P196" s="198">
        <v>6</v>
      </c>
      <c r="Q196" s="175" t="s">
        <v>510</v>
      </c>
      <c r="R196" s="176" t="s">
        <v>27</v>
      </c>
      <c r="S196" s="635"/>
      <c r="T196" s="636"/>
      <c r="U196" s="394">
        <v>145.38</v>
      </c>
      <c r="V196" s="394">
        <f>+V197+V198</f>
        <v>145.28505999999999</v>
      </c>
      <c r="W196" s="395">
        <f t="shared" si="12"/>
        <v>99.93469528133167</v>
      </c>
      <c r="X196" s="665"/>
      <c r="Y196" s="665"/>
      <c r="Z196" s="665"/>
      <c r="AA196" s="665"/>
      <c r="AB196" s="665"/>
      <c r="AC196" s="665"/>
      <c r="AD196" s="665"/>
      <c r="AE196" s="177"/>
      <c r="AF196" s="178"/>
    </row>
    <row r="197" spans="1:32" ht="21.75" customHeight="1" x14ac:dyDescent="0.2">
      <c r="A197" s="173"/>
      <c r="B197" s="663" t="s">
        <v>341</v>
      </c>
      <c r="C197" s="663"/>
      <c r="D197" s="663"/>
      <c r="E197" s="663"/>
      <c r="F197" s="663"/>
      <c r="G197" s="663"/>
      <c r="H197" s="663"/>
      <c r="I197" s="663"/>
      <c r="J197" s="663"/>
      <c r="K197" s="663"/>
      <c r="L197" s="663"/>
      <c r="M197" s="664"/>
      <c r="N197" s="174">
        <v>804</v>
      </c>
      <c r="O197" s="198">
        <v>10</v>
      </c>
      <c r="P197" s="198">
        <v>6</v>
      </c>
      <c r="Q197" s="175" t="s">
        <v>510</v>
      </c>
      <c r="R197" s="176" t="s">
        <v>28</v>
      </c>
      <c r="S197" s="635"/>
      <c r="T197" s="636"/>
      <c r="U197" s="394">
        <v>100.1</v>
      </c>
      <c r="V197" s="394">
        <v>100.00506</v>
      </c>
      <c r="W197" s="395">
        <f t="shared" si="12"/>
        <v>99.905154845154854</v>
      </c>
      <c r="X197" s="665"/>
      <c r="Y197" s="665"/>
      <c r="Z197" s="665"/>
      <c r="AA197" s="665"/>
      <c r="AB197" s="665"/>
      <c r="AC197" s="665"/>
      <c r="AD197" s="665"/>
      <c r="AE197" s="177"/>
      <c r="AF197" s="178"/>
    </row>
    <row r="198" spans="1:32" ht="12" customHeight="1" x14ac:dyDescent="0.2">
      <c r="A198" s="173"/>
      <c r="B198" s="663" t="s">
        <v>342</v>
      </c>
      <c r="C198" s="663"/>
      <c r="D198" s="663"/>
      <c r="E198" s="663"/>
      <c r="F198" s="663"/>
      <c r="G198" s="663"/>
      <c r="H198" s="663"/>
      <c r="I198" s="663"/>
      <c r="J198" s="663"/>
      <c r="K198" s="663"/>
      <c r="L198" s="663"/>
      <c r="M198" s="664"/>
      <c r="N198" s="174">
        <v>804</v>
      </c>
      <c r="O198" s="198">
        <v>10</v>
      </c>
      <c r="P198" s="198">
        <v>6</v>
      </c>
      <c r="Q198" s="175" t="s">
        <v>510</v>
      </c>
      <c r="R198" s="176" t="s">
        <v>29</v>
      </c>
      <c r="S198" s="635"/>
      <c r="T198" s="636"/>
      <c r="U198" s="394">
        <v>45.28</v>
      </c>
      <c r="V198" s="394">
        <v>45.28</v>
      </c>
      <c r="W198" s="395">
        <f t="shared" si="12"/>
        <v>100</v>
      </c>
      <c r="X198" s="665"/>
      <c r="Y198" s="665"/>
      <c r="Z198" s="665"/>
      <c r="AA198" s="665"/>
      <c r="AB198" s="665"/>
      <c r="AC198" s="665"/>
      <c r="AD198" s="665"/>
      <c r="AE198" s="177"/>
      <c r="AF198" s="178"/>
    </row>
    <row r="199" spans="1:32" ht="12" customHeight="1" x14ac:dyDescent="0.2">
      <c r="A199" s="173"/>
      <c r="B199" s="663" t="s">
        <v>30</v>
      </c>
      <c r="C199" s="663"/>
      <c r="D199" s="663"/>
      <c r="E199" s="663"/>
      <c r="F199" s="663"/>
      <c r="G199" s="663"/>
      <c r="H199" s="663"/>
      <c r="I199" s="663"/>
      <c r="J199" s="663"/>
      <c r="K199" s="663"/>
      <c r="L199" s="663"/>
      <c r="M199" s="664"/>
      <c r="N199" s="174">
        <v>804</v>
      </c>
      <c r="O199" s="198">
        <v>10</v>
      </c>
      <c r="P199" s="198">
        <v>6</v>
      </c>
      <c r="Q199" s="175" t="s">
        <v>510</v>
      </c>
      <c r="R199" s="176" t="s">
        <v>31</v>
      </c>
      <c r="S199" s="635"/>
      <c r="T199" s="636"/>
      <c r="U199" s="394">
        <v>3.4400000000000004</v>
      </c>
      <c r="V199" s="394">
        <f>+V200</f>
        <v>3.4400000000000004</v>
      </c>
      <c r="W199" s="395">
        <f t="shared" si="12"/>
        <v>100</v>
      </c>
      <c r="X199" s="665"/>
      <c r="Y199" s="665"/>
      <c r="Z199" s="665"/>
      <c r="AA199" s="665"/>
      <c r="AB199" s="665"/>
      <c r="AC199" s="665"/>
      <c r="AD199" s="665"/>
      <c r="AE199" s="177"/>
      <c r="AF199" s="178"/>
    </row>
    <row r="200" spans="1:32" ht="12" customHeight="1" x14ac:dyDescent="0.2">
      <c r="A200" s="173"/>
      <c r="B200" s="663" t="s">
        <v>343</v>
      </c>
      <c r="C200" s="663"/>
      <c r="D200" s="663"/>
      <c r="E200" s="663"/>
      <c r="F200" s="663"/>
      <c r="G200" s="663"/>
      <c r="H200" s="663"/>
      <c r="I200" s="663"/>
      <c r="J200" s="663"/>
      <c r="K200" s="663"/>
      <c r="L200" s="663"/>
      <c r="M200" s="664"/>
      <c r="N200" s="174">
        <v>804</v>
      </c>
      <c r="O200" s="198">
        <v>10</v>
      </c>
      <c r="P200" s="198">
        <v>6</v>
      </c>
      <c r="Q200" s="175" t="s">
        <v>510</v>
      </c>
      <c r="R200" s="176" t="s">
        <v>32</v>
      </c>
      <c r="S200" s="635"/>
      <c r="T200" s="636"/>
      <c r="U200" s="394">
        <v>3.4400000000000004</v>
      </c>
      <c r="V200" s="394">
        <f>+V201+V202</f>
        <v>3.4400000000000004</v>
      </c>
      <c r="W200" s="395">
        <f t="shared" si="12"/>
        <v>100</v>
      </c>
      <c r="X200" s="665"/>
      <c r="Y200" s="665"/>
      <c r="Z200" s="665"/>
      <c r="AA200" s="665"/>
      <c r="AB200" s="665"/>
      <c r="AC200" s="665"/>
      <c r="AD200" s="665"/>
      <c r="AE200" s="177"/>
      <c r="AF200" s="178"/>
    </row>
    <row r="201" spans="1:32" ht="21.75" customHeight="1" x14ac:dyDescent="0.2">
      <c r="A201" s="173"/>
      <c r="B201" s="663" t="s">
        <v>33</v>
      </c>
      <c r="C201" s="663"/>
      <c r="D201" s="663"/>
      <c r="E201" s="663"/>
      <c r="F201" s="663"/>
      <c r="G201" s="663"/>
      <c r="H201" s="663"/>
      <c r="I201" s="663"/>
      <c r="J201" s="663"/>
      <c r="K201" s="663"/>
      <c r="L201" s="663"/>
      <c r="M201" s="664"/>
      <c r="N201" s="174">
        <v>804</v>
      </c>
      <c r="O201" s="198">
        <v>10</v>
      </c>
      <c r="P201" s="198">
        <v>6</v>
      </c>
      <c r="Q201" s="175" t="s">
        <v>510</v>
      </c>
      <c r="R201" s="176" t="s">
        <v>34</v>
      </c>
      <c r="S201" s="635"/>
      <c r="T201" s="636"/>
      <c r="U201" s="394">
        <v>0.7</v>
      </c>
      <c r="V201" s="394">
        <v>0.7</v>
      </c>
      <c r="W201" s="395">
        <f t="shared" si="12"/>
        <v>100</v>
      </c>
      <c r="X201" s="665"/>
      <c r="Y201" s="665"/>
      <c r="Z201" s="665"/>
      <c r="AA201" s="665"/>
      <c r="AB201" s="665"/>
      <c r="AC201" s="665"/>
      <c r="AD201" s="665"/>
      <c r="AE201" s="177"/>
      <c r="AF201" s="178"/>
    </row>
    <row r="202" spans="1:32" ht="12" customHeight="1" x14ac:dyDescent="0.2">
      <c r="A202" s="173"/>
      <c r="B202" s="663" t="s">
        <v>82</v>
      </c>
      <c r="C202" s="663"/>
      <c r="D202" s="663"/>
      <c r="E202" s="663"/>
      <c r="F202" s="663"/>
      <c r="G202" s="663"/>
      <c r="H202" s="663"/>
      <c r="I202" s="663"/>
      <c r="J202" s="663"/>
      <c r="K202" s="663"/>
      <c r="L202" s="663"/>
      <c r="M202" s="664"/>
      <c r="N202" s="174">
        <v>804</v>
      </c>
      <c r="O202" s="198">
        <v>10</v>
      </c>
      <c r="P202" s="198">
        <v>6</v>
      </c>
      <c r="Q202" s="175" t="s">
        <v>510</v>
      </c>
      <c r="R202" s="176" t="s">
        <v>83</v>
      </c>
      <c r="S202" s="635"/>
      <c r="T202" s="636"/>
      <c r="U202" s="394">
        <v>2.74</v>
      </c>
      <c r="V202" s="394">
        <v>2.74</v>
      </c>
      <c r="W202" s="395">
        <f t="shared" si="12"/>
        <v>100</v>
      </c>
      <c r="X202" s="665"/>
      <c r="Y202" s="665"/>
      <c r="Z202" s="665"/>
      <c r="AA202" s="665"/>
      <c r="AB202" s="665"/>
      <c r="AC202" s="665"/>
      <c r="AD202" s="665"/>
      <c r="AE202" s="177"/>
      <c r="AF202" s="178"/>
    </row>
    <row r="203" spans="1:32" ht="21.75" customHeight="1" x14ac:dyDescent="0.2">
      <c r="A203" s="173"/>
      <c r="B203" s="663" t="s">
        <v>154</v>
      </c>
      <c r="C203" s="663"/>
      <c r="D203" s="663"/>
      <c r="E203" s="663"/>
      <c r="F203" s="663"/>
      <c r="G203" s="663"/>
      <c r="H203" s="663"/>
      <c r="I203" s="663"/>
      <c r="J203" s="663"/>
      <c r="K203" s="663"/>
      <c r="L203" s="663"/>
      <c r="M203" s="664"/>
      <c r="N203" s="174">
        <v>804</v>
      </c>
      <c r="O203" s="198">
        <v>10</v>
      </c>
      <c r="P203" s="198">
        <v>6</v>
      </c>
      <c r="Q203" s="175" t="s">
        <v>474</v>
      </c>
      <c r="R203" s="176">
        <v>0</v>
      </c>
      <c r="S203" s="635"/>
      <c r="T203" s="636"/>
      <c r="U203" s="394">
        <v>369.8</v>
      </c>
      <c r="V203" s="394">
        <f t="shared" ref="V203:V206" si="16">+V204</f>
        <v>369.8</v>
      </c>
      <c r="W203" s="395">
        <f t="shared" si="12"/>
        <v>100</v>
      </c>
      <c r="X203" s="665"/>
      <c r="Y203" s="665"/>
      <c r="Z203" s="665"/>
      <c r="AA203" s="665"/>
      <c r="AB203" s="665"/>
      <c r="AC203" s="665"/>
      <c r="AD203" s="665"/>
      <c r="AE203" s="177"/>
      <c r="AF203" s="178"/>
    </row>
    <row r="204" spans="1:32" ht="21.75" customHeight="1" x14ac:dyDescent="0.2">
      <c r="A204" s="173"/>
      <c r="B204" s="663" t="s">
        <v>59</v>
      </c>
      <c r="C204" s="663"/>
      <c r="D204" s="663"/>
      <c r="E204" s="663"/>
      <c r="F204" s="663"/>
      <c r="G204" s="663"/>
      <c r="H204" s="663"/>
      <c r="I204" s="663"/>
      <c r="J204" s="663"/>
      <c r="K204" s="663"/>
      <c r="L204" s="663"/>
      <c r="M204" s="664"/>
      <c r="N204" s="174">
        <v>804</v>
      </c>
      <c r="O204" s="198">
        <v>10</v>
      </c>
      <c r="P204" s="198">
        <v>6</v>
      </c>
      <c r="Q204" s="175" t="s">
        <v>509</v>
      </c>
      <c r="R204" s="176">
        <v>0</v>
      </c>
      <c r="S204" s="635"/>
      <c r="T204" s="636"/>
      <c r="U204" s="394">
        <v>369.8</v>
      </c>
      <c r="V204" s="394">
        <f t="shared" si="16"/>
        <v>369.8</v>
      </c>
      <c r="W204" s="395">
        <f t="shared" si="12"/>
        <v>100</v>
      </c>
      <c r="X204" s="665"/>
      <c r="Y204" s="665"/>
      <c r="Z204" s="665"/>
      <c r="AA204" s="665"/>
      <c r="AB204" s="665"/>
      <c r="AC204" s="665"/>
      <c r="AD204" s="665"/>
      <c r="AE204" s="177"/>
      <c r="AF204" s="178"/>
    </row>
    <row r="205" spans="1:32" ht="32.25" customHeight="1" x14ac:dyDescent="0.2">
      <c r="A205" s="173"/>
      <c r="B205" s="663" t="s">
        <v>61</v>
      </c>
      <c r="C205" s="663"/>
      <c r="D205" s="663"/>
      <c r="E205" s="663"/>
      <c r="F205" s="663"/>
      <c r="G205" s="663"/>
      <c r="H205" s="663"/>
      <c r="I205" s="663"/>
      <c r="J205" s="663"/>
      <c r="K205" s="663"/>
      <c r="L205" s="663"/>
      <c r="M205" s="664"/>
      <c r="N205" s="174">
        <v>804</v>
      </c>
      <c r="O205" s="198">
        <v>10</v>
      </c>
      <c r="P205" s="198">
        <v>6</v>
      </c>
      <c r="Q205" s="175" t="s">
        <v>511</v>
      </c>
      <c r="R205" s="176">
        <v>0</v>
      </c>
      <c r="S205" s="635"/>
      <c r="T205" s="636"/>
      <c r="U205" s="394">
        <v>369.8</v>
      </c>
      <c r="V205" s="394">
        <f t="shared" si="16"/>
        <v>369.8</v>
      </c>
      <c r="W205" s="395">
        <f t="shared" si="12"/>
        <v>100</v>
      </c>
      <c r="X205" s="665"/>
      <c r="Y205" s="665"/>
      <c r="Z205" s="665"/>
      <c r="AA205" s="665"/>
      <c r="AB205" s="665"/>
      <c r="AC205" s="665"/>
      <c r="AD205" s="665"/>
      <c r="AE205" s="177"/>
      <c r="AF205" s="178"/>
    </row>
    <row r="206" spans="1:32" ht="21.75" customHeight="1" x14ac:dyDescent="0.2">
      <c r="A206" s="173"/>
      <c r="B206" s="663" t="s">
        <v>339</v>
      </c>
      <c r="C206" s="663"/>
      <c r="D206" s="663"/>
      <c r="E206" s="663"/>
      <c r="F206" s="663"/>
      <c r="G206" s="663"/>
      <c r="H206" s="663"/>
      <c r="I206" s="663"/>
      <c r="J206" s="663"/>
      <c r="K206" s="663"/>
      <c r="L206" s="663"/>
      <c r="M206" s="664"/>
      <c r="N206" s="174">
        <v>804</v>
      </c>
      <c r="O206" s="198">
        <v>10</v>
      </c>
      <c r="P206" s="198">
        <v>6</v>
      </c>
      <c r="Q206" s="175" t="s">
        <v>511</v>
      </c>
      <c r="R206" s="176" t="s">
        <v>25</v>
      </c>
      <c r="S206" s="635"/>
      <c r="T206" s="636"/>
      <c r="U206" s="394">
        <v>369.8</v>
      </c>
      <c r="V206" s="394">
        <f t="shared" si="16"/>
        <v>369.8</v>
      </c>
      <c r="W206" s="395">
        <f t="shared" si="12"/>
        <v>100</v>
      </c>
      <c r="X206" s="665"/>
      <c r="Y206" s="665"/>
      <c r="Z206" s="665"/>
      <c r="AA206" s="665"/>
      <c r="AB206" s="665"/>
      <c r="AC206" s="665"/>
      <c r="AD206" s="665"/>
      <c r="AE206" s="177"/>
      <c r="AF206" s="178"/>
    </row>
    <row r="207" spans="1:32" ht="21.75" customHeight="1" x14ac:dyDescent="0.2">
      <c r="A207" s="173"/>
      <c r="B207" s="663" t="s">
        <v>340</v>
      </c>
      <c r="C207" s="663"/>
      <c r="D207" s="663"/>
      <c r="E207" s="663"/>
      <c r="F207" s="663"/>
      <c r="G207" s="663"/>
      <c r="H207" s="663"/>
      <c r="I207" s="663"/>
      <c r="J207" s="663"/>
      <c r="K207" s="663"/>
      <c r="L207" s="663"/>
      <c r="M207" s="664"/>
      <c r="N207" s="174">
        <v>804</v>
      </c>
      <c r="O207" s="198">
        <v>10</v>
      </c>
      <c r="P207" s="198">
        <v>6</v>
      </c>
      <c r="Q207" s="175" t="s">
        <v>511</v>
      </c>
      <c r="R207" s="176" t="s">
        <v>27</v>
      </c>
      <c r="S207" s="635"/>
      <c r="T207" s="636"/>
      <c r="U207" s="394">
        <v>369.8</v>
      </c>
      <c r="V207" s="394">
        <f>+V208+V209</f>
        <v>369.8</v>
      </c>
      <c r="W207" s="395">
        <f t="shared" si="12"/>
        <v>100</v>
      </c>
      <c r="X207" s="665"/>
      <c r="Y207" s="665"/>
      <c r="Z207" s="665"/>
      <c r="AA207" s="665"/>
      <c r="AB207" s="665"/>
      <c r="AC207" s="665"/>
      <c r="AD207" s="665"/>
      <c r="AE207" s="177"/>
      <c r="AF207" s="178"/>
    </row>
    <row r="208" spans="1:32" ht="21.75" customHeight="1" x14ac:dyDescent="0.2">
      <c r="A208" s="173"/>
      <c r="B208" s="663" t="s">
        <v>341</v>
      </c>
      <c r="C208" s="663"/>
      <c r="D208" s="663"/>
      <c r="E208" s="663"/>
      <c r="F208" s="663"/>
      <c r="G208" s="663"/>
      <c r="H208" s="663"/>
      <c r="I208" s="663"/>
      <c r="J208" s="663"/>
      <c r="K208" s="663"/>
      <c r="L208" s="663"/>
      <c r="M208" s="664"/>
      <c r="N208" s="174">
        <v>804</v>
      </c>
      <c r="O208" s="198">
        <v>10</v>
      </c>
      <c r="P208" s="198">
        <v>6</v>
      </c>
      <c r="Q208" s="175" t="s">
        <v>511</v>
      </c>
      <c r="R208" s="176" t="s">
        <v>28</v>
      </c>
      <c r="S208" s="635"/>
      <c r="T208" s="636"/>
      <c r="U208" s="394">
        <v>11.097860000000001</v>
      </c>
      <c r="V208" s="394">
        <v>11.097860000000001</v>
      </c>
      <c r="W208" s="395">
        <f t="shared" si="12"/>
        <v>100</v>
      </c>
      <c r="X208" s="665"/>
      <c r="Y208" s="665"/>
      <c r="Z208" s="665"/>
      <c r="AA208" s="665"/>
      <c r="AB208" s="665"/>
      <c r="AC208" s="665"/>
      <c r="AD208" s="665"/>
      <c r="AE208" s="177"/>
      <c r="AF208" s="178"/>
    </row>
    <row r="209" spans="1:32" ht="12" customHeight="1" x14ac:dyDescent="0.2">
      <c r="A209" s="173"/>
      <c r="B209" s="663" t="s">
        <v>342</v>
      </c>
      <c r="C209" s="663"/>
      <c r="D209" s="663"/>
      <c r="E209" s="663"/>
      <c r="F209" s="663"/>
      <c r="G209" s="663"/>
      <c r="H209" s="663"/>
      <c r="I209" s="663"/>
      <c r="J209" s="663"/>
      <c r="K209" s="663"/>
      <c r="L209" s="663"/>
      <c r="M209" s="664"/>
      <c r="N209" s="174">
        <v>804</v>
      </c>
      <c r="O209" s="198">
        <v>10</v>
      </c>
      <c r="P209" s="198">
        <v>6</v>
      </c>
      <c r="Q209" s="175" t="s">
        <v>511</v>
      </c>
      <c r="R209" s="176" t="s">
        <v>29</v>
      </c>
      <c r="S209" s="635"/>
      <c r="T209" s="636"/>
      <c r="U209" s="394">
        <v>358.70213999999999</v>
      </c>
      <c r="V209" s="394">
        <v>358.70213999999999</v>
      </c>
      <c r="W209" s="395">
        <f t="shared" si="12"/>
        <v>100</v>
      </c>
      <c r="X209" s="665"/>
      <c r="Y209" s="665"/>
      <c r="Z209" s="665"/>
      <c r="AA209" s="665"/>
      <c r="AB209" s="665"/>
      <c r="AC209" s="665"/>
      <c r="AD209" s="665"/>
      <c r="AE209" s="177"/>
      <c r="AF209" s="178"/>
    </row>
    <row r="210" spans="1:32" s="509" customFormat="1" ht="21.75" customHeight="1" x14ac:dyDescent="0.2">
      <c r="A210" s="163"/>
      <c r="B210" s="672" t="s">
        <v>532</v>
      </c>
      <c r="C210" s="672"/>
      <c r="D210" s="672"/>
      <c r="E210" s="672"/>
      <c r="F210" s="672"/>
      <c r="G210" s="672"/>
      <c r="H210" s="672"/>
      <c r="I210" s="672"/>
      <c r="J210" s="672"/>
      <c r="K210" s="672"/>
      <c r="L210" s="672"/>
      <c r="M210" s="673"/>
      <c r="N210" s="503">
        <v>805</v>
      </c>
      <c r="O210" s="504">
        <v>0</v>
      </c>
      <c r="P210" s="504">
        <v>0</v>
      </c>
      <c r="Q210" s="505">
        <v>0</v>
      </c>
      <c r="R210" s="506">
        <v>0</v>
      </c>
      <c r="S210" s="674"/>
      <c r="T210" s="675"/>
      <c r="U210" s="507">
        <v>3559.42949</v>
      </c>
      <c r="V210" s="507">
        <f>+V211</f>
        <v>3559.2667000000001</v>
      </c>
      <c r="W210" s="396">
        <f t="shared" si="12"/>
        <v>99.995426514264224</v>
      </c>
      <c r="X210" s="676"/>
      <c r="Y210" s="676"/>
      <c r="Z210" s="676"/>
      <c r="AA210" s="676"/>
      <c r="AB210" s="676"/>
      <c r="AC210" s="676"/>
      <c r="AD210" s="676"/>
      <c r="AE210" s="165"/>
      <c r="AF210" s="508"/>
    </row>
    <row r="211" spans="1:32" ht="12" customHeight="1" x14ac:dyDescent="0.2">
      <c r="A211" s="173"/>
      <c r="B211" s="663" t="s">
        <v>413</v>
      </c>
      <c r="C211" s="663"/>
      <c r="D211" s="663"/>
      <c r="E211" s="663"/>
      <c r="F211" s="663"/>
      <c r="G211" s="663"/>
      <c r="H211" s="663"/>
      <c r="I211" s="663"/>
      <c r="J211" s="663"/>
      <c r="K211" s="663"/>
      <c r="L211" s="663"/>
      <c r="M211" s="664"/>
      <c r="N211" s="174">
        <v>805</v>
      </c>
      <c r="O211" s="198">
        <v>4</v>
      </c>
      <c r="P211" s="198">
        <v>0</v>
      </c>
      <c r="Q211" s="175">
        <v>0</v>
      </c>
      <c r="R211" s="176">
        <v>0</v>
      </c>
      <c r="S211" s="635"/>
      <c r="T211" s="636"/>
      <c r="U211" s="394">
        <v>3559.42949</v>
      </c>
      <c r="V211" s="394">
        <f>+V212+V243</f>
        <v>3559.2667000000001</v>
      </c>
      <c r="W211" s="395">
        <f t="shared" ref="W211:W274" si="17">+V211/U211*100</f>
        <v>99.995426514264224</v>
      </c>
      <c r="X211" s="665"/>
      <c r="Y211" s="665"/>
      <c r="Z211" s="665"/>
      <c r="AA211" s="665"/>
      <c r="AB211" s="665"/>
      <c r="AC211" s="665"/>
      <c r="AD211" s="665"/>
      <c r="AE211" s="177"/>
      <c r="AF211" s="178"/>
    </row>
    <row r="212" spans="1:32" ht="12" customHeight="1" x14ac:dyDescent="0.2">
      <c r="A212" s="173"/>
      <c r="B212" s="663" t="s">
        <v>63</v>
      </c>
      <c r="C212" s="663"/>
      <c r="D212" s="663"/>
      <c r="E212" s="663"/>
      <c r="F212" s="663"/>
      <c r="G212" s="663"/>
      <c r="H212" s="663"/>
      <c r="I212" s="663"/>
      <c r="J212" s="663"/>
      <c r="K212" s="663"/>
      <c r="L212" s="663"/>
      <c r="M212" s="664"/>
      <c r="N212" s="174">
        <v>805</v>
      </c>
      <c r="O212" s="198">
        <v>4</v>
      </c>
      <c r="P212" s="198">
        <v>5</v>
      </c>
      <c r="Q212" s="175">
        <v>0</v>
      </c>
      <c r="R212" s="176">
        <v>0</v>
      </c>
      <c r="S212" s="635"/>
      <c r="T212" s="636"/>
      <c r="U212" s="394">
        <v>3210.6912199999997</v>
      </c>
      <c r="V212" s="394">
        <f>+V213+V223</f>
        <v>3210.5284299999998</v>
      </c>
      <c r="W212" s="395">
        <f t="shared" si="17"/>
        <v>99.994929752229496</v>
      </c>
      <c r="X212" s="665"/>
      <c r="Y212" s="665"/>
      <c r="Z212" s="665"/>
      <c r="AA212" s="665"/>
      <c r="AB212" s="665"/>
      <c r="AC212" s="665"/>
      <c r="AD212" s="665"/>
      <c r="AE212" s="177"/>
      <c r="AF212" s="178"/>
    </row>
    <row r="213" spans="1:32" ht="21.75" customHeight="1" x14ac:dyDescent="0.2">
      <c r="A213" s="173"/>
      <c r="B213" s="663" t="s">
        <v>65</v>
      </c>
      <c r="C213" s="663"/>
      <c r="D213" s="663"/>
      <c r="E213" s="663"/>
      <c r="F213" s="663"/>
      <c r="G213" s="663"/>
      <c r="H213" s="663"/>
      <c r="I213" s="663"/>
      <c r="J213" s="663"/>
      <c r="K213" s="663"/>
      <c r="L213" s="663"/>
      <c r="M213" s="664"/>
      <c r="N213" s="174">
        <v>805</v>
      </c>
      <c r="O213" s="198">
        <v>4</v>
      </c>
      <c r="P213" s="198">
        <v>5</v>
      </c>
      <c r="Q213" s="175" t="s">
        <v>414</v>
      </c>
      <c r="R213" s="176">
        <v>0</v>
      </c>
      <c r="S213" s="635"/>
      <c r="T213" s="636"/>
      <c r="U213" s="394">
        <v>389.928</v>
      </c>
      <c r="V213" s="394">
        <f>+V214</f>
        <v>389.86768000000001</v>
      </c>
      <c r="W213" s="395">
        <f t="shared" si="17"/>
        <v>99.984530477421472</v>
      </c>
      <c r="X213" s="665"/>
      <c r="Y213" s="665"/>
      <c r="Z213" s="665"/>
      <c r="AA213" s="665"/>
      <c r="AB213" s="665"/>
      <c r="AC213" s="665"/>
      <c r="AD213" s="665"/>
      <c r="AE213" s="177"/>
      <c r="AF213" s="178"/>
    </row>
    <row r="214" spans="1:32" ht="32.25" customHeight="1" x14ac:dyDescent="0.2">
      <c r="A214" s="173"/>
      <c r="B214" s="663" t="s">
        <v>68</v>
      </c>
      <c r="C214" s="663"/>
      <c r="D214" s="663"/>
      <c r="E214" s="663"/>
      <c r="F214" s="663"/>
      <c r="G214" s="663"/>
      <c r="H214" s="663"/>
      <c r="I214" s="663"/>
      <c r="J214" s="663"/>
      <c r="K214" s="663"/>
      <c r="L214" s="663"/>
      <c r="M214" s="664"/>
      <c r="N214" s="174">
        <v>805</v>
      </c>
      <c r="O214" s="198">
        <v>4</v>
      </c>
      <c r="P214" s="198">
        <v>5</v>
      </c>
      <c r="Q214" s="175" t="s">
        <v>415</v>
      </c>
      <c r="R214" s="176">
        <v>0</v>
      </c>
      <c r="S214" s="635"/>
      <c r="T214" s="636"/>
      <c r="U214" s="394">
        <v>389.928</v>
      </c>
      <c r="V214" s="394">
        <f>+V215</f>
        <v>389.86768000000001</v>
      </c>
      <c r="W214" s="395">
        <f t="shared" si="17"/>
        <v>99.984530477421472</v>
      </c>
      <c r="X214" s="665"/>
      <c r="Y214" s="665"/>
      <c r="Z214" s="665"/>
      <c r="AA214" s="665"/>
      <c r="AB214" s="665"/>
      <c r="AC214" s="665"/>
      <c r="AD214" s="665"/>
      <c r="AE214" s="177"/>
      <c r="AF214" s="178"/>
    </row>
    <row r="215" spans="1:32" ht="12" customHeight="1" x14ac:dyDescent="0.2">
      <c r="A215" s="173"/>
      <c r="B215" s="663" t="s">
        <v>416</v>
      </c>
      <c r="C215" s="663"/>
      <c r="D215" s="663"/>
      <c r="E215" s="663"/>
      <c r="F215" s="663"/>
      <c r="G215" s="663"/>
      <c r="H215" s="663"/>
      <c r="I215" s="663"/>
      <c r="J215" s="663"/>
      <c r="K215" s="663"/>
      <c r="L215" s="663"/>
      <c r="M215" s="664"/>
      <c r="N215" s="174">
        <v>805</v>
      </c>
      <c r="O215" s="198">
        <v>4</v>
      </c>
      <c r="P215" s="198">
        <v>5</v>
      </c>
      <c r="Q215" s="175" t="s">
        <v>417</v>
      </c>
      <c r="R215" s="176">
        <v>0</v>
      </c>
      <c r="S215" s="635"/>
      <c r="T215" s="636"/>
      <c r="U215" s="394">
        <v>389.928</v>
      </c>
      <c r="V215" s="394">
        <f>+V216+V219</f>
        <v>389.86768000000001</v>
      </c>
      <c r="W215" s="395">
        <f t="shared" si="17"/>
        <v>99.984530477421472</v>
      </c>
      <c r="X215" s="665"/>
      <c r="Y215" s="665"/>
      <c r="Z215" s="665"/>
      <c r="AA215" s="665"/>
      <c r="AB215" s="665"/>
      <c r="AC215" s="665"/>
      <c r="AD215" s="665"/>
      <c r="AE215" s="177"/>
      <c r="AF215" s="178"/>
    </row>
    <row r="216" spans="1:32" ht="21.75" customHeight="1" x14ac:dyDescent="0.2">
      <c r="A216" s="173"/>
      <c r="B216" s="663" t="s">
        <v>339</v>
      </c>
      <c r="C216" s="663"/>
      <c r="D216" s="663"/>
      <c r="E216" s="663"/>
      <c r="F216" s="663"/>
      <c r="G216" s="663"/>
      <c r="H216" s="663"/>
      <c r="I216" s="663"/>
      <c r="J216" s="663"/>
      <c r="K216" s="663"/>
      <c r="L216" s="663"/>
      <c r="M216" s="664"/>
      <c r="N216" s="174">
        <v>805</v>
      </c>
      <c r="O216" s="198">
        <v>4</v>
      </c>
      <c r="P216" s="198">
        <v>5</v>
      </c>
      <c r="Q216" s="175" t="s">
        <v>417</v>
      </c>
      <c r="R216" s="176" t="s">
        <v>25</v>
      </c>
      <c r="S216" s="635"/>
      <c r="T216" s="636"/>
      <c r="U216" s="394">
        <v>189.928</v>
      </c>
      <c r="V216" s="394">
        <f>+V217</f>
        <v>189.928</v>
      </c>
      <c r="W216" s="395">
        <f t="shared" si="17"/>
        <v>100</v>
      </c>
      <c r="X216" s="665"/>
      <c r="Y216" s="665"/>
      <c r="Z216" s="665"/>
      <c r="AA216" s="665"/>
      <c r="AB216" s="665"/>
      <c r="AC216" s="665"/>
      <c r="AD216" s="665"/>
      <c r="AE216" s="177"/>
      <c r="AF216" s="178"/>
    </row>
    <row r="217" spans="1:32" ht="21.75" customHeight="1" x14ac:dyDescent="0.2">
      <c r="A217" s="173"/>
      <c r="B217" s="663" t="s">
        <v>340</v>
      </c>
      <c r="C217" s="663"/>
      <c r="D217" s="663"/>
      <c r="E217" s="663"/>
      <c r="F217" s="663"/>
      <c r="G217" s="663"/>
      <c r="H217" s="663"/>
      <c r="I217" s="663"/>
      <c r="J217" s="663"/>
      <c r="K217" s="663"/>
      <c r="L217" s="663"/>
      <c r="M217" s="664"/>
      <c r="N217" s="174">
        <v>805</v>
      </c>
      <c r="O217" s="198">
        <v>4</v>
      </c>
      <c r="P217" s="198">
        <v>5</v>
      </c>
      <c r="Q217" s="175" t="s">
        <v>417</v>
      </c>
      <c r="R217" s="176" t="s">
        <v>27</v>
      </c>
      <c r="S217" s="635"/>
      <c r="T217" s="636"/>
      <c r="U217" s="394">
        <v>189.928</v>
      </c>
      <c r="V217" s="394">
        <f>+V218</f>
        <v>189.928</v>
      </c>
      <c r="W217" s="395">
        <f t="shared" si="17"/>
        <v>100</v>
      </c>
      <c r="X217" s="665"/>
      <c r="Y217" s="665"/>
      <c r="Z217" s="665"/>
      <c r="AA217" s="665"/>
      <c r="AB217" s="665"/>
      <c r="AC217" s="665"/>
      <c r="AD217" s="665"/>
      <c r="AE217" s="177"/>
      <c r="AF217" s="178"/>
    </row>
    <row r="218" spans="1:32" ht="12" customHeight="1" x14ac:dyDescent="0.2">
      <c r="A218" s="173"/>
      <c r="B218" s="663" t="s">
        <v>342</v>
      </c>
      <c r="C218" s="663"/>
      <c r="D218" s="663"/>
      <c r="E218" s="663"/>
      <c r="F218" s="663"/>
      <c r="G218" s="663"/>
      <c r="H218" s="663"/>
      <c r="I218" s="663"/>
      <c r="J218" s="663"/>
      <c r="K218" s="663"/>
      <c r="L218" s="663"/>
      <c r="M218" s="664"/>
      <c r="N218" s="174">
        <v>805</v>
      </c>
      <c r="O218" s="198">
        <v>4</v>
      </c>
      <c r="P218" s="198">
        <v>5</v>
      </c>
      <c r="Q218" s="175" t="s">
        <v>417</v>
      </c>
      <c r="R218" s="176" t="s">
        <v>29</v>
      </c>
      <c r="S218" s="635"/>
      <c r="T218" s="636"/>
      <c r="U218" s="394">
        <v>189.928</v>
      </c>
      <c r="V218" s="394">
        <v>189.928</v>
      </c>
      <c r="W218" s="395">
        <f t="shared" si="17"/>
        <v>100</v>
      </c>
      <c r="X218" s="665"/>
      <c r="Y218" s="665"/>
      <c r="Z218" s="665"/>
      <c r="AA218" s="665"/>
      <c r="AB218" s="665"/>
      <c r="AC218" s="665"/>
      <c r="AD218" s="665"/>
      <c r="AE218" s="177"/>
      <c r="AF218" s="178"/>
    </row>
    <row r="219" spans="1:32" ht="12" customHeight="1" x14ac:dyDescent="0.2">
      <c r="A219" s="173"/>
      <c r="B219" s="663" t="s">
        <v>30</v>
      </c>
      <c r="C219" s="663"/>
      <c r="D219" s="663"/>
      <c r="E219" s="663"/>
      <c r="F219" s="663"/>
      <c r="G219" s="663"/>
      <c r="H219" s="663"/>
      <c r="I219" s="663"/>
      <c r="J219" s="663"/>
      <c r="K219" s="663"/>
      <c r="L219" s="663"/>
      <c r="M219" s="664"/>
      <c r="N219" s="174">
        <v>805</v>
      </c>
      <c r="O219" s="198">
        <v>4</v>
      </c>
      <c r="P219" s="198">
        <v>5</v>
      </c>
      <c r="Q219" s="175" t="s">
        <v>417</v>
      </c>
      <c r="R219" s="176" t="s">
        <v>31</v>
      </c>
      <c r="S219" s="635"/>
      <c r="T219" s="636"/>
      <c r="U219" s="394">
        <v>200</v>
      </c>
      <c r="V219" s="394">
        <f>+V220</f>
        <v>199.93968000000001</v>
      </c>
      <c r="W219" s="395">
        <f t="shared" si="17"/>
        <v>99.969840000000005</v>
      </c>
      <c r="X219" s="665"/>
      <c r="Y219" s="665"/>
      <c r="Z219" s="665"/>
      <c r="AA219" s="665"/>
      <c r="AB219" s="665"/>
      <c r="AC219" s="665"/>
      <c r="AD219" s="665"/>
      <c r="AE219" s="177"/>
      <c r="AF219" s="178"/>
    </row>
    <row r="220" spans="1:32" ht="42.75" customHeight="1" x14ac:dyDescent="0.2">
      <c r="A220" s="173"/>
      <c r="B220" s="663" t="s">
        <v>418</v>
      </c>
      <c r="C220" s="663"/>
      <c r="D220" s="663"/>
      <c r="E220" s="663"/>
      <c r="F220" s="663"/>
      <c r="G220" s="663"/>
      <c r="H220" s="663"/>
      <c r="I220" s="663"/>
      <c r="J220" s="663"/>
      <c r="K220" s="663"/>
      <c r="L220" s="663"/>
      <c r="M220" s="664"/>
      <c r="N220" s="174">
        <v>805</v>
      </c>
      <c r="O220" s="198">
        <v>4</v>
      </c>
      <c r="P220" s="198">
        <v>5</v>
      </c>
      <c r="Q220" s="175" t="s">
        <v>417</v>
      </c>
      <c r="R220" s="176" t="s">
        <v>67</v>
      </c>
      <c r="S220" s="635"/>
      <c r="T220" s="636"/>
      <c r="U220" s="394">
        <v>200</v>
      </c>
      <c r="V220" s="394">
        <f>+V221+V222</f>
        <v>199.93968000000001</v>
      </c>
      <c r="W220" s="395">
        <f t="shared" si="17"/>
        <v>99.969840000000005</v>
      </c>
      <c r="X220" s="665"/>
      <c r="Y220" s="665"/>
      <c r="Z220" s="665"/>
      <c r="AA220" s="665"/>
      <c r="AB220" s="665"/>
      <c r="AC220" s="665"/>
      <c r="AD220" s="665"/>
      <c r="AE220" s="177"/>
      <c r="AF220" s="178"/>
    </row>
    <row r="221" spans="1:32" ht="74.25" hidden="1" customHeight="1" x14ac:dyDescent="0.2">
      <c r="A221" s="173"/>
      <c r="B221" s="663" t="s">
        <v>419</v>
      </c>
      <c r="C221" s="663"/>
      <c r="D221" s="663"/>
      <c r="E221" s="663"/>
      <c r="F221" s="663"/>
      <c r="G221" s="663"/>
      <c r="H221" s="663"/>
      <c r="I221" s="663"/>
      <c r="J221" s="663"/>
      <c r="K221" s="663"/>
      <c r="L221" s="663"/>
      <c r="M221" s="664"/>
      <c r="N221" s="174">
        <v>805</v>
      </c>
      <c r="O221" s="198">
        <v>4</v>
      </c>
      <c r="P221" s="198">
        <v>5</v>
      </c>
      <c r="Q221" s="175" t="s">
        <v>417</v>
      </c>
      <c r="R221" s="176" t="s">
        <v>113</v>
      </c>
      <c r="S221" s="635"/>
      <c r="T221" s="636"/>
      <c r="U221" s="394">
        <v>0</v>
      </c>
      <c r="V221" s="394"/>
      <c r="W221" s="395" t="e">
        <f t="shared" si="17"/>
        <v>#DIV/0!</v>
      </c>
      <c r="X221" s="665"/>
      <c r="Y221" s="665"/>
      <c r="Z221" s="665"/>
      <c r="AA221" s="665"/>
      <c r="AB221" s="665"/>
      <c r="AC221" s="665"/>
      <c r="AD221" s="665"/>
      <c r="AE221" s="177"/>
      <c r="AF221" s="178"/>
    </row>
    <row r="222" spans="1:32" ht="74.25" customHeight="1" x14ac:dyDescent="0.2">
      <c r="A222" s="173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28" t="s">
        <v>568</v>
      </c>
      <c r="N222" s="174">
        <v>805</v>
      </c>
      <c r="O222" s="198">
        <v>4</v>
      </c>
      <c r="P222" s="198">
        <v>5</v>
      </c>
      <c r="Q222" s="175" t="s">
        <v>417</v>
      </c>
      <c r="R222" s="176">
        <v>813</v>
      </c>
      <c r="S222" s="197"/>
      <c r="T222" s="198"/>
      <c r="U222" s="394">
        <v>200</v>
      </c>
      <c r="V222" s="394">
        <v>199.93968000000001</v>
      </c>
      <c r="W222" s="395">
        <f t="shared" si="17"/>
        <v>99.969840000000005</v>
      </c>
      <c r="X222" s="199"/>
      <c r="Y222" s="199"/>
      <c r="Z222" s="199"/>
      <c r="AA222" s="199"/>
      <c r="AB222" s="199"/>
      <c r="AC222" s="199"/>
      <c r="AD222" s="199"/>
      <c r="AE222" s="177"/>
      <c r="AF222" s="178"/>
    </row>
    <row r="223" spans="1:32" ht="21.75" customHeight="1" x14ac:dyDescent="0.2">
      <c r="A223" s="173"/>
      <c r="B223" s="663" t="s">
        <v>60</v>
      </c>
      <c r="C223" s="663"/>
      <c r="D223" s="663"/>
      <c r="E223" s="663"/>
      <c r="F223" s="663"/>
      <c r="G223" s="663"/>
      <c r="H223" s="663"/>
      <c r="I223" s="663"/>
      <c r="J223" s="663"/>
      <c r="K223" s="663"/>
      <c r="L223" s="663"/>
      <c r="M223" s="664"/>
      <c r="N223" s="174">
        <v>805</v>
      </c>
      <c r="O223" s="198">
        <v>4</v>
      </c>
      <c r="P223" s="198">
        <v>5</v>
      </c>
      <c r="Q223" s="175" t="s">
        <v>357</v>
      </c>
      <c r="R223" s="176">
        <v>0</v>
      </c>
      <c r="S223" s="635"/>
      <c r="T223" s="636"/>
      <c r="U223" s="394">
        <v>2820.7632199999998</v>
      </c>
      <c r="V223" s="394">
        <f>+V224+V229+V239</f>
        <v>2820.66075</v>
      </c>
      <c r="W223" s="395">
        <f t="shared" si="17"/>
        <v>99.996367295231551</v>
      </c>
      <c r="X223" s="665"/>
      <c r="Y223" s="665"/>
      <c r="Z223" s="665"/>
      <c r="AA223" s="665"/>
      <c r="AB223" s="665"/>
      <c r="AC223" s="665"/>
      <c r="AD223" s="665"/>
      <c r="AE223" s="177"/>
      <c r="AF223" s="178"/>
    </row>
    <row r="224" spans="1:32" ht="42.75" customHeight="1" x14ac:dyDescent="0.2">
      <c r="A224" s="173"/>
      <c r="B224" s="663" t="s">
        <v>358</v>
      </c>
      <c r="C224" s="663"/>
      <c r="D224" s="663"/>
      <c r="E224" s="663"/>
      <c r="F224" s="663"/>
      <c r="G224" s="663"/>
      <c r="H224" s="663"/>
      <c r="I224" s="663"/>
      <c r="J224" s="663"/>
      <c r="K224" s="663"/>
      <c r="L224" s="663"/>
      <c r="M224" s="664"/>
      <c r="N224" s="174">
        <v>805</v>
      </c>
      <c r="O224" s="198">
        <v>4</v>
      </c>
      <c r="P224" s="198">
        <v>5</v>
      </c>
      <c r="Q224" s="175" t="s">
        <v>359</v>
      </c>
      <c r="R224" s="176">
        <v>0</v>
      </c>
      <c r="S224" s="635"/>
      <c r="T224" s="636"/>
      <c r="U224" s="394">
        <v>2235.2432199999998</v>
      </c>
      <c r="V224" s="394">
        <f>+V225</f>
        <v>2235.2432199999998</v>
      </c>
      <c r="W224" s="395">
        <f t="shared" si="17"/>
        <v>100</v>
      </c>
      <c r="X224" s="665"/>
      <c r="Y224" s="665"/>
      <c r="Z224" s="665"/>
      <c r="AA224" s="665"/>
      <c r="AB224" s="665"/>
      <c r="AC224" s="665"/>
      <c r="AD224" s="665"/>
      <c r="AE224" s="177"/>
      <c r="AF224" s="178"/>
    </row>
    <row r="225" spans="1:32" ht="53.25" customHeight="1" x14ac:dyDescent="0.2">
      <c r="A225" s="173"/>
      <c r="B225" s="663" t="s">
        <v>17</v>
      </c>
      <c r="C225" s="663"/>
      <c r="D225" s="663"/>
      <c r="E225" s="663"/>
      <c r="F225" s="663"/>
      <c r="G225" s="663"/>
      <c r="H225" s="663"/>
      <c r="I225" s="663"/>
      <c r="J225" s="663"/>
      <c r="K225" s="663"/>
      <c r="L225" s="663"/>
      <c r="M225" s="664"/>
      <c r="N225" s="174">
        <v>805</v>
      </c>
      <c r="O225" s="198">
        <v>4</v>
      </c>
      <c r="P225" s="198">
        <v>5</v>
      </c>
      <c r="Q225" s="175" t="s">
        <v>359</v>
      </c>
      <c r="R225" s="176" t="s">
        <v>18</v>
      </c>
      <c r="S225" s="635"/>
      <c r="T225" s="636"/>
      <c r="U225" s="394">
        <v>2235.2432199999998</v>
      </c>
      <c r="V225" s="394">
        <f>+V226</f>
        <v>2235.2432199999998</v>
      </c>
      <c r="W225" s="395">
        <f t="shared" si="17"/>
        <v>100</v>
      </c>
      <c r="X225" s="665"/>
      <c r="Y225" s="665"/>
      <c r="Z225" s="665"/>
      <c r="AA225" s="665"/>
      <c r="AB225" s="665"/>
      <c r="AC225" s="665"/>
      <c r="AD225" s="665"/>
      <c r="AE225" s="177"/>
      <c r="AF225" s="178"/>
    </row>
    <row r="226" spans="1:32" ht="21.75" customHeight="1" x14ac:dyDescent="0.2">
      <c r="A226" s="173"/>
      <c r="B226" s="663" t="s">
        <v>38</v>
      </c>
      <c r="C226" s="663"/>
      <c r="D226" s="663"/>
      <c r="E226" s="663"/>
      <c r="F226" s="663"/>
      <c r="G226" s="663"/>
      <c r="H226" s="663"/>
      <c r="I226" s="663"/>
      <c r="J226" s="663"/>
      <c r="K226" s="663"/>
      <c r="L226" s="663"/>
      <c r="M226" s="664"/>
      <c r="N226" s="174">
        <v>805</v>
      </c>
      <c r="O226" s="198">
        <v>4</v>
      </c>
      <c r="P226" s="198">
        <v>5</v>
      </c>
      <c r="Q226" s="175" t="s">
        <v>359</v>
      </c>
      <c r="R226" s="176" t="s">
        <v>39</v>
      </c>
      <c r="S226" s="635"/>
      <c r="T226" s="636"/>
      <c r="U226" s="394">
        <v>2235.2432199999998</v>
      </c>
      <c r="V226" s="394">
        <f>+V227+V228</f>
        <v>2235.2432199999998</v>
      </c>
      <c r="W226" s="395">
        <f t="shared" si="17"/>
        <v>100</v>
      </c>
      <c r="X226" s="665"/>
      <c r="Y226" s="665"/>
      <c r="Z226" s="665"/>
      <c r="AA226" s="665"/>
      <c r="AB226" s="665"/>
      <c r="AC226" s="665"/>
      <c r="AD226" s="665"/>
      <c r="AE226" s="177"/>
      <c r="AF226" s="178"/>
    </row>
    <row r="227" spans="1:32" ht="21.75" customHeight="1" x14ac:dyDescent="0.2">
      <c r="A227" s="173"/>
      <c r="B227" s="663" t="s">
        <v>327</v>
      </c>
      <c r="C227" s="663"/>
      <c r="D227" s="663"/>
      <c r="E227" s="663"/>
      <c r="F227" s="663"/>
      <c r="G227" s="663"/>
      <c r="H227" s="663"/>
      <c r="I227" s="663"/>
      <c r="J227" s="663"/>
      <c r="K227" s="663"/>
      <c r="L227" s="663"/>
      <c r="M227" s="664"/>
      <c r="N227" s="174">
        <v>805</v>
      </c>
      <c r="O227" s="198">
        <v>4</v>
      </c>
      <c r="P227" s="198">
        <v>5</v>
      </c>
      <c r="Q227" s="175" t="s">
        <v>359</v>
      </c>
      <c r="R227" s="176" t="s">
        <v>40</v>
      </c>
      <c r="S227" s="635"/>
      <c r="T227" s="636"/>
      <c r="U227" s="394">
        <v>1719.5416399999999</v>
      </c>
      <c r="V227" s="394">
        <v>1719.5416399999999</v>
      </c>
      <c r="W227" s="395">
        <f t="shared" si="17"/>
        <v>100</v>
      </c>
      <c r="X227" s="665"/>
      <c r="Y227" s="665"/>
      <c r="Z227" s="665"/>
      <c r="AA227" s="665"/>
      <c r="AB227" s="665"/>
      <c r="AC227" s="665"/>
      <c r="AD227" s="665"/>
      <c r="AE227" s="177"/>
      <c r="AF227" s="178"/>
    </row>
    <row r="228" spans="1:32" ht="32.25" customHeight="1" x14ac:dyDescent="0.2">
      <c r="A228" s="173"/>
      <c r="B228" s="663" t="s">
        <v>328</v>
      </c>
      <c r="C228" s="663"/>
      <c r="D228" s="663"/>
      <c r="E228" s="663"/>
      <c r="F228" s="663"/>
      <c r="G228" s="663"/>
      <c r="H228" s="663"/>
      <c r="I228" s="663"/>
      <c r="J228" s="663"/>
      <c r="K228" s="663"/>
      <c r="L228" s="663"/>
      <c r="M228" s="664"/>
      <c r="N228" s="174">
        <v>805</v>
      </c>
      <c r="O228" s="198">
        <v>4</v>
      </c>
      <c r="P228" s="198">
        <v>5</v>
      </c>
      <c r="Q228" s="175" t="s">
        <v>359</v>
      </c>
      <c r="R228" s="176" t="s">
        <v>42</v>
      </c>
      <c r="S228" s="635"/>
      <c r="T228" s="636"/>
      <c r="U228" s="394">
        <v>515.70158000000004</v>
      </c>
      <c r="V228" s="394">
        <v>515.70158000000004</v>
      </c>
      <c r="W228" s="395">
        <f t="shared" si="17"/>
        <v>100</v>
      </c>
      <c r="X228" s="665"/>
      <c r="Y228" s="665"/>
      <c r="Z228" s="665"/>
      <c r="AA228" s="665"/>
      <c r="AB228" s="665"/>
      <c r="AC228" s="665"/>
      <c r="AD228" s="665"/>
      <c r="AE228" s="177"/>
      <c r="AF228" s="178"/>
    </row>
    <row r="229" spans="1:32" ht="21.75" customHeight="1" x14ac:dyDescent="0.2">
      <c r="A229" s="173"/>
      <c r="B229" s="663" t="s">
        <v>60</v>
      </c>
      <c r="C229" s="663"/>
      <c r="D229" s="663"/>
      <c r="E229" s="663"/>
      <c r="F229" s="663"/>
      <c r="G229" s="663"/>
      <c r="H229" s="663"/>
      <c r="I229" s="663"/>
      <c r="J229" s="663"/>
      <c r="K229" s="663"/>
      <c r="L229" s="663"/>
      <c r="M229" s="664"/>
      <c r="N229" s="174">
        <v>805</v>
      </c>
      <c r="O229" s="198">
        <v>4</v>
      </c>
      <c r="P229" s="198">
        <v>5</v>
      </c>
      <c r="Q229" s="175" t="s">
        <v>360</v>
      </c>
      <c r="R229" s="176">
        <v>0</v>
      </c>
      <c r="S229" s="635"/>
      <c r="T229" s="636"/>
      <c r="U229" s="394">
        <v>585.52</v>
      </c>
      <c r="V229" s="394">
        <f>+V230+V234</f>
        <v>585.41753000000006</v>
      </c>
      <c r="W229" s="395">
        <f t="shared" si="17"/>
        <v>99.982499316846571</v>
      </c>
      <c r="X229" s="665"/>
      <c r="Y229" s="665"/>
      <c r="Z229" s="665"/>
      <c r="AA229" s="665"/>
      <c r="AB229" s="665"/>
      <c r="AC229" s="665"/>
      <c r="AD229" s="665"/>
      <c r="AE229" s="177"/>
      <c r="AF229" s="178"/>
    </row>
    <row r="230" spans="1:32" ht="21.75" customHeight="1" x14ac:dyDescent="0.2">
      <c r="A230" s="173"/>
      <c r="B230" s="663" t="s">
        <v>339</v>
      </c>
      <c r="C230" s="663"/>
      <c r="D230" s="663"/>
      <c r="E230" s="663"/>
      <c r="F230" s="663"/>
      <c r="G230" s="663"/>
      <c r="H230" s="663"/>
      <c r="I230" s="663"/>
      <c r="J230" s="663"/>
      <c r="K230" s="663"/>
      <c r="L230" s="663"/>
      <c r="M230" s="664"/>
      <c r="N230" s="174">
        <v>805</v>
      </c>
      <c r="O230" s="198">
        <v>4</v>
      </c>
      <c r="P230" s="198">
        <v>5</v>
      </c>
      <c r="Q230" s="175" t="s">
        <v>360</v>
      </c>
      <c r="R230" s="176" t="s">
        <v>25</v>
      </c>
      <c r="S230" s="635"/>
      <c r="T230" s="636"/>
      <c r="U230" s="394">
        <v>573.82999999999993</v>
      </c>
      <c r="V230" s="394">
        <f>+V231</f>
        <v>573.74553000000003</v>
      </c>
      <c r="W230" s="395">
        <f t="shared" si="17"/>
        <v>99.985279612428783</v>
      </c>
      <c r="X230" s="665"/>
      <c r="Y230" s="665"/>
      <c r="Z230" s="665"/>
      <c r="AA230" s="665"/>
      <c r="AB230" s="665"/>
      <c r="AC230" s="665"/>
      <c r="AD230" s="665"/>
      <c r="AE230" s="177"/>
      <c r="AF230" s="178"/>
    </row>
    <row r="231" spans="1:32" ht="21.75" customHeight="1" x14ac:dyDescent="0.2">
      <c r="A231" s="173"/>
      <c r="B231" s="663" t="s">
        <v>340</v>
      </c>
      <c r="C231" s="663"/>
      <c r="D231" s="663"/>
      <c r="E231" s="663"/>
      <c r="F231" s="663"/>
      <c r="G231" s="663"/>
      <c r="H231" s="663"/>
      <c r="I231" s="663"/>
      <c r="J231" s="663"/>
      <c r="K231" s="663"/>
      <c r="L231" s="663"/>
      <c r="M231" s="664"/>
      <c r="N231" s="174">
        <v>805</v>
      </c>
      <c r="O231" s="198">
        <v>4</v>
      </c>
      <c r="P231" s="198">
        <v>5</v>
      </c>
      <c r="Q231" s="175" t="s">
        <v>360</v>
      </c>
      <c r="R231" s="176" t="s">
        <v>27</v>
      </c>
      <c r="S231" s="635"/>
      <c r="T231" s="636"/>
      <c r="U231" s="394">
        <v>573.82999999999993</v>
      </c>
      <c r="V231" s="394">
        <f>+V232+V233</f>
        <v>573.74553000000003</v>
      </c>
      <c r="W231" s="395">
        <f t="shared" si="17"/>
        <v>99.985279612428783</v>
      </c>
      <c r="X231" s="665"/>
      <c r="Y231" s="665"/>
      <c r="Z231" s="665"/>
      <c r="AA231" s="665"/>
      <c r="AB231" s="665"/>
      <c r="AC231" s="665"/>
      <c r="AD231" s="665"/>
      <c r="AE231" s="177"/>
      <c r="AF231" s="178"/>
    </row>
    <row r="232" spans="1:32" ht="21.75" customHeight="1" x14ac:dyDescent="0.2">
      <c r="A232" s="173"/>
      <c r="B232" s="663" t="s">
        <v>341</v>
      </c>
      <c r="C232" s="663"/>
      <c r="D232" s="663"/>
      <c r="E232" s="663"/>
      <c r="F232" s="663"/>
      <c r="G232" s="663"/>
      <c r="H232" s="663"/>
      <c r="I232" s="663"/>
      <c r="J232" s="663"/>
      <c r="K232" s="663"/>
      <c r="L232" s="663"/>
      <c r="M232" s="664"/>
      <c r="N232" s="174">
        <v>805</v>
      </c>
      <c r="O232" s="198">
        <v>4</v>
      </c>
      <c r="P232" s="198">
        <v>5</v>
      </c>
      <c r="Q232" s="175" t="s">
        <v>360</v>
      </c>
      <c r="R232" s="176" t="s">
        <v>28</v>
      </c>
      <c r="S232" s="635"/>
      <c r="T232" s="636"/>
      <c r="U232" s="394">
        <v>105</v>
      </c>
      <c r="V232" s="394">
        <v>104.92153</v>
      </c>
      <c r="W232" s="395">
        <f t="shared" si="17"/>
        <v>99.925266666666673</v>
      </c>
      <c r="X232" s="665"/>
      <c r="Y232" s="665"/>
      <c r="Z232" s="665"/>
      <c r="AA232" s="665"/>
      <c r="AB232" s="665"/>
      <c r="AC232" s="665"/>
      <c r="AD232" s="665"/>
      <c r="AE232" s="177"/>
      <c r="AF232" s="178"/>
    </row>
    <row r="233" spans="1:32" ht="12" customHeight="1" x14ac:dyDescent="0.2">
      <c r="A233" s="173"/>
      <c r="B233" s="663" t="s">
        <v>342</v>
      </c>
      <c r="C233" s="663"/>
      <c r="D233" s="663"/>
      <c r="E233" s="663"/>
      <c r="F233" s="663"/>
      <c r="G233" s="663"/>
      <c r="H233" s="663"/>
      <c r="I233" s="663"/>
      <c r="J233" s="663"/>
      <c r="K233" s="663"/>
      <c r="L233" s="663"/>
      <c r="M233" s="664"/>
      <c r="N233" s="174">
        <v>805</v>
      </c>
      <c r="O233" s="198">
        <v>4</v>
      </c>
      <c r="P233" s="198">
        <v>5</v>
      </c>
      <c r="Q233" s="175" t="s">
        <v>360</v>
      </c>
      <c r="R233" s="176" t="s">
        <v>29</v>
      </c>
      <c r="S233" s="635"/>
      <c r="T233" s="636"/>
      <c r="U233" s="394">
        <v>468.83</v>
      </c>
      <c r="V233" s="394">
        <v>468.82400000000001</v>
      </c>
      <c r="W233" s="395">
        <f t="shared" si="17"/>
        <v>99.998720218416054</v>
      </c>
      <c r="X233" s="665"/>
      <c r="Y233" s="665"/>
      <c r="Z233" s="665"/>
      <c r="AA233" s="665"/>
      <c r="AB233" s="665"/>
      <c r="AC233" s="665"/>
      <c r="AD233" s="665"/>
      <c r="AE233" s="177"/>
      <c r="AF233" s="178"/>
    </row>
    <row r="234" spans="1:32" ht="12" customHeight="1" x14ac:dyDescent="0.2">
      <c r="A234" s="173"/>
      <c r="B234" s="663" t="s">
        <v>30</v>
      </c>
      <c r="C234" s="663"/>
      <c r="D234" s="663"/>
      <c r="E234" s="663"/>
      <c r="F234" s="663"/>
      <c r="G234" s="663"/>
      <c r="H234" s="663"/>
      <c r="I234" s="663"/>
      <c r="J234" s="663"/>
      <c r="K234" s="663"/>
      <c r="L234" s="663"/>
      <c r="M234" s="664"/>
      <c r="N234" s="174">
        <v>805</v>
      </c>
      <c r="O234" s="198">
        <v>4</v>
      </c>
      <c r="P234" s="198">
        <v>5</v>
      </c>
      <c r="Q234" s="175" t="s">
        <v>360</v>
      </c>
      <c r="R234" s="176" t="s">
        <v>31</v>
      </c>
      <c r="S234" s="635"/>
      <c r="T234" s="636"/>
      <c r="U234" s="394">
        <v>11.690000000000001</v>
      </c>
      <c r="V234" s="394">
        <f>+V235</f>
        <v>11.672000000000001</v>
      </c>
      <c r="W234" s="395">
        <f t="shared" si="17"/>
        <v>99.846022241231807</v>
      </c>
      <c r="X234" s="665"/>
      <c r="Y234" s="665"/>
      <c r="Z234" s="665"/>
      <c r="AA234" s="665"/>
      <c r="AB234" s="665"/>
      <c r="AC234" s="665"/>
      <c r="AD234" s="665"/>
      <c r="AE234" s="177"/>
      <c r="AF234" s="178"/>
    </row>
    <row r="235" spans="1:32" ht="12" customHeight="1" x14ac:dyDescent="0.2">
      <c r="A235" s="173"/>
      <c r="B235" s="663" t="s">
        <v>343</v>
      </c>
      <c r="C235" s="663"/>
      <c r="D235" s="663"/>
      <c r="E235" s="663"/>
      <c r="F235" s="663"/>
      <c r="G235" s="663"/>
      <c r="H235" s="663"/>
      <c r="I235" s="663"/>
      <c r="J235" s="663"/>
      <c r="K235" s="663"/>
      <c r="L235" s="663"/>
      <c r="M235" s="664"/>
      <c r="N235" s="174">
        <v>805</v>
      </c>
      <c r="O235" s="198">
        <v>4</v>
      </c>
      <c r="P235" s="198">
        <v>5</v>
      </c>
      <c r="Q235" s="175" t="s">
        <v>360</v>
      </c>
      <c r="R235" s="176" t="s">
        <v>32</v>
      </c>
      <c r="S235" s="635"/>
      <c r="T235" s="636"/>
      <c r="U235" s="394">
        <v>11.690000000000001</v>
      </c>
      <c r="V235" s="394">
        <f>+V236+V237+V238</f>
        <v>11.672000000000001</v>
      </c>
      <c r="W235" s="395">
        <f t="shared" si="17"/>
        <v>99.846022241231807</v>
      </c>
      <c r="X235" s="665"/>
      <c r="Y235" s="665"/>
      <c r="Z235" s="665"/>
      <c r="AA235" s="665"/>
      <c r="AB235" s="665"/>
      <c r="AC235" s="665"/>
      <c r="AD235" s="665"/>
      <c r="AE235" s="177"/>
      <c r="AF235" s="178"/>
    </row>
    <row r="236" spans="1:32" ht="21.75" customHeight="1" x14ac:dyDescent="0.2">
      <c r="A236" s="173"/>
      <c r="B236" s="663" t="s">
        <v>33</v>
      </c>
      <c r="C236" s="663"/>
      <c r="D236" s="663"/>
      <c r="E236" s="663"/>
      <c r="F236" s="663"/>
      <c r="G236" s="663"/>
      <c r="H236" s="663"/>
      <c r="I236" s="663"/>
      <c r="J236" s="663"/>
      <c r="K236" s="663"/>
      <c r="L236" s="663"/>
      <c r="M236" s="664"/>
      <c r="N236" s="174">
        <v>805</v>
      </c>
      <c r="O236" s="198">
        <v>4</v>
      </c>
      <c r="P236" s="198">
        <v>5</v>
      </c>
      <c r="Q236" s="175" t="s">
        <v>360</v>
      </c>
      <c r="R236" s="176" t="s">
        <v>34</v>
      </c>
      <c r="S236" s="635"/>
      <c r="T236" s="636"/>
      <c r="U236" s="394">
        <v>10.050000000000001</v>
      </c>
      <c r="V236" s="394">
        <v>10.032</v>
      </c>
      <c r="W236" s="395">
        <f t="shared" si="17"/>
        <v>99.820895522388057</v>
      </c>
      <c r="X236" s="665"/>
      <c r="Y236" s="665"/>
      <c r="Z236" s="665"/>
      <c r="AA236" s="665"/>
      <c r="AB236" s="665"/>
      <c r="AC236" s="665"/>
      <c r="AD236" s="665"/>
      <c r="AE236" s="177"/>
      <c r="AF236" s="178"/>
    </row>
    <row r="237" spans="1:32" ht="12" customHeight="1" x14ac:dyDescent="0.2">
      <c r="A237" s="173"/>
      <c r="B237" s="663" t="s">
        <v>344</v>
      </c>
      <c r="C237" s="663"/>
      <c r="D237" s="663"/>
      <c r="E237" s="663"/>
      <c r="F237" s="663"/>
      <c r="G237" s="663"/>
      <c r="H237" s="663"/>
      <c r="I237" s="663"/>
      <c r="J237" s="663"/>
      <c r="K237" s="663"/>
      <c r="L237" s="663"/>
      <c r="M237" s="664"/>
      <c r="N237" s="174">
        <v>805</v>
      </c>
      <c r="O237" s="198">
        <v>4</v>
      </c>
      <c r="P237" s="198">
        <v>5</v>
      </c>
      <c r="Q237" s="175" t="s">
        <v>360</v>
      </c>
      <c r="R237" s="176" t="s">
        <v>35</v>
      </c>
      <c r="S237" s="635"/>
      <c r="T237" s="636"/>
      <c r="U237" s="394">
        <v>1.24</v>
      </c>
      <c r="V237" s="394">
        <v>1.24</v>
      </c>
      <c r="W237" s="395">
        <f t="shared" si="17"/>
        <v>100</v>
      </c>
      <c r="X237" s="665"/>
      <c r="Y237" s="665"/>
      <c r="Z237" s="665"/>
      <c r="AA237" s="665"/>
      <c r="AB237" s="665"/>
      <c r="AC237" s="665"/>
      <c r="AD237" s="665"/>
      <c r="AE237" s="177"/>
      <c r="AF237" s="178"/>
    </row>
    <row r="238" spans="1:32" ht="12" customHeight="1" x14ac:dyDescent="0.2">
      <c r="A238" s="173"/>
      <c r="B238" s="663" t="s">
        <v>82</v>
      </c>
      <c r="C238" s="663"/>
      <c r="D238" s="663"/>
      <c r="E238" s="663"/>
      <c r="F238" s="663"/>
      <c r="G238" s="663"/>
      <c r="H238" s="663"/>
      <c r="I238" s="663"/>
      <c r="J238" s="663"/>
      <c r="K238" s="663"/>
      <c r="L238" s="663"/>
      <c r="M238" s="664"/>
      <c r="N238" s="174">
        <v>805</v>
      </c>
      <c r="O238" s="198">
        <v>4</v>
      </c>
      <c r="P238" s="198">
        <v>5</v>
      </c>
      <c r="Q238" s="175" t="s">
        <v>360</v>
      </c>
      <c r="R238" s="176" t="s">
        <v>83</v>
      </c>
      <c r="S238" s="635"/>
      <c r="T238" s="636"/>
      <c r="U238" s="394">
        <v>0.4</v>
      </c>
      <c r="V238" s="394">
        <v>0.4</v>
      </c>
      <c r="W238" s="395">
        <f t="shared" si="17"/>
        <v>100</v>
      </c>
      <c r="X238" s="665"/>
      <c r="Y238" s="665"/>
      <c r="Z238" s="665"/>
      <c r="AA238" s="665"/>
      <c r="AB238" s="665"/>
      <c r="AC238" s="665"/>
      <c r="AD238" s="665"/>
      <c r="AE238" s="177"/>
      <c r="AF238" s="178"/>
    </row>
    <row r="239" spans="1:32" ht="42.75" hidden="1" customHeight="1" x14ac:dyDescent="0.2">
      <c r="A239" s="173"/>
      <c r="B239" s="663" t="s">
        <v>361</v>
      </c>
      <c r="C239" s="663"/>
      <c r="D239" s="663"/>
      <c r="E239" s="663"/>
      <c r="F239" s="663"/>
      <c r="G239" s="663"/>
      <c r="H239" s="663"/>
      <c r="I239" s="663"/>
      <c r="J239" s="663"/>
      <c r="K239" s="663"/>
      <c r="L239" s="663"/>
      <c r="M239" s="664"/>
      <c r="N239" s="174">
        <v>805</v>
      </c>
      <c r="O239" s="198">
        <v>4</v>
      </c>
      <c r="P239" s="198">
        <v>5</v>
      </c>
      <c r="Q239" s="175" t="s">
        <v>362</v>
      </c>
      <c r="R239" s="176">
        <v>0</v>
      </c>
      <c r="S239" s="635"/>
      <c r="T239" s="636"/>
      <c r="U239" s="394">
        <v>0</v>
      </c>
      <c r="V239" s="394">
        <f t="shared" ref="V239:V241" si="18">+V240</f>
        <v>0</v>
      </c>
      <c r="W239" s="395" t="e">
        <f t="shared" si="17"/>
        <v>#DIV/0!</v>
      </c>
      <c r="X239" s="665"/>
      <c r="Y239" s="665"/>
      <c r="Z239" s="665"/>
      <c r="AA239" s="665"/>
      <c r="AB239" s="665"/>
      <c r="AC239" s="665"/>
      <c r="AD239" s="665"/>
      <c r="AE239" s="177"/>
      <c r="AF239" s="178"/>
    </row>
    <row r="240" spans="1:32" ht="53.25" hidden="1" customHeight="1" x14ac:dyDescent="0.2">
      <c r="A240" s="173"/>
      <c r="B240" s="663" t="s">
        <v>17</v>
      </c>
      <c r="C240" s="663"/>
      <c r="D240" s="663"/>
      <c r="E240" s="663"/>
      <c r="F240" s="663"/>
      <c r="G240" s="663"/>
      <c r="H240" s="663"/>
      <c r="I240" s="663"/>
      <c r="J240" s="663"/>
      <c r="K240" s="663"/>
      <c r="L240" s="663"/>
      <c r="M240" s="664"/>
      <c r="N240" s="174">
        <v>805</v>
      </c>
      <c r="O240" s="198">
        <v>4</v>
      </c>
      <c r="P240" s="198">
        <v>5</v>
      </c>
      <c r="Q240" s="175" t="s">
        <v>362</v>
      </c>
      <c r="R240" s="176" t="s">
        <v>18</v>
      </c>
      <c r="S240" s="635"/>
      <c r="T240" s="636"/>
      <c r="U240" s="394">
        <v>0</v>
      </c>
      <c r="V240" s="394">
        <f t="shared" si="18"/>
        <v>0</v>
      </c>
      <c r="W240" s="395" t="e">
        <f t="shared" si="17"/>
        <v>#DIV/0!</v>
      </c>
      <c r="X240" s="665"/>
      <c r="Y240" s="665"/>
      <c r="Z240" s="665"/>
      <c r="AA240" s="665"/>
      <c r="AB240" s="665"/>
      <c r="AC240" s="665"/>
      <c r="AD240" s="665"/>
      <c r="AE240" s="177"/>
      <c r="AF240" s="178"/>
    </row>
    <row r="241" spans="1:32" ht="21.75" hidden="1" customHeight="1" x14ac:dyDescent="0.2">
      <c r="A241" s="173"/>
      <c r="B241" s="663" t="s">
        <v>38</v>
      </c>
      <c r="C241" s="663"/>
      <c r="D241" s="663"/>
      <c r="E241" s="663"/>
      <c r="F241" s="663"/>
      <c r="G241" s="663"/>
      <c r="H241" s="663"/>
      <c r="I241" s="663"/>
      <c r="J241" s="663"/>
      <c r="K241" s="663"/>
      <c r="L241" s="663"/>
      <c r="M241" s="664"/>
      <c r="N241" s="174">
        <v>805</v>
      </c>
      <c r="O241" s="198">
        <v>4</v>
      </c>
      <c r="P241" s="198">
        <v>5</v>
      </c>
      <c r="Q241" s="175" t="s">
        <v>362</v>
      </c>
      <c r="R241" s="176" t="s">
        <v>39</v>
      </c>
      <c r="S241" s="635"/>
      <c r="T241" s="636"/>
      <c r="U241" s="394">
        <v>0</v>
      </c>
      <c r="V241" s="394">
        <f t="shared" si="18"/>
        <v>0</v>
      </c>
      <c r="W241" s="395" t="e">
        <f t="shared" si="17"/>
        <v>#DIV/0!</v>
      </c>
      <c r="X241" s="665"/>
      <c r="Y241" s="665"/>
      <c r="Z241" s="665"/>
      <c r="AA241" s="665"/>
      <c r="AB241" s="665"/>
      <c r="AC241" s="665"/>
      <c r="AD241" s="665"/>
      <c r="AE241" s="177"/>
      <c r="AF241" s="178"/>
    </row>
    <row r="242" spans="1:32" ht="32.25" hidden="1" customHeight="1" x14ac:dyDescent="0.2">
      <c r="A242" s="173"/>
      <c r="B242" s="663" t="s">
        <v>347</v>
      </c>
      <c r="C242" s="663"/>
      <c r="D242" s="663"/>
      <c r="E242" s="663"/>
      <c r="F242" s="663"/>
      <c r="G242" s="663"/>
      <c r="H242" s="663"/>
      <c r="I242" s="663"/>
      <c r="J242" s="663"/>
      <c r="K242" s="663"/>
      <c r="L242" s="663"/>
      <c r="M242" s="664"/>
      <c r="N242" s="174">
        <v>805</v>
      </c>
      <c r="O242" s="198">
        <v>4</v>
      </c>
      <c r="P242" s="198">
        <v>5</v>
      </c>
      <c r="Q242" s="175" t="s">
        <v>362</v>
      </c>
      <c r="R242" s="176" t="s">
        <v>41</v>
      </c>
      <c r="S242" s="635"/>
      <c r="T242" s="636"/>
      <c r="U242" s="394">
        <v>0</v>
      </c>
      <c r="V242" s="394"/>
      <c r="W242" s="395" t="e">
        <f t="shared" si="17"/>
        <v>#DIV/0!</v>
      </c>
      <c r="X242" s="665"/>
      <c r="Y242" s="665"/>
      <c r="Z242" s="665"/>
      <c r="AA242" s="665"/>
      <c r="AB242" s="665"/>
      <c r="AC242" s="665"/>
      <c r="AD242" s="665"/>
      <c r="AE242" s="177"/>
      <c r="AF242" s="178"/>
    </row>
    <row r="243" spans="1:32" ht="12" customHeight="1" x14ac:dyDescent="0.2">
      <c r="A243" s="173"/>
      <c r="B243" s="663" t="s">
        <v>423</v>
      </c>
      <c r="C243" s="663"/>
      <c r="D243" s="663"/>
      <c r="E243" s="663"/>
      <c r="F243" s="663"/>
      <c r="G243" s="663"/>
      <c r="H243" s="663"/>
      <c r="I243" s="663"/>
      <c r="J243" s="663"/>
      <c r="K243" s="663"/>
      <c r="L243" s="663"/>
      <c r="M243" s="664"/>
      <c r="N243" s="174">
        <v>805</v>
      </c>
      <c r="O243" s="198">
        <v>4</v>
      </c>
      <c r="P243" s="198">
        <v>12</v>
      </c>
      <c r="Q243" s="175">
        <v>0</v>
      </c>
      <c r="R243" s="176">
        <v>0</v>
      </c>
      <c r="S243" s="635"/>
      <c r="T243" s="636"/>
      <c r="U243" s="394">
        <v>348.73827</v>
      </c>
      <c r="V243" s="394">
        <f t="shared" ref="V243:V246" si="19">+V244</f>
        <v>348.73827000000006</v>
      </c>
      <c r="W243" s="395">
        <f t="shared" si="17"/>
        <v>100.00000000000003</v>
      </c>
      <c r="X243" s="665"/>
      <c r="Y243" s="665"/>
      <c r="Z243" s="665"/>
      <c r="AA243" s="665"/>
      <c r="AB243" s="665"/>
      <c r="AC243" s="665"/>
      <c r="AD243" s="665"/>
      <c r="AE243" s="177"/>
      <c r="AF243" s="178"/>
    </row>
    <row r="244" spans="1:32" ht="21.75" customHeight="1" x14ac:dyDescent="0.2">
      <c r="A244" s="173"/>
      <c r="B244" s="663" t="s">
        <v>60</v>
      </c>
      <c r="C244" s="663"/>
      <c r="D244" s="663"/>
      <c r="E244" s="663"/>
      <c r="F244" s="663"/>
      <c r="G244" s="663"/>
      <c r="H244" s="663"/>
      <c r="I244" s="663"/>
      <c r="J244" s="663"/>
      <c r="K244" s="663"/>
      <c r="L244" s="663"/>
      <c r="M244" s="664"/>
      <c r="N244" s="174">
        <v>805</v>
      </c>
      <c r="O244" s="198">
        <v>4</v>
      </c>
      <c r="P244" s="198">
        <v>12</v>
      </c>
      <c r="Q244" s="175" t="s">
        <v>357</v>
      </c>
      <c r="R244" s="176">
        <v>0</v>
      </c>
      <c r="S244" s="635"/>
      <c r="T244" s="636"/>
      <c r="U244" s="394">
        <v>348.73827</v>
      </c>
      <c r="V244" s="394">
        <f t="shared" si="19"/>
        <v>348.73827000000006</v>
      </c>
      <c r="W244" s="395">
        <f t="shared" si="17"/>
        <v>100.00000000000003</v>
      </c>
      <c r="X244" s="665"/>
      <c r="Y244" s="665"/>
      <c r="Z244" s="665"/>
      <c r="AA244" s="665"/>
      <c r="AB244" s="665"/>
      <c r="AC244" s="665"/>
      <c r="AD244" s="665"/>
      <c r="AE244" s="177"/>
      <c r="AF244" s="178"/>
    </row>
    <row r="245" spans="1:32" ht="21.75" customHeight="1" x14ac:dyDescent="0.2">
      <c r="A245" s="173"/>
      <c r="B245" s="663" t="s">
        <v>393</v>
      </c>
      <c r="C245" s="663"/>
      <c r="D245" s="663"/>
      <c r="E245" s="663"/>
      <c r="F245" s="663"/>
      <c r="G245" s="663"/>
      <c r="H245" s="663"/>
      <c r="I245" s="663"/>
      <c r="J245" s="663"/>
      <c r="K245" s="663"/>
      <c r="L245" s="663"/>
      <c r="M245" s="664"/>
      <c r="N245" s="174">
        <v>805</v>
      </c>
      <c r="O245" s="198">
        <v>4</v>
      </c>
      <c r="P245" s="198">
        <v>12</v>
      </c>
      <c r="Q245" s="175" t="s">
        <v>394</v>
      </c>
      <c r="R245" s="176">
        <v>0</v>
      </c>
      <c r="S245" s="635"/>
      <c r="T245" s="636"/>
      <c r="U245" s="394">
        <v>348.73827</v>
      </c>
      <c r="V245" s="394">
        <f t="shared" si="19"/>
        <v>348.73827000000006</v>
      </c>
      <c r="W245" s="395">
        <f t="shared" si="17"/>
        <v>100.00000000000003</v>
      </c>
      <c r="X245" s="665"/>
      <c r="Y245" s="665"/>
      <c r="Z245" s="665"/>
      <c r="AA245" s="665"/>
      <c r="AB245" s="665"/>
      <c r="AC245" s="665"/>
      <c r="AD245" s="665"/>
      <c r="AE245" s="177"/>
      <c r="AF245" s="178"/>
    </row>
    <row r="246" spans="1:32" ht="53.25" customHeight="1" x14ac:dyDescent="0.2">
      <c r="A246" s="173"/>
      <c r="B246" s="663" t="s">
        <v>17</v>
      </c>
      <c r="C246" s="663"/>
      <c r="D246" s="663"/>
      <c r="E246" s="663"/>
      <c r="F246" s="663"/>
      <c r="G246" s="663"/>
      <c r="H246" s="663"/>
      <c r="I246" s="663"/>
      <c r="J246" s="663"/>
      <c r="K246" s="663"/>
      <c r="L246" s="663"/>
      <c r="M246" s="664"/>
      <c r="N246" s="174">
        <v>805</v>
      </c>
      <c r="O246" s="198">
        <v>4</v>
      </c>
      <c r="P246" s="198">
        <v>12</v>
      </c>
      <c r="Q246" s="175" t="s">
        <v>394</v>
      </c>
      <c r="R246" s="176" t="s">
        <v>18</v>
      </c>
      <c r="S246" s="635"/>
      <c r="T246" s="636"/>
      <c r="U246" s="394">
        <v>348.73827</v>
      </c>
      <c r="V246" s="394">
        <f t="shared" si="19"/>
        <v>348.73827000000006</v>
      </c>
      <c r="W246" s="395">
        <f t="shared" si="17"/>
        <v>100.00000000000003</v>
      </c>
      <c r="X246" s="665"/>
      <c r="Y246" s="665"/>
      <c r="Z246" s="665"/>
      <c r="AA246" s="665"/>
      <c r="AB246" s="665"/>
      <c r="AC246" s="665"/>
      <c r="AD246" s="665"/>
      <c r="AE246" s="177"/>
      <c r="AF246" s="178"/>
    </row>
    <row r="247" spans="1:32" ht="21.75" customHeight="1" x14ac:dyDescent="0.2">
      <c r="A247" s="173"/>
      <c r="B247" s="663" t="s">
        <v>38</v>
      </c>
      <c r="C247" s="663"/>
      <c r="D247" s="663"/>
      <c r="E247" s="663"/>
      <c r="F247" s="663"/>
      <c r="G247" s="663"/>
      <c r="H247" s="663"/>
      <c r="I247" s="663"/>
      <c r="J247" s="663"/>
      <c r="K247" s="663"/>
      <c r="L247" s="663"/>
      <c r="M247" s="664"/>
      <c r="N247" s="174">
        <v>805</v>
      </c>
      <c r="O247" s="198">
        <v>4</v>
      </c>
      <c r="P247" s="198">
        <v>12</v>
      </c>
      <c r="Q247" s="175" t="s">
        <v>394</v>
      </c>
      <c r="R247" s="176" t="s">
        <v>39</v>
      </c>
      <c r="S247" s="635"/>
      <c r="T247" s="636"/>
      <c r="U247" s="394">
        <v>348.73827</v>
      </c>
      <c r="V247" s="394">
        <f>+V248+V249</f>
        <v>348.73827000000006</v>
      </c>
      <c r="W247" s="395">
        <f t="shared" si="17"/>
        <v>100.00000000000003</v>
      </c>
      <c r="X247" s="665"/>
      <c r="Y247" s="665"/>
      <c r="Z247" s="665"/>
      <c r="AA247" s="665"/>
      <c r="AB247" s="665"/>
      <c r="AC247" s="665"/>
      <c r="AD247" s="665"/>
      <c r="AE247" s="177"/>
      <c r="AF247" s="178"/>
    </row>
    <row r="248" spans="1:32" ht="21.75" customHeight="1" x14ac:dyDescent="0.2">
      <c r="A248" s="173"/>
      <c r="B248" s="663" t="s">
        <v>327</v>
      </c>
      <c r="C248" s="663"/>
      <c r="D248" s="663"/>
      <c r="E248" s="663"/>
      <c r="F248" s="663"/>
      <c r="G248" s="663"/>
      <c r="H248" s="663"/>
      <c r="I248" s="663"/>
      <c r="J248" s="663"/>
      <c r="K248" s="663"/>
      <c r="L248" s="663"/>
      <c r="M248" s="664"/>
      <c r="N248" s="174">
        <v>805</v>
      </c>
      <c r="O248" s="198">
        <v>4</v>
      </c>
      <c r="P248" s="198">
        <v>12</v>
      </c>
      <c r="Q248" s="175" t="s">
        <v>394</v>
      </c>
      <c r="R248" s="176" t="s">
        <v>40</v>
      </c>
      <c r="S248" s="635"/>
      <c r="T248" s="636"/>
      <c r="U248" s="394">
        <v>267.84812999999997</v>
      </c>
      <c r="V248" s="394">
        <v>267.84813000000003</v>
      </c>
      <c r="W248" s="395">
        <f t="shared" si="17"/>
        <v>100.00000000000003</v>
      </c>
      <c r="X248" s="665"/>
      <c r="Y248" s="665"/>
      <c r="Z248" s="665"/>
      <c r="AA248" s="665"/>
      <c r="AB248" s="665"/>
      <c r="AC248" s="665"/>
      <c r="AD248" s="665"/>
      <c r="AE248" s="177"/>
      <c r="AF248" s="178"/>
    </row>
    <row r="249" spans="1:32" ht="32.25" customHeight="1" x14ac:dyDescent="0.2">
      <c r="A249" s="173"/>
      <c r="B249" s="663" t="s">
        <v>328</v>
      </c>
      <c r="C249" s="663"/>
      <c r="D249" s="663"/>
      <c r="E249" s="663"/>
      <c r="F249" s="663"/>
      <c r="G249" s="663"/>
      <c r="H249" s="663"/>
      <c r="I249" s="663"/>
      <c r="J249" s="663"/>
      <c r="K249" s="663"/>
      <c r="L249" s="663"/>
      <c r="M249" s="664"/>
      <c r="N249" s="174">
        <v>805</v>
      </c>
      <c r="O249" s="198">
        <v>4</v>
      </c>
      <c r="P249" s="198">
        <v>12</v>
      </c>
      <c r="Q249" s="175" t="s">
        <v>394</v>
      </c>
      <c r="R249" s="176" t="s">
        <v>42</v>
      </c>
      <c r="S249" s="635"/>
      <c r="T249" s="636"/>
      <c r="U249" s="394">
        <v>80.890140000000002</v>
      </c>
      <c r="V249" s="394">
        <v>80.890140000000002</v>
      </c>
      <c r="W249" s="395">
        <f t="shared" si="17"/>
        <v>100</v>
      </c>
      <c r="X249" s="665"/>
      <c r="Y249" s="665"/>
      <c r="Z249" s="665"/>
      <c r="AA249" s="665"/>
      <c r="AB249" s="665"/>
      <c r="AC249" s="665"/>
      <c r="AD249" s="665"/>
      <c r="AE249" s="177"/>
      <c r="AF249" s="178"/>
    </row>
    <row r="250" spans="1:32" s="509" customFormat="1" ht="21.75" customHeight="1" x14ac:dyDescent="0.2">
      <c r="A250" s="163"/>
      <c r="B250" s="672" t="s">
        <v>533</v>
      </c>
      <c r="C250" s="672"/>
      <c r="D250" s="672"/>
      <c r="E250" s="672"/>
      <c r="F250" s="672"/>
      <c r="G250" s="672"/>
      <c r="H250" s="672"/>
      <c r="I250" s="672"/>
      <c r="J250" s="672"/>
      <c r="K250" s="672"/>
      <c r="L250" s="672"/>
      <c r="M250" s="673"/>
      <c r="N250" s="503">
        <v>806</v>
      </c>
      <c r="O250" s="504">
        <v>0</v>
      </c>
      <c r="P250" s="504">
        <v>0</v>
      </c>
      <c r="Q250" s="505">
        <v>0</v>
      </c>
      <c r="R250" s="506">
        <v>0</v>
      </c>
      <c r="S250" s="674"/>
      <c r="T250" s="675"/>
      <c r="U250" s="507">
        <v>312080.83200999995</v>
      </c>
      <c r="V250" s="507">
        <f>+V251+V344</f>
        <v>307400.92762999999</v>
      </c>
      <c r="W250" s="396">
        <f t="shared" si="17"/>
        <v>98.500419154275392</v>
      </c>
      <c r="X250" s="676"/>
      <c r="Y250" s="676"/>
      <c r="Z250" s="676"/>
      <c r="AA250" s="676"/>
      <c r="AB250" s="676"/>
      <c r="AC250" s="676"/>
      <c r="AD250" s="676"/>
      <c r="AE250" s="165"/>
      <c r="AF250" s="508"/>
    </row>
    <row r="251" spans="1:32" ht="12" customHeight="1" x14ac:dyDescent="0.2">
      <c r="A251" s="173"/>
      <c r="B251" s="663" t="s">
        <v>5</v>
      </c>
      <c r="C251" s="663"/>
      <c r="D251" s="663"/>
      <c r="E251" s="663"/>
      <c r="F251" s="663"/>
      <c r="G251" s="663"/>
      <c r="H251" s="663"/>
      <c r="I251" s="663"/>
      <c r="J251" s="663"/>
      <c r="K251" s="663"/>
      <c r="L251" s="663"/>
      <c r="M251" s="664"/>
      <c r="N251" s="174">
        <v>806</v>
      </c>
      <c r="O251" s="198">
        <v>7</v>
      </c>
      <c r="P251" s="198">
        <v>0</v>
      </c>
      <c r="Q251" s="175">
        <v>0</v>
      </c>
      <c r="R251" s="176">
        <v>0</v>
      </c>
      <c r="S251" s="635"/>
      <c r="T251" s="636"/>
      <c r="U251" s="394">
        <v>307491.38200999994</v>
      </c>
      <c r="V251" s="394">
        <f>+V252+V265+V296+V303+V310</f>
        <v>303118.68705000001</v>
      </c>
      <c r="W251" s="395">
        <f t="shared" si="17"/>
        <v>98.577945524386195</v>
      </c>
      <c r="X251" s="665"/>
      <c r="Y251" s="665"/>
      <c r="Z251" s="665"/>
      <c r="AA251" s="665"/>
      <c r="AB251" s="665"/>
      <c r="AC251" s="665"/>
      <c r="AD251" s="665"/>
      <c r="AE251" s="177"/>
      <c r="AF251" s="178"/>
    </row>
    <row r="252" spans="1:32" ht="12" customHeight="1" x14ac:dyDescent="0.2">
      <c r="A252" s="173"/>
      <c r="B252" s="663" t="s">
        <v>69</v>
      </c>
      <c r="C252" s="663"/>
      <c r="D252" s="663"/>
      <c r="E252" s="663"/>
      <c r="F252" s="663"/>
      <c r="G252" s="663"/>
      <c r="H252" s="663"/>
      <c r="I252" s="663"/>
      <c r="J252" s="663"/>
      <c r="K252" s="663"/>
      <c r="L252" s="663"/>
      <c r="M252" s="664"/>
      <c r="N252" s="174">
        <v>806</v>
      </c>
      <c r="O252" s="198">
        <v>7</v>
      </c>
      <c r="P252" s="198">
        <v>1</v>
      </c>
      <c r="Q252" s="175">
        <v>0</v>
      </c>
      <c r="R252" s="176">
        <v>0</v>
      </c>
      <c r="S252" s="635"/>
      <c r="T252" s="636"/>
      <c r="U252" s="394">
        <v>103923.79003999999</v>
      </c>
      <c r="V252" s="394">
        <f>+V253+V259</f>
        <v>101755.39501000001</v>
      </c>
      <c r="W252" s="395">
        <f t="shared" si="17"/>
        <v>97.913475798789307</v>
      </c>
      <c r="X252" s="665"/>
      <c r="Y252" s="665"/>
      <c r="Z252" s="665"/>
      <c r="AA252" s="665"/>
      <c r="AB252" s="665"/>
      <c r="AC252" s="665"/>
      <c r="AD252" s="665"/>
      <c r="AE252" s="177"/>
      <c r="AF252" s="178"/>
    </row>
    <row r="253" spans="1:32" ht="21.75" customHeight="1" x14ac:dyDescent="0.2">
      <c r="A253" s="173"/>
      <c r="B253" s="663" t="s">
        <v>431</v>
      </c>
      <c r="C253" s="663"/>
      <c r="D253" s="663"/>
      <c r="E253" s="663"/>
      <c r="F253" s="663"/>
      <c r="G253" s="663"/>
      <c r="H253" s="663"/>
      <c r="I253" s="663"/>
      <c r="J253" s="663"/>
      <c r="K253" s="663"/>
      <c r="L253" s="663"/>
      <c r="M253" s="664"/>
      <c r="N253" s="174">
        <v>806</v>
      </c>
      <c r="O253" s="198">
        <v>7</v>
      </c>
      <c r="P253" s="198">
        <v>1</v>
      </c>
      <c r="Q253" s="175" t="s">
        <v>432</v>
      </c>
      <c r="R253" s="176">
        <v>0</v>
      </c>
      <c r="S253" s="635"/>
      <c r="T253" s="636"/>
      <c r="U253" s="394">
        <v>41631.332459999998</v>
      </c>
      <c r="V253" s="394">
        <f t="shared" ref="V253:V257" si="20">+V254</f>
        <v>41023.157429999999</v>
      </c>
      <c r="W253" s="395">
        <f t="shared" si="17"/>
        <v>98.5391410890239</v>
      </c>
      <c r="X253" s="665"/>
      <c r="Y253" s="665"/>
      <c r="Z253" s="665"/>
      <c r="AA253" s="665"/>
      <c r="AB253" s="665"/>
      <c r="AC253" s="665"/>
      <c r="AD253" s="665"/>
      <c r="AE253" s="177"/>
      <c r="AF253" s="178"/>
    </row>
    <row r="254" spans="1:32" ht="12" customHeight="1" x14ac:dyDescent="0.2">
      <c r="A254" s="173"/>
      <c r="B254" s="663" t="s">
        <v>433</v>
      </c>
      <c r="C254" s="663"/>
      <c r="D254" s="663"/>
      <c r="E254" s="663"/>
      <c r="F254" s="663"/>
      <c r="G254" s="663"/>
      <c r="H254" s="663"/>
      <c r="I254" s="663"/>
      <c r="J254" s="663"/>
      <c r="K254" s="663"/>
      <c r="L254" s="663"/>
      <c r="M254" s="664"/>
      <c r="N254" s="174">
        <v>806</v>
      </c>
      <c r="O254" s="198">
        <v>7</v>
      </c>
      <c r="P254" s="198">
        <v>1</v>
      </c>
      <c r="Q254" s="175" t="s">
        <v>434</v>
      </c>
      <c r="R254" s="176">
        <v>0</v>
      </c>
      <c r="S254" s="635"/>
      <c r="T254" s="636"/>
      <c r="U254" s="394">
        <v>41631.332459999998</v>
      </c>
      <c r="V254" s="394">
        <f t="shared" si="20"/>
        <v>41023.157429999999</v>
      </c>
      <c r="W254" s="395">
        <f t="shared" si="17"/>
        <v>98.5391410890239</v>
      </c>
      <c r="X254" s="665"/>
      <c r="Y254" s="665"/>
      <c r="Z254" s="665"/>
      <c r="AA254" s="665"/>
      <c r="AB254" s="665"/>
      <c r="AC254" s="665"/>
      <c r="AD254" s="665"/>
      <c r="AE254" s="177"/>
      <c r="AF254" s="178"/>
    </row>
    <row r="255" spans="1:32" ht="21.75" customHeight="1" x14ac:dyDescent="0.2">
      <c r="A255" s="173"/>
      <c r="B255" s="663" t="s">
        <v>70</v>
      </c>
      <c r="C255" s="663"/>
      <c r="D255" s="663"/>
      <c r="E255" s="663"/>
      <c r="F255" s="663"/>
      <c r="G255" s="663"/>
      <c r="H255" s="663"/>
      <c r="I255" s="663"/>
      <c r="J255" s="663"/>
      <c r="K255" s="663"/>
      <c r="L255" s="663"/>
      <c r="M255" s="664"/>
      <c r="N255" s="174">
        <v>806</v>
      </c>
      <c r="O255" s="198">
        <v>7</v>
      </c>
      <c r="P255" s="198">
        <v>1</v>
      </c>
      <c r="Q255" s="175" t="s">
        <v>435</v>
      </c>
      <c r="R255" s="176">
        <v>0</v>
      </c>
      <c r="S255" s="635"/>
      <c r="T255" s="636"/>
      <c r="U255" s="394">
        <v>41631.332459999998</v>
      </c>
      <c r="V255" s="394">
        <f t="shared" si="20"/>
        <v>41023.157429999999</v>
      </c>
      <c r="W255" s="395">
        <f t="shared" si="17"/>
        <v>98.5391410890239</v>
      </c>
      <c r="X255" s="665"/>
      <c r="Y255" s="665"/>
      <c r="Z255" s="665"/>
      <c r="AA255" s="665"/>
      <c r="AB255" s="665"/>
      <c r="AC255" s="665"/>
      <c r="AD255" s="665"/>
      <c r="AE255" s="177"/>
      <c r="AF255" s="178"/>
    </row>
    <row r="256" spans="1:32" ht="21.75" customHeight="1" x14ac:dyDescent="0.2">
      <c r="A256" s="173"/>
      <c r="B256" s="663" t="s">
        <v>436</v>
      </c>
      <c r="C256" s="663"/>
      <c r="D256" s="663"/>
      <c r="E256" s="663"/>
      <c r="F256" s="663"/>
      <c r="G256" s="663"/>
      <c r="H256" s="663"/>
      <c r="I256" s="663"/>
      <c r="J256" s="663"/>
      <c r="K256" s="663"/>
      <c r="L256" s="663"/>
      <c r="M256" s="664"/>
      <c r="N256" s="174">
        <v>806</v>
      </c>
      <c r="O256" s="198">
        <v>7</v>
      </c>
      <c r="P256" s="198">
        <v>1</v>
      </c>
      <c r="Q256" s="175" t="s">
        <v>435</v>
      </c>
      <c r="R256" s="176" t="s">
        <v>8</v>
      </c>
      <c r="S256" s="635"/>
      <c r="T256" s="636"/>
      <c r="U256" s="394">
        <v>41631.332459999998</v>
      </c>
      <c r="V256" s="394">
        <f t="shared" si="20"/>
        <v>41023.157429999999</v>
      </c>
      <c r="W256" s="395">
        <f t="shared" si="17"/>
        <v>98.5391410890239</v>
      </c>
      <c r="X256" s="665"/>
      <c r="Y256" s="665"/>
      <c r="Z256" s="665"/>
      <c r="AA256" s="665"/>
      <c r="AB256" s="665"/>
      <c r="AC256" s="665"/>
      <c r="AD256" s="665"/>
      <c r="AE256" s="177"/>
      <c r="AF256" s="178"/>
    </row>
    <row r="257" spans="1:32" ht="12" customHeight="1" x14ac:dyDescent="0.2">
      <c r="A257" s="173"/>
      <c r="B257" s="663" t="s">
        <v>9</v>
      </c>
      <c r="C257" s="663"/>
      <c r="D257" s="663"/>
      <c r="E257" s="663"/>
      <c r="F257" s="663"/>
      <c r="G257" s="663"/>
      <c r="H257" s="663"/>
      <c r="I257" s="663"/>
      <c r="J257" s="663"/>
      <c r="K257" s="663"/>
      <c r="L257" s="663"/>
      <c r="M257" s="664"/>
      <c r="N257" s="174">
        <v>806</v>
      </c>
      <c r="O257" s="198">
        <v>7</v>
      </c>
      <c r="P257" s="198">
        <v>1</v>
      </c>
      <c r="Q257" s="175" t="s">
        <v>435</v>
      </c>
      <c r="R257" s="176" t="s">
        <v>10</v>
      </c>
      <c r="S257" s="635"/>
      <c r="T257" s="636"/>
      <c r="U257" s="394">
        <v>41631.332459999998</v>
      </c>
      <c r="V257" s="394">
        <f t="shared" si="20"/>
        <v>41023.157429999999</v>
      </c>
      <c r="W257" s="395">
        <f t="shared" si="17"/>
        <v>98.5391410890239</v>
      </c>
      <c r="X257" s="665"/>
      <c r="Y257" s="665"/>
      <c r="Z257" s="665"/>
      <c r="AA257" s="665"/>
      <c r="AB257" s="665"/>
      <c r="AC257" s="665"/>
      <c r="AD257" s="665"/>
      <c r="AE257" s="177"/>
      <c r="AF257" s="178"/>
    </row>
    <row r="258" spans="1:32" ht="42.75" customHeight="1" x14ac:dyDescent="0.2">
      <c r="A258" s="173"/>
      <c r="B258" s="663" t="s">
        <v>11</v>
      </c>
      <c r="C258" s="663"/>
      <c r="D258" s="663"/>
      <c r="E258" s="663"/>
      <c r="F258" s="663"/>
      <c r="G258" s="663"/>
      <c r="H258" s="663"/>
      <c r="I258" s="663"/>
      <c r="J258" s="663"/>
      <c r="K258" s="663"/>
      <c r="L258" s="663"/>
      <c r="M258" s="664"/>
      <c r="N258" s="174">
        <v>806</v>
      </c>
      <c r="O258" s="198">
        <v>7</v>
      </c>
      <c r="P258" s="198">
        <v>1</v>
      </c>
      <c r="Q258" s="175" t="s">
        <v>435</v>
      </c>
      <c r="R258" s="176" t="s">
        <v>12</v>
      </c>
      <c r="S258" s="635"/>
      <c r="T258" s="636"/>
      <c r="U258" s="394">
        <v>41631.332459999998</v>
      </c>
      <c r="V258" s="394">
        <v>41023.157429999999</v>
      </c>
      <c r="W258" s="395">
        <f t="shared" si="17"/>
        <v>98.5391410890239</v>
      </c>
      <c r="X258" s="665"/>
      <c r="Y258" s="665"/>
      <c r="Z258" s="665"/>
      <c r="AA258" s="665"/>
      <c r="AB258" s="665"/>
      <c r="AC258" s="665"/>
      <c r="AD258" s="665"/>
      <c r="AE258" s="177"/>
      <c r="AF258" s="178"/>
    </row>
    <row r="259" spans="1:32" ht="21.75" customHeight="1" x14ac:dyDescent="0.2">
      <c r="A259" s="173"/>
      <c r="B259" s="663" t="s">
        <v>431</v>
      </c>
      <c r="C259" s="663"/>
      <c r="D259" s="663"/>
      <c r="E259" s="663"/>
      <c r="F259" s="663"/>
      <c r="G259" s="663"/>
      <c r="H259" s="663"/>
      <c r="I259" s="663"/>
      <c r="J259" s="663"/>
      <c r="K259" s="663"/>
      <c r="L259" s="663"/>
      <c r="M259" s="664"/>
      <c r="N259" s="174">
        <v>806</v>
      </c>
      <c r="O259" s="198">
        <v>7</v>
      </c>
      <c r="P259" s="198">
        <v>1</v>
      </c>
      <c r="Q259" s="175" t="s">
        <v>432</v>
      </c>
      <c r="R259" s="176">
        <v>0</v>
      </c>
      <c r="S259" s="635"/>
      <c r="T259" s="636"/>
      <c r="U259" s="394">
        <v>62292.457580000002</v>
      </c>
      <c r="V259" s="394">
        <f t="shared" ref="V259:V263" si="21">+V260</f>
        <v>60732.237580000001</v>
      </c>
      <c r="W259" s="395">
        <f t="shared" si="17"/>
        <v>97.495330798281216</v>
      </c>
      <c r="X259" s="665"/>
      <c r="Y259" s="665"/>
      <c r="Z259" s="665"/>
      <c r="AA259" s="665"/>
      <c r="AB259" s="665"/>
      <c r="AC259" s="665"/>
      <c r="AD259" s="665"/>
      <c r="AE259" s="177"/>
      <c r="AF259" s="178"/>
    </row>
    <row r="260" spans="1:32" ht="12" customHeight="1" x14ac:dyDescent="0.2">
      <c r="A260" s="173"/>
      <c r="B260" s="663" t="s">
        <v>433</v>
      </c>
      <c r="C260" s="663"/>
      <c r="D260" s="663"/>
      <c r="E260" s="663"/>
      <c r="F260" s="663"/>
      <c r="G260" s="663"/>
      <c r="H260" s="663"/>
      <c r="I260" s="663"/>
      <c r="J260" s="663"/>
      <c r="K260" s="663"/>
      <c r="L260" s="663"/>
      <c r="M260" s="664"/>
      <c r="N260" s="174">
        <v>806</v>
      </c>
      <c r="O260" s="198">
        <v>7</v>
      </c>
      <c r="P260" s="198">
        <v>1</v>
      </c>
      <c r="Q260" s="175" t="s">
        <v>434</v>
      </c>
      <c r="R260" s="176">
        <v>0</v>
      </c>
      <c r="S260" s="635"/>
      <c r="T260" s="636"/>
      <c r="U260" s="394">
        <v>62292.457580000002</v>
      </c>
      <c r="V260" s="394">
        <f t="shared" si="21"/>
        <v>60732.237580000001</v>
      </c>
      <c r="W260" s="395">
        <f t="shared" si="17"/>
        <v>97.495330798281216</v>
      </c>
      <c r="X260" s="665"/>
      <c r="Y260" s="665"/>
      <c r="Z260" s="665"/>
      <c r="AA260" s="665"/>
      <c r="AB260" s="665"/>
      <c r="AC260" s="665"/>
      <c r="AD260" s="665"/>
      <c r="AE260" s="177"/>
      <c r="AF260" s="178"/>
    </row>
    <row r="261" spans="1:32" ht="21.75" customHeight="1" x14ac:dyDescent="0.2">
      <c r="A261" s="173"/>
      <c r="B261" s="663" t="s">
        <v>71</v>
      </c>
      <c r="C261" s="663"/>
      <c r="D261" s="663"/>
      <c r="E261" s="663"/>
      <c r="F261" s="663"/>
      <c r="G261" s="663"/>
      <c r="H261" s="663"/>
      <c r="I261" s="663"/>
      <c r="J261" s="663"/>
      <c r="K261" s="663"/>
      <c r="L261" s="663"/>
      <c r="M261" s="664"/>
      <c r="N261" s="174">
        <v>806</v>
      </c>
      <c r="O261" s="198">
        <v>7</v>
      </c>
      <c r="P261" s="198">
        <v>1</v>
      </c>
      <c r="Q261" s="175" t="s">
        <v>437</v>
      </c>
      <c r="R261" s="176">
        <v>0</v>
      </c>
      <c r="S261" s="635"/>
      <c r="T261" s="636"/>
      <c r="U261" s="394">
        <v>62292.457580000002</v>
      </c>
      <c r="V261" s="394">
        <f t="shared" si="21"/>
        <v>60732.237580000001</v>
      </c>
      <c r="W261" s="395">
        <f t="shared" si="17"/>
        <v>97.495330798281216</v>
      </c>
      <c r="X261" s="665"/>
      <c r="Y261" s="665"/>
      <c r="Z261" s="665"/>
      <c r="AA261" s="665"/>
      <c r="AB261" s="665"/>
      <c r="AC261" s="665"/>
      <c r="AD261" s="665"/>
      <c r="AE261" s="177"/>
      <c r="AF261" s="178"/>
    </row>
    <row r="262" spans="1:32" ht="21.75" customHeight="1" x14ac:dyDescent="0.2">
      <c r="A262" s="173"/>
      <c r="B262" s="663" t="s">
        <v>436</v>
      </c>
      <c r="C262" s="663"/>
      <c r="D262" s="663"/>
      <c r="E262" s="663"/>
      <c r="F262" s="663"/>
      <c r="G262" s="663"/>
      <c r="H262" s="663"/>
      <c r="I262" s="663"/>
      <c r="J262" s="663"/>
      <c r="K262" s="663"/>
      <c r="L262" s="663"/>
      <c r="M262" s="664"/>
      <c r="N262" s="174">
        <v>806</v>
      </c>
      <c r="O262" s="198">
        <v>7</v>
      </c>
      <c r="P262" s="198">
        <v>1</v>
      </c>
      <c r="Q262" s="175" t="s">
        <v>437</v>
      </c>
      <c r="R262" s="176" t="s">
        <v>8</v>
      </c>
      <c r="S262" s="635"/>
      <c r="T262" s="636"/>
      <c r="U262" s="394">
        <v>62292.457580000002</v>
      </c>
      <c r="V262" s="394">
        <f t="shared" si="21"/>
        <v>60732.237580000001</v>
      </c>
      <c r="W262" s="395">
        <f t="shared" si="17"/>
        <v>97.495330798281216</v>
      </c>
      <c r="X262" s="665"/>
      <c r="Y262" s="665"/>
      <c r="Z262" s="665"/>
      <c r="AA262" s="665"/>
      <c r="AB262" s="665"/>
      <c r="AC262" s="665"/>
      <c r="AD262" s="665"/>
      <c r="AE262" s="177"/>
      <c r="AF262" s="178"/>
    </row>
    <row r="263" spans="1:32" ht="12" customHeight="1" x14ac:dyDescent="0.2">
      <c r="A263" s="173"/>
      <c r="B263" s="663" t="s">
        <v>9</v>
      </c>
      <c r="C263" s="663"/>
      <c r="D263" s="663"/>
      <c r="E263" s="663"/>
      <c r="F263" s="663"/>
      <c r="G263" s="663"/>
      <c r="H263" s="663"/>
      <c r="I263" s="663"/>
      <c r="J263" s="663"/>
      <c r="K263" s="663"/>
      <c r="L263" s="663"/>
      <c r="M263" s="664"/>
      <c r="N263" s="174">
        <v>806</v>
      </c>
      <c r="O263" s="198">
        <v>7</v>
      </c>
      <c r="P263" s="198">
        <v>1</v>
      </c>
      <c r="Q263" s="175" t="s">
        <v>437</v>
      </c>
      <c r="R263" s="176" t="s">
        <v>10</v>
      </c>
      <c r="S263" s="635"/>
      <c r="T263" s="636"/>
      <c r="U263" s="394">
        <v>62292.457580000002</v>
      </c>
      <c r="V263" s="394">
        <f t="shared" si="21"/>
        <v>60732.237580000001</v>
      </c>
      <c r="W263" s="395">
        <f t="shared" si="17"/>
        <v>97.495330798281216</v>
      </c>
      <c r="X263" s="665"/>
      <c r="Y263" s="665"/>
      <c r="Z263" s="665"/>
      <c r="AA263" s="665"/>
      <c r="AB263" s="665"/>
      <c r="AC263" s="665"/>
      <c r="AD263" s="665"/>
      <c r="AE263" s="177"/>
      <c r="AF263" s="178"/>
    </row>
    <row r="264" spans="1:32" ht="42.75" customHeight="1" x14ac:dyDescent="0.2">
      <c r="A264" s="173"/>
      <c r="B264" s="663" t="s">
        <v>11</v>
      </c>
      <c r="C264" s="663"/>
      <c r="D264" s="663"/>
      <c r="E264" s="663"/>
      <c r="F264" s="663"/>
      <c r="G264" s="663"/>
      <c r="H264" s="663"/>
      <c r="I264" s="663"/>
      <c r="J264" s="663"/>
      <c r="K264" s="663"/>
      <c r="L264" s="663"/>
      <c r="M264" s="664"/>
      <c r="N264" s="174">
        <v>806</v>
      </c>
      <c r="O264" s="198">
        <v>7</v>
      </c>
      <c r="P264" s="198">
        <v>1</v>
      </c>
      <c r="Q264" s="175" t="s">
        <v>437</v>
      </c>
      <c r="R264" s="176" t="s">
        <v>12</v>
      </c>
      <c r="S264" s="635"/>
      <c r="T264" s="636"/>
      <c r="U264" s="394">
        <v>62292.457580000002</v>
      </c>
      <c r="V264" s="394">
        <v>60732.237580000001</v>
      </c>
      <c r="W264" s="395">
        <f t="shared" si="17"/>
        <v>97.495330798281216</v>
      </c>
      <c r="X264" s="665"/>
      <c r="Y264" s="665"/>
      <c r="Z264" s="665"/>
      <c r="AA264" s="665"/>
      <c r="AB264" s="665"/>
      <c r="AC264" s="665"/>
      <c r="AD264" s="665"/>
      <c r="AE264" s="177"/>
      <c r="AF264" s="178"/>
    </row>
    <row r="265" spans="1:32" ht="12" customHeight="1" x14ac:dyDescent="0.2">
      <c r="A265" s="173"/>
      <c r="B265" s="663" t="s">
        <v>72</v>
      </c>
      <c r="C265" s="663"/>
      <c r="D265" s="663"/>
      <c r="E265" s="663"/>
      <c r="F265" s="663"/>
      <c r="G265" s="663"/>
      <c r="H265" s="663"/>
      <c r="I265" s="663"/>
      <c r="J265" s="663"/>
      <c r="K265" s="663"/>
      <c r="L265" s="663"/>
      <c r="M265" s="664"/>
      <c r="N265" s="174">
        <v>806</v>
      </c>
      <c r="O265" s="198">
        <v>7</v>
      </c>
      <c r="P265" s="198">
        <v>2</v>
      </c>
      <c r="Q265" s="175">
        <v>0</v>
      </c>
      <c r="R265" s="176">
        <v>0</v>
      </c>
      <c r="S265" s="635"/>
      <c r="T265" s="636"/>
      <c r="U265" s="394">
        <v>177603.49064</v>
      </c>
      <c r="V265" s="394">
        <f>V266+V272+V278+V284+V290</f>
        <v>175599.38703999997</v>
      </c>
      <c r="W265" s="395">
        <f t="shared" si="17"/>
        <v>98.871585466716795</v>
      </c>
      <c r="X265" s="665"/>
      <c r="Y265" s="665"/>
      <c r="Z265" s="665"/>
      <c r="AA265" s="665"/>
      <c r="AB265" s="665"/>
      <c r="AC265" s="665"/>
      <c r="AD265" s="665"/>
      <c r="AE265" s="177"/>
      <c r="AF265" s="178"/>
    </row>
    <row r="266" spans="1:32" s="221" customFormat="1" ht="32.25" customHeight="1" x14ac:dyDescent="0.2">
      <c r="A266" s="216"/>
      <c r="B266" s="659" t="s">
        <v>498</v>
      </c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60"/>
      <c r="N266" s="217">
        <v>806</v>
      </c>
      <c r="O266" s="141">
        <v>7</v>
      </c>
      <c r="P266" s="141">
        <v>2</v>
      </c>
      <c r="Q266" s="218" t="s">
        <v>499</v>
      </c>
      <c r="R266" s="219">
        <v>0</v>
      </c>
      <c r="S266" s="661"/>
      <c r="T266" s="662"/>
      <c r="U266" s="397">
        <v>14.3</v>
      </c>
      <c r="V266" s="397">
        <f t="shared" ref="V266:V270" si="22">+V267</f>
        <v>14.2964</v>
      </c>
      <c r="W266" s="395">
        <f t="shared" si="17"/>
        <v>99.97482517482517</v>
      </c>
      <c r="X266" s="658"/>
      <c r="Y266" s="658"/>
      <c r="Z266" s="658"/>
      <c r="AA266" s="658"/>
      <c r="AB266" s="658"/>
      <c r="AC266" s="658"/>
      <c r="AD266" s="658"/>
      <c r="AE266" s="220"/>
    </row>
    <row r="267" spans="1:32" s="221" customFormat="1" ht="12" customHeight="1" x14ac:dyDescent="0.2">
      <c r="A267" s="216"/>
      <c r="B267" s="659" t="s">
        <v>500</v>
      </c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60"/>
      <c r="N267" s="217">
        <v>806</v>
      </c>
      <c r="O267" s="141">
        <v>7</v>
      </c>
      <c r="P267" s="141">
        <v>2</v>
      </c>
      <c r="Q267" s="218" t="s">
        <v>501</v>
      </c>
      <c r="R267" s="219">
        <v>0</v>
      </c>
      <c r="S267" s="661"/>
      <c r="T267" s="662"/>
      <c r="U267" s="397">
        <v>14.3</v>
      </c>
      <c r="V267" s="397">
        <f t="shared" si="22"/>
        <v>14.2964</v>
      </c>
      <c r="W267" s="395">
        <f t="shared" si="17"/>
        <v>99.97482517482517</v>
      </c>
      <c r="X267" s="658"/>
      <c r="Y267" s="658"/>
      <c r="Z267" s="658"/>
      <c r="AA267" s="658"/>
      <c r="AB267" s="658"/>
      <c r="AC267" s="658"/>
      <c r="AD267" s="658"/>
      <c r="AE267" s="220"/>
    </row>
    <row r="268" spans="1:32" s="221" customFormat="1" ht="12" customHeight="1" x14ac:dyDescent="0.2">
      <c r="A268" s="216"/>
      <c r="B268" s="659" t="s">
        <v>100</v>
      </c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60"/>
      <c r="N268" s="217">
        <v>806</v>
      </c>
      <c r="O268" s="141">
        <v>7</v>
      </c>
      <c r="P268" s="141">
        <v>2</v>
      </c>
      <c r="Q268" s="218" t="s">
        <v>517</v>
      </c>
      <c r="R268" s="219">
        <v>0</v>
      </c>
      <c r="S268" s="661"/>
      <c r="T268" s="662"/>
      <c r="U268" s="397">
        <v>14.3</v>
      </c>
      <c r="V268" s="397">
        <f t="shared" si="22"/>
        <v>14.2964</v>
      </c>
      <c r="W268" s="395">
        <f t="shared" si="17"/>
        <v>99.97482517482517</v>
      </c>
      <c r="X268" s="658"/>
      <c r="Y268" s="658"/>
      <c r="Z268" s="658"/>
      <c r="AA268" s="658"/>
      <c r="AB268" s="658"/>
      <c r="AC268" s="658"/>
      <c r="AD268" s="658"/>
      <c r="AE268" s="220"/>
    </row>
    <row r="269" spans="1:32" s="221" customFormat="1" ht="21.75" customHeight="1" x14ac:dyDescent="0.2">
      <c r="A269" s="216"/>
      <c r="B269" s="659" t="s">
        <v>436</v>
      </c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60"/>
      <c r="N269" s="217">
        <v>806</v>
      </c>
      <c r="O269" s="141">
        <v>7</v>
      </c>
      <c r="P269" s="141">
        <v>2</v>
      </c>
      <c r="Q269" s="218" t="s">
        <v>517</v>
      </c>
      <c r="R269" s="219" t="s">
        <v>8</v>
      </c>
      <c r="S269" s="661"/>
      <c r="T269" s="662"/>
      <c r="U269" s="397">
        <v>14.3</v>
      </c>
      <c r="V269" s="397">
        <f t="shared" si="22"/>
        <v>14.2964</v>
      </c>
      <c r="W269" s="395">
        <f t="shared" si="17"/>
        <v>99.97482517482517</v>
      </c>
      <c r="X269" s="658"/>
      <c r="Y269" s="658"/>
      <c r="Z269" s="658"/>
      <c r="AA269" s="658"/>
      <c r="AB269" s="658"/>
      <c r="AC269" s="658"/>
      <c r="AD269" s="658"/>
      <c r="AE269" s="220"/>
    </row>
    <row r="270" spans="1:32" s="221" customFormat="1" ht="12" customHeight="1" x14ac:dyDescent="0.2">
      <c r="A270" s="216"/>
      <c r="B270" s="659" t="s">
        <v>9</v>
      </c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60"/>
      <c r="N270" s="217">
        <v>806</v>
      </c>
      <c r="O270" s="141">
        <v>7</v>
      </c>
      <c r="P270" s="141">
        <v>2</v>
      </c>
      <c r="Q270" s="218" t="s">
        <v>517</v>
      </c>
      <c r="R270" s="219" t="s">
        <v>10</v>
      </c>
      <c r="S270" s="661"/>
      <c r="T270" s="662"/>
      <c r="U270" s="397">
        <v>14.3</v>
      </c>
      <c r="V270" s="397">
        <f t="shared" si="22"/>
        <v>14.2964</v>
      </c>
      <c r="W270" s="395">
        <f t="shared" si="17"/>
        <v>99.97482517482517</v>
      </c>
      <c r="X270" s="658"/>
      <c r="Y270" s="658"/>
      <c r="Z270" s="658"/>
      <c r="AA270" s="658"/>
      <c r="AB270" s="658"/>
      <c r="AC270" s="658"/>
      <c r="AD270" s="658"/>
      <c r="AE270" s="220"/>
    </row>
    <row r="271" spans="1:32" s="221" customFormat="1" ht="42.75" customHeight="1" x14ac:dyDescent="0.2">
      <c r="A271" s="216"/>
      <c r="B271" s="659" t="s">
        <v>11</v>
      </c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60"/>
      <c r="N271" s="217">
        <v>806</v>
      </c>
      <c r="O271" s="141">
        <v>7</v>
      </c>
      <c r="P271" s="141">
        <v>2</v>
      </c>
      <c r="Q271" s="218" t="s">
        <v>517</v>
      </c>
      <c r="R271" s="219" t="s">
        <v>12</v>
      </c>
      <c r="S271" s="661"/>
      <c r="T271" s="662"/>
      <c r="U271" s="397">
        <v>14.3</v>
      </c>
      <c r="V271" s="397">
        <v>14.2964</v>
      </c>
      <c r="W271" s="395">
        <f t="shared" si="17"/>
        <v>99.97482517482517</v>
      </c>
      <c r="X271" s="658"/>
      <c r="Y271" s="658"/>
      <c r="Z271" s="658"/>
      <c r="AA271" s="658"/>
      <c r="AB271" s="658"/>
      <c r="AC271" s="658"/>
      <c r="AD271" s="658"/>
      <c r="AE271" s="220"/>
    </row>
    <row r="272" spans="1:32" ht="21.75" customHeight="1" x14ac:dyDescent="0.2">
      <c r="A272" s="173"/>
      <c r="B272" s="663" t="s">
        <v>431</v>
      </c>
      <c r="C272" s="663"/>
      <c r="D272" s="663"/>
      <c r="E272" s="663"/>
      <c r="F272" s="663"/>
      <c r="G272" s="663"/>
      <c r="H272" s="663"/>
      <c r="I272" s="663"/>
      <c r="J272" s="663"/>
      <c r="K272" s="663"/>
      <c r="L272" s="663"/>
      <c r="M272" s="664"/>
      <c r="N272" s="174">
        <v>806</v>
      </c>
      <c r="O272" s="198">
        <v>7</v>
      </c>
      <c r="P272" s="198">
        <v>2</v>
      </c>
      <c r="Q272" s="175" t="s">
        <v>432</v>
      </c>
      <c r="R272" s="176">
        <v>0</v>
      </c>
      <c r="S272" s="635"/>
      <c r="T272" s="636"/>
      <c r="U272" s="394">
        <v>16041.82754</v>
      </c>
      <c r="V272" s="394">
        <f t="shared" ref="V272:V276" si="23">+V273</f>
        <v>16041.82754</v>
      </c>
      <c r="W272" s="395">
        <f t="shared" si="17"/>
        <v>100</v>
      </c>
      <c r="X272" s="665"/>
      <c r="Y272" s="665"/>
      <c r="Z272" s="665"/>
      <c r="AA272" s="665"/>
      <c r="AB272" s="665"/>
      <c r="AC272" s="665"/>
      <c r="AD272" s="665"/>
      <c r="AE272" s="177"/>
      <c r="AF272" s="178"/>
    </row>
    <row r="273" spans="1:32" ht="12" customHeight="1" x14ac:dyDescent="0.2">
      <c r="A273" s="173"/>
      <c r="B273" s="663" t="s">
        <v>73</v>
      </c>
      <c r="C273" s="663"/>
      <c r="D273" s="663"/>
      <c r="E273" s="663"/>
      <c r="F273" s="663"/>
      <c r="G273" s="663"/>
      <c r="H273" s="663"/>
      <c r="I273" s="663"/>
      <c r="J273" s="663"/>
      <c r="K273" s="663"/>
      <c r="L273" s="663"/>
      <c r="M273" s="664"/>
      <c r="N273" s="174">
        <v>806</v>
      </c>
      <c r="O273" s="198">
        <v>7</v>
      </c>
      <c r="P273" s="198">
        <v>2</v>
      </c>
      <c r="Q273" s="175" t="s">
        <v>438</v>
      </c>
      <c r="R273" s="176">
        <v>0</v>
      </c>
      <c r="S273" s="635"/>
      <c r="T273" s="636"/>
      <c r="U273" s="394">
        <v>16041.82754</v>
      </c>
      <c r="V273" s="394">
        <f t="shared" si="23"/>
        <v>16041.82754</v>
      </c>
      <c r="W273" s="395">
        <f t="shared" si="17"/>
        <v>100</v>
      </c>
      <c r="X273" s="665"/>
      <c r="Y273" s="665"/>
      <c r="Z273" s="665"/>
      <c r="AA273" s="665"/>
      <c r="AB273" s="665"/>
      <c r="AC273" s="665"/>
      <c r="AD273" s="665"/>
      <c r="AE273" s="177"/>
      <c r="AF273" s="178"/>
    </row>
    <row r="274" spans="1:32" ht="21.75" customHeight="1" x14ac:dyDescent="0.2">
      <c r="A274" s="173"/>
      <c r="B274" s="663" t="s">
        <v>70</v>
      </c>
      <c r="C274" s="663"/>
      <c r="D274" s="663"/>
      <c r="E274" s="663"/>
      <c r="F274" s="663"/>
      <c r="G274" s="663"/>
      <c r="H274" s="663"/>
      <c r="I274" s="663"/>
      <c r="J274" s="663"/>
      <c r="K274" s="663"/>
      <c r="L274" s="663"/>
      <c r="M274" s="664"/>
      <c r="N274" s="174">
        <v>806</v>
      </c>
      <c r="O274" s="198">
        <v>7</v>
      </c>
      <c r="P274" s="198">
        <v>2</v>
      </c>
      <c r="Q274" s="175" t="s">
        <v>439</v>
      </c>
      <c r="R274" s="176">
        <v>0</v>
      </c>
      <c r="S274" s="635"/>
      <c r="T274" s="636"/>
      <c r="U274" s="394">
        <v>16041.82754</v>
      </c>
      <c r="V274" s="394">
        <f t="shared" si="23"/>
        <v>16041.82754</v>
      </c>
      <c r="W274" s="395">
        <f t="shared" si="17"/>
        <v>100</v>
      </c>
      <c r="X274" s="665"/>
      <c r="Y274" s="665"/>
      <c r="Z274" s="665"/>
      <c r="AA274" s="665"/>
      <c r="AB274" s="665"/>
      <c r="AC274" s="665"/>
      <c r="AD274" s="665"/>
      <c r="AE274" s="177"/>
      <c r="AF274" s="178"/>
    </row>
    <row r="275" spans="1:32" ht="21.75" customHeight="1" x14ac:dyDescent="0.2">
      <c r="A275" s="173"/>
      <c r="B275" s="663" t="s">
        <v>436</v>
      </c>
      <c r="C275" s="663"/>
      <c r="D275" s="663"/>
      <c r="E275" s="663"/>
      <c r="F275" s="663"/>
      <c r="G275" s="663"/>
      <c r="H275" s="663"/>
      <c r="I275" s="663"/>
      <c r="J275" s="663"/>
      <c r="K275" s="663"/>
      <c r="L275" s="663"/>
      <c r="M275" s="664"/>
      <c r="N275" s="174">
        <v>806</v>
      </c>
      <c r="O275" s="198">
        <v>7</v>
      </c>
      <c r="P275" s="198">
        <v>2</v>
      </c>
      <c r="Q275" s="175" t="s">
        <v>439</v>
      </c>
      <c r="R275" s="176" t="s">
        <v>8</v>
      </c>
      <c r="S275" s="635"/>
      <c r="T275" s="636"/>
      <c r="U275" s="394">
        <v>16041.82754</v>
      </c>
      <c r="V275" s="394">
        <f t="shared" si="23"/>
        <v>16041.82754</v>
      </c>
      <c r="W275" s="395">
        <f t="shared" ref="W275:W338" si="24">+V275/U275*100</f>
        <v>100</v>
      </c>
      <c r="X275" s="665"/>
      <c r="Y275" s="665"/>
      <c r="Z275" s="665"/>
      <c r="AA275" s="665"/>
      <c r="AB275" s="665"/>
      <c r="AC275" s="665"/>
      <c r="AD275" s="665"/>
      <c r="AE275" s="177"/>
      <c r="AF275" s="178"/>
    </row>
    <row r="276" spans="1:32" ht="12" customHeight="1" x14ac:dyDescent="0.2">
      <c r="A276" s="173"/>
      <c r="B276" s="663" t="s">
        <v>9</v>
      </c>
      <c r="C276" s="663"/>
      <c r="D276" s="663"/>
      <c r="E276" s="663"/>
      <c r="F276" s="663"/>
      <c r="G276" s="663"/>
      <c r="H276" s="663"/>
      <c r="I276" s="663"/>
      <c r="J276" s="663"/>
      <c r="K276" s="663"/>
      <c r="L276" s="663"/>
      <c r="M276" s="664"/>
      <c r="N276" s="174">
        <v>806</v>
      </c>
      <c r="O276" s="198">
        <v>7</v>
      </c>
      <c r="P276" s="198">
        <v>2</v>
      </c>
      <c r="Q276" s="175" t="s">
        <v>439</v>
      </c>
      <c r="R276" s="176" t="s">
        <v>10</v>
      </c>
      <c r="S276" s="635"/>
      <c r="T276" s="636"/>
      <c r="U276" s="394">
        <v>16041.82754</v>
      </c>
      <c r="V276" s="394">
        <f t="shared" si="23"/>
        <v>16041.82754</v>
      </c>
      <c r="W276" s="395">
        <f t="shared" si="24"/>
        <v>100</v>
      </c>
      <c r="X276" s="665"/>
      <c r="Y276" s="665"/>
      <c r="Z276" s="665"/>
      <c r="AA276" s="665"/>
      <c r="AB276" s="665"/>
      <c r="AC276" s="665"/>
      <c r="AD276" s="665"/>
      <c r="AE276" s="177"/>
      <c r="AF276" s="178"/>
    </row>
    <row r="277" spans="1:32" ht="42.75" customHeight="1" x14ac:dyDescent="0.2">
      <c r="A277" s="173"/>
      <c r="B277" s="663" t="s">
        <v>11</v>
      </c>
      <c r="C277" s="663"/>
      <c r="D277" s="663"/>
      <c r="E277" s="663"/>
      <c r="F277" s="663"/>
      <c r="G277" s="663"/>
      <c r="H277" s="663"/>
      <c r="I277" s="663"/>
      <c r="J277" s="663"/>
      <c r="K277" s="663"/>
      <c r="L277" s="663"/>
      <c r="M277" s="664"/>
      <c r="N277" s="174">
        <v>806</v>
      </c>
      <c r="O277" s="198">
        <v>7</v>
      </c>
      <c r="P277" s="198">
        <v>2</v>
      </c>
      <c r="Q277" s="175" t="s">
        <v>439</v>
      </c>
      <c r="R277" s="176" t="s">
        <v>12</v>
      </c>
      <c r="S277" s="635"/>
      <c r="T277" s="636"/>
      <c r="U277" s="394">
        <v>16041.82754</v>
      </c>
      <c r="V277" s="394">
        <v>16041.82754</v>
      </c>
      <c r="W277" s="395">
        <f t="shared" si="24"/>
        <v>100</v>
      </c>
      <c r="X277" s="665"/>
      <c r="Y277" s="665"/>
      <c r="Z277" s="665"/>
      <c r="AA277" s="665"/>
      <c r="AB277" s="665"/>
      <c r="AC277" s="665"/>
      <c r="AD277" s="665"/>
      <c r="AE277" s="177"/>
      <c r="AF277" s="178"/>
    </row>
    <row r="278" spans="1:32" ht="21.75" hidden="1" customHeight="1" x14ac:dyDescent="0.2">
      <c r="A278" s="173"/>
      <c r="B278" s="663" t="s">
        <v>431</v>
      </c>
      <c r="C278" s="663"/>
      <c r="D278" s="663"/>
      <c r="E278" s="663"/>
      <c r="F278" s="663"/>
      <c r="G278" s="663"/>
      <c r="H278" s="663"/>
      <c r="I278" s="663"/>
      <c r="J278" s="663"/>
      <c r="K278" s="663"/>
      <c r="L278" s="663"/>
      <c r="M278" s="664"/>
      <c r="N278" s="174">
        <v>806</v>
      </c>
      <c r="O278" s="198">
        <v>7</v>
      </c>
      <c r="P278" s="198">
        <v>2</v>
      </c>
      <c r="Q278" s="175" t="s">
        <v>432</v>
      </c>
      <c r="R278" s="176">
        <v>0</v>
      </c>
      <c r="S278" s="635"/>
      <c r="T278" s="636"/>
      <c r="U278" s="394">
        <v>0</v>
      </c>
      <c r="V278" s="394">
        <f t="shared" ref="V278:V282" si="25">+V279</f>
        <v>0</v>
      </c>
      <c r="W278" s="395" t="e">
        <f t="shared" si="24"/>
        <v>#DIV/0!</v>
      </c>
      <c r="X278" s="665"/>
      <c r="Y278" s="665"/>
      <c r="Z278" s="665"/>
      <c r="AA278" s="665"/>
      <c r="AB278" s="665"/>
      <c r="AC278" s="665"/>
      <c r="AD278" s="665"/>
      <c r="AE278" s="177"/>
      <c r="AF278" s="178"/>
    </row>
    <row r="279" spans="1:32" ht="12" hidden="1" customHeight="1" x14ac:dyDescent="0.2">
      <c r="A279" s="173"/>
      <c r="B279" s="663" t="s">
        <v>73</v>
      </c>
      <c r="C279" s="663"/>
      <c r="D279" s="663"/>
      <c r="E279" s="663"/>
      <c r="F279" s="663"/>
      <c r="G279" s="663"/>
      <c r="H279" s="663"/>
      <c r="I279" s="663"/>
      <c r="J279" s="663"/>
      <c r="K279" s="663"/>
      <c r="L279" s="663"/>
      <c r="M279" s="664"/>
      <c r="N279" s="174">
        <v>806</v>
      </c>
      <c r="O279" s="198">
        <v>7</v>
      </c>
      <c r="P279" s="198">
        <v>2</v>
      </c>
      <c r="Q279" s="175" t="s">
        <v>438</v>
      </c>
      <c r="R279" s="176">
        <v>0</v>
      </c>
      <c r="S279" s="635"/>
      <c r="T279" s="636"/>
      <c r="U279" s="394">
        <v>0</v>
      </c>
      <c r="V279" s="394">
        <f t="shared" si="25"/>
        <v>0</v>
      </c>
      <c r="W279" s="395" t="e">
        <f t="shared" si="24"/>
        <v>#DIV/0!</v>
      </c>
      <c r="X279" s="665"/>
      <c r="Y279" s="665"/>
      <c r="Z279" s="665"/>
      <c r="AA279" s="665"/>
      <c r="AB279" s="665"/>
      <c r="AC279" s="665"/>
      <c r="AD279" s="665"/>
      <c r="AE279" s="177"/>
      <c r="AF279" s="178"/>
    </row>
    <row r="280" spans="1:32" ht="21.75" hidden="1" customHeight="1" x14ac:dyDescent="0.2">
      <c r="A280" s="173"/>
      <c r="B280" s="663" t="s">
        <v>70</v>
      </c>
      <c r="C280" s="663"/>
      <c r="D280" s="663"/>
      <c r="E280" s="663"/>
      <c r="F280" s="663"/>
      <c r="G280" s="663"/>
      <c r="H280" s="663"/>
      <c r="I280" s="663"/>
      <c r="J280" s="663"/>
      <c r="K280" s="663"/>
      <c r="L280" s="663"/>
      <c r="M280" s="664"/>
      <c r="N280" s="174">
        <v>806</v>
      </c>
      <c r="O280" s="198">
        <v>7</v>
      </c>
      <c r="P280" s="198">
        <v>2</v>
      </c>
      <c r="Q280" s="175" t="s">
        <v>440</v>
      </c>
      <c r="R280" s="176">
        <v>0</v>
      </c>
      <c r="S280" s="635"/>
      <c r="T280" s="636"/>
      <c r="U280" s="394">
        <v>0</v>
      </c>
      <c r="V280" s="394">
        <f t="shared" si="25"/>
        <v>0</v>
      </c>
      <c r="W280" s="395" t="e">
        <f t="shared" si="24"/>
        <v>#DIV/0!</v>
      </c>
      <c r="X280" s="665"/>
      <c r="Y280" s="665"/>
      <c r="Z280" s="665"/>
      <c r="AA280" s="665"/>
      <c r="AB280" s="665"/>
      <c r="AC280" s="665"/>
      <c r="AD280" s="665"/>
      <c r="AE280" s="177"/>
      <c r="AF280" s="178"/>
    </row>
    <row r="281" spans="1:32" ht="21.75" hidden="1" customHeight="1" x14ac:dyDescent="0.2">
      <c r="A281" s="173"/>
      <c r="B281" s="663" t="s">
        <v>436</v>
      </c>
      <c r="C281" s="663"/>
      <c r="D281" s="663"/>
      <c r="E281" s="663"/>
      <c r="F281" s="663"/>
      <c r="G281" s="663"/>
      <c r="H281" s="663"/>
      <c r="I281" s="663"/>
      <c r="J281" s="663"/>
      <c r="K281" s="663"/>
      <c r="L281" s="663"/>
      <c r="M281" s="664"/>
      <c r="N281" s="174">
        <v>806</v>
      </c>
      <c r="O281" s="198">
        <v>7</v>
      </c>
      <c r="P281" s="198">
        <v>2</v>
      </c>
      <c r="Q281" s="175" t="s">
        <v>440</v>
      </c>
      <c r="R281" s="176" t="s">
        <v>8</v>
      </c>
      <c r="S281" s="635"/>
      <c r="T281" s="636"/>
      <c r="U281" s="394">
        <v>0</v>
      </c>
      <c r="V281" s="394">
        <f t="shared" si="25"/>
        <v>0</v>
      </c>
      <c r="W281" s="395" t="e">
        <f t="shared" si="24"/>
        <v>#DIV/0!</v>
      </c>
      <c r="X281" s="665"/>
      <c r="Y281" s="665"/>
      <c r="Z281" s="665"/>
      <c r="AA281" s="665"/>
      <c r="AB281" s="665"/>
      <c r="AC281" s="665"/>
      <c r="AD281" s="665"/>
      <c r="AE281" s="177"/>
      <c r="AF281" s="178"/>
    </row>
    <row r="282" spans="1:32" ht="12" hidden="1" customHeight="1" x14ac:dyDescent="0.2">
      <c r="A282" s="173"/>
      <c r="B282" s="663" t="s">
        <v>9</v>
      </c>
      <c r="C282" s="663"/>
      <c r="D282" s="663"/>
      <c r="E282" s="663"/>
      <c r="F282" s="663"/>
      <c r="G282" s="663"/>
      <c r="H282" s="663"/>
      <c r="I282" s="663"/>
      <c r="J282" s="663"/>
      <c r="K282" s="663"/>
      <c r="L282" s="663"/>
      <c r="M282" s="664"/>
      <c r="N282" s="174">
        <v>806</v>
      </c>
      <c r="O282" s="198">
        <v>7</v>
      </c>
      <c r="P282" s="198">
        <v>2</v>
      </c>
      <c r="Q282" s="175" t="s">
        <v>440</v>
      </c>
      <c r="R282" s="176" t="s">
        <v>10</v>
      </c>
      <c r="S282" s="635"/>
      <c r="T282" s="636"/>
      <c r="U282" s="394">
        <v>0</v>
      </c>
      <c r="V282" s="394">
        <f t="shared" si="25"/>
        <v>0</v>
      </c>
      <c r="W282" s="395" t="e">
        <f t="shared" si="24"/>
        <v>#DIV/0!</v>
      </c>
      <c r="X282" s="665"/>
      <c r="Y282" s="665"/>
      <c r="Z282" s="665"/>
      <c r="AA282" s="665"/>
      <c r="AB282" s="665"/>
      <c r="AC282" s="665"/>
      <c r="AD282" s="665"/>
      <c r="AE282" s="177"/>
      <c r="AF282" s="178"/>
    </row>
    <row r="283" spans="1:32" ht="12" hidden="1" customHeight="1" x14ac:dyDescent="0.2">
      <c r="A283" s="173"/>
      <c r="B283" s="663" t="s">
        <v>151</v>
      </c>
      <c r="C283" s="663"/>
      <c r="D283" s="663"/>
      <c r="E283" s="663"/>
      <c r="F283" s="663"/>
      <c r="G283" s="663"/>
      <c r="H283" s="663"/>
      <c r="I283" s="663"/>
      <c r="J283" s="663"/>
      <c r="K283" s="663"/>
      <c r="L283" s="663"/>
      <c r="M283" s="664"/>
      <c r="N283" s="174">
        <v>806</v>
      </c>
      <c r="O283" s="198">
        <v>7</v>
      </c>
      <c r="P283" s="198">
        <v>2</v>
      </c>
      <c r="Q283" s="175" t="s">
        <v>440</v>
      </c>
      <c r="R283" s="176" t="s">
        <v>150</v>
      </c>
      <c r="S283" s="635"/>
      <c r="T283" s="636"/>
      <c r="U283" s="394">
        <v>0</v>
      </c>
      <c r="V283" s="394"/>
      <c r="W283" s="395" t="e">
        <f t="shared" si="24"/>
        <v>#DIV/0!</v>
      </c>
      <c r="X283" s="665"/>
      <c r="Y283" s="665"/>
      <c r="Z283" s="665"/>
      <c r="AA283" s="665"/>
      <c r="AB283" s="665"/>
      <c r="AC283" s="665"/>
      <c r="AD283" s="665"/>
      <c r="AE283" s="177"/>
      <c r="AF283" s="178"/>
    </row>
    <row r="284" spans="1:32" ht="21.75" customHeight="1" x14ac:dyDescent="0.2">
      <c r="A284" s="173"/>
      <c r="B284" s="663" t="s">
        <v>431</v>
      </c>
      <c r="C284" s="663"/>
      <c r="D284" s="663"/>
      <c r="E284" s="663"/>
      <c r="F284" s="663"/>
      <c r="G284" s="663"/>
      <c r="H284" s="663"/>
      <c r="I284" s="663"/>
      <c r="J284" s="663"/>
      <c r="K284" s="663"/>
      <c r="L284" s="663"/>
      <c r="M284" s="664"/>
      <c r="N284" s="174">
        <v>806</v>
      </c>
      <c r="O284" s="198">
        <v>7</v>
      </c>
      <c r="P284" s="198">
        <v>2</v>
      </c>
      <c r="Q284" s="175" t="s">
        <v>432</v>
      </c>
      <c r="R284" s="176">
        <v>0</v>
      </c>
      <c r="S284" s="635"/>
      <c r="T284" s="636"/>
      <c r="U284" s="394">
        <v>159426.1531</v>
      </c>
      <c r="V284" s="394">
        <f t="shared" ref="V284:V288" si="26">+V285</f>
        <v>157422.05309999999</v>
      </c>
      <c r="W284" s="395">
        <f t="shared" si="24"/>
        <v>98.742928960505665</v>
      </c>
      <c r="X284" s="665"/>
      <c r="Y284" s="665"/>
      <c r="Z284" s="665"/>
      <c r="AA284" s="665"/>
      <c r="AB284" s="665"/>
      <c r="AC284" s="665"/>
      <c r="AD284" s="665"/>
      <c r="AE284" s="177"/>
      <c r="AF284" s="178"/>
    </row>
    <row r="285" spans="1:32" ht="12" customHeight="1" x14ac:dyDescent="0.2">
      <c r="A285" s="173"/>
      <c r="B285" s="663" t="s">
        <v>73</v>
      </c>
      <c r="C285" s="663"/>
      <c r="D285" s="663"/>
      <c r="E285" s="663"/>
      <c r="F285" s="663"/>
      <c r="G285" s="663"/>
      <c r="H285" s="663"/>
      <c r="I285" s="663"/>
      <c r="J285" s="663"/>
      <c r="K285" s="663"/>
      <c r="L285" s="663"/>
      <c r="M285" s="664"/>
      <c r="N285" s="174">
        <v>806</v>
      </c>
      <c r="O285" s="198">
        <v>7</v>
      </c>
      <c r="P285" s="198">
        <v>2</v>
      </c>
      <c r="Q285" s="175" t="s">
        <v>438</v>
      </c>
      <c r="R285" s="176">
        <v>0</v>
      </c>
      <c r="S285" s="635"/>
      <c r="T285" s="636"/>
      <c r="U285" s="394">
        <v>159426.1531</v>
      </c>
      <c r="V285" s="394">
        <f t="shared" si="26"/>
        <v>157422.05309999999</v>
      </c>
      <c r="W285" s="395">
        <f t="shared" si="24"/>
        <v>98.742928960505665</v>
      </c>
      <c r="X285" s="665"/>
      <c r="Y285" s="665"/>
      <c r="Z285" s="665"/>
      <c r="AA285" s="665"/>
      <c r="AB285" s="665"/>
      <c r="AC285" s="665"/>
      <c r="AD285" s="665"/>
      <c r="AE285" s="177"/>
      <c r="AF285" s="178"/>
    </row>
    <row r="286" spans="1:32" ht="53.25" customHeight="1" x14ac:dyDescent="0.2">
      <c r="A286" s="173"/>
      <c r="B286" s="663" t="s">
        <v>164</v>
      </c>
      <c r="C286" s="663"/>
      <c r="D286" s="663"/>
      <c r="E286" s="663"/>
      <c r="F286" s="663"/>
      <c r="G286" s="663"/>
      <c r="H286" s="663"/>
      <c r="I286" s="663"/>
      <c r="J286" s="663"/>
      <c r="K286" s="663"/>
      <c r="L286" s="663"/>
      <c r="M286" s="664"/>
      <c r="N286" s="174">
        <v>806</v>
      </c>
      <c r="O286" s="198">
        <v>7</v>
      </c>
      <c r="P286" s="198">
        <v>2</v>
      </c>
      <c r="Q286" s="175" t="s">
        <v>441</v>
      </c>
      <c r="R286" s="176">
        <v>0</v>
      </c>
      <c r="S286" s="635"/>
      <c r="T286" s="636"/>
      <c r="U286" s="394">
        <v>159426.1531</v>
      </c>
      <c r="V286" s="394">
        <f t="shared" si="26"/>
        <v>157422.05309999999</v>
      </c>
      <c r="W286" s="395">
        <f t="shared" si="24"/>
        <v>98.742928960505665</v>
      </c>
      <c r="X286" s="665"/>
      <c r="Y286" s="665"/>
      <c r="Z286" s="665"/>
      <c r="AA286" s="665"/>
      <c r="AB286" s="665"/>
      <c r="AC286" s="665"/>
      <c r="AD286" s="665"/>
      <c r="AE286" s="177"/>
      <c r="AF286" s="178"/>
    </row>
    <row r="287" spans="1:32" ht="21.75" customHeight="1" x14ac:dyDescent="0.2">
      <c r="A287" s="173"/>
      <c r="B287" s="663" t="s">
        <v>436</v>
      </c>
      <c r="C287" s="663"/>
      <c r="D287" s="663"/>
      <c r="E287" s="663"/>
      <c r="F287" s="663"/>
      <c r="G287" s="663"/>
      <c r="H287" s="663"/>
      <c r="I287" s="663"/>
      <c r="J287" s="663"/>
      <c r="K287" s="663"/>
      <c r="L287" s="663"/>
      <c r="M287" s="664"/>
      <c r="N287" s="174">
        <v>806</v>
      </c>
      <c r="O287" s="198">
        <v>7</v>
      </c>
      <c r="P287" s="198">
        <v>2</v>
      </c>
      <c r="Q287" s="175" t="s">
        <v>441</v>
      </c>
      <c r="R287" s="176" t="s">
        <v>8</v>
      </c>
      <c r="S287" s="635"/>
      <c r="T287" s="636"/>
      <c r="U287" s="394">
        <v>159426.1531</v>
      </c>
      <c r="V287" s="394">
        <f t="shared" si="26"/>
        <v>157422.05309999999</v>
      </c>
      <c r="W287" s="395">
        <f t="shared" si="24"/>
        <v>98.742928960505665</v>
      </c>
      <c r="X287" s="665"/>
      <c r="Y287" s="665"/>
      <c r="Z287" s="665"/>
      <c r="AA287" s="665"/>
      <c r="AB287" s="665"/>
      <c r="AC287" s="665"/>
      <c r="AD287" s="665"/>
      <c r="AE287" s="177"/>
      <c r="AF287" s="178"/>
    </row>
    <row r="288" spans="1:32" ht="12" customHeight="1" x14ac:dyDescent="0.2">
      <c r="A288" s="173"/>
      <c r="B288" s="663" t="s">
        <v>9</v>
      </c>
      <c r="C288" s="663"/>
      <c r="D288" s="663"/>
      <c r="E288" s="663"/>
      <c r="F288" s="663"/>
      <c r="G288" s="663"/>
      <c r="H288" s="663"/>
      <c r="I288" s="663"/>
      <c r="J288" s="663"/>
      <c r="K288" s="663"/>
      <c r="L288" s="663"/>
      <c r="M288" s="664"/>
      <c r="N288" s="174">
        <v>806</v>
      </c>
      <c r="O288" s="198">
        <v>7</v>
      </c>
      <c r="P288" s="198">
        <v>2</v>
      </c>
      <c r="Q288" s="175" t="s">
        <v>441</v>
      </c>
      <c r="R288" s="176" t="s">
        <v>10</v>
      </c>
      <c r="S288" s="635"/>
      <c r="T288" s="636"/>
      <c r="U288" s="394">
        <v>159426.1531</v>
      </c>
      <c r="V288" s="394">
        <f t="shared" si="26"/>
        <v>157422.05309999999</v>
      </c>
      <c r="W288" s="395">
        <f t="shared" si="24"/>
        <v>98.742928960505665</v>
      </c>
      <c r="X288" s="665"/>
      <c r="Y288" s="665"/>
      <c r="Z288" s="665"/>
      <c r="AA288" s="665"/>
      <c r="AB288" s="665"/>
      <c r="AC288" s="665"/>
      <c r="AD288" s="665"/>
      <c r="AE288" s="177"/>
      <c r="AF288" s="178"/>
    </row>
    <row r="289" spans="1:32" ht="42.75" customHeight="1" x14ac:dyDescent="0.2">
      <c r="A289" s="173"/>
      <c r="B289" s="663" t="s">
        <v>11</v>
      </c>
      <c r="C289" s="663"/>
      <c r="D289" s="663"/>
      <c r="E289" s="663"/>
      <c r="F289" s="663"/>
      <c r="G289" s="663"/>
      <c r="H289" s="663"/>
      <c r="I289" s="663"/>
      <c r="J289" s="663"/>
      <c r="K289" s="663"/>
      <c r="L289" s="663"/>
      <c r="M289" s="664"/>
      <c r="N289" s="174">
        <v>806</v>
      </c>
      <c r="O289" s="198">
        <v>7</v>
      </c>
      <c r="P289" s="198">
        <v>2</v>
      </c>
      <c r="Q289" s="175" t="s">
        <v>441</v>
      </c>
      <c r="R289" s="176" t="s">
        <v>12</v>
      </c>
      <c r="S289" s="635"/>
      <c r="T289" s="636"/>
      <c r="U289" s="394">
        <v>159426.1531</v>
      </c>
      <c r="V289" s="394">
        <v>157422.05309999999</v>
      </c>
      <c r="W289" s="395">
        <f t="shared" si="24"/>
        <v>98.742928960505665</v>
      </c>
      <c r="X289" s="665"/>
      <c r="Y289" s="665"/>
      <c r="Z289" s="665"/>
      <c r="AA289" s="665"/>
      <c r="AB289" s="665"/>
      <c r="AC289" s="665"/>
      <c r="AD289" s="665"/>
      <c r="AE289" s="177"/>
      <c r="AF289" s="178"/>
    </row>
    <row r="290" spans="1:32" ht="21.75" customHeight="1" x14ac:dyDescent="0.2">
      <c r="A290" s="173"/>
      <c r="B290" s="663" t="s">
        <v>431</v>
      </c>
      <c r="C290" s="663"/>
      <c r="D290" s="663"/>
      <c r="E290" s="663"/>
      <c r="F290" s="663"/>
      <c r="G290" s="663"/>
      <c r="H290" s="663"/>
      <c r="I290" s="663"/>
      <c r="J290" s="663"/>
      <c r="K290" s="663"/>
      <c r="L290" s="663"/>
      <c r="M290" s="664"/>
      <c r="N290" s="174">
        <v>806</v>
      </c>
      <c r="O290" s="198">
        <v>7</v>
      </c>
      <c r="P290" s="198">
        <v>2</v>
      </c>
      <c r="Q290" s="175" t="s">
        <v>432</v>
      </c>
      <c r="R290" s="176">
        <v>0</v>
      </c>
      <c r="S290" s="635"/>
      <c r="T290" s="636"/>
      <c r="U290" s="394">
        <v>2121.21</v>
      </c>
      <c r="V290" s="394">
        <f t="shared" ref="V290:V294" si="27">+V291</f>
        <v>2121.21</v>
      </c>
      <c r="W290" s="395">
        <f t="shared" si="24"/>
        <v>100</v>
      </c>
      <c r="X290" s="665"/>
      <c r="Y290" s="665"/>
      <c r="Z290" s="665"/>
      <c r="AA290" s="665"/>
      <c r="AB290" s="665"/>
      <c r="AC290" s="665"/>
      <c r="AD290" s="665"/>
      <c r="AE290" s="177"/>
    </row>
    <row r="291" spans="1:32" ht="12" customHeight="1" x14ac:dyDescent="0.2">
      <c r="A291" s="173"/>
      <c r="B291" s="663" t="s">
        <v>73</v>
      </c>
      <c r="C291" s="663"/>
      <c r="D291" s="663"/>
      <c r="E291" s="663"/>
      <c r="F291" s="663"/>
      <c r="G291" s="663"/>
      <c r="H291" s="663"/>
      <c r="I291" s="663"/>
      <c r="J291" s="663"/>
      <c r="K291" s="663"/>
      <c r="L291" s="663"/>
      <c r="M291" s="664"/>
      <c r="N291" s="174">
        <v>806</v>
      </c>
      <c r="O291" s="198">
        <v>7</v>
      </c>
      <c r="P291" s="198">
        <v>2</v>
      </c>
      <c r="Q291" s="175" t="s">
        <v>438</v>
      </c>
      <c r="R291" s="176">
        <v>0</v>
      </c>
      <c r="S291" s="635"/>
      <c r="T291" s="636"/>
      <c r="U291" s="394">
        <v>2121.21</v>
      </c>
      <c r="V291" s="394">
        <f t="shared" si="27"/>
        <v>2121.21</v>
      </c>
      <c r="W291" s="395">
        <f t="shared" si="24"/>
        <v>100</v>
      </c>
      <c r="X291" s="665"/>
      <c r="Y291" s="665"/>
      <c r="Z291" s="665"/>
      <c r="AA291" s="665"/>
      <c r="AB291" s="665"/>
      <c r="AC291" s="665"/>
      <c r="AD291" s="665"/>
      <c r="AE291" s="177"/>
    </row>
    <row r="292" spans="1:32" ht="32.25" customHeight="1" x14ac:dyDescent="0.2">
      <c r="A292" s="173"/>
      <c r="B292" s="663" t="s">
        <v>594</v>
      </c>
      <c r="C292" s="663"/>
      <c r="D292" s="663"/>
      <c r="E292" s="663"/>
      <c r="F292" s="663"/>
      <c r="G292" s="663"/>
      <c r="H292" s="663"/>
      <c r="I292" s="663"/>
      <c r="J292" s="663"/>
      <c r="K292" s="663"/>
      <c r="L292" s="663"/>
      <c r="M292" s="664"/>
      <c r="N292" s="174">
        <v>806</v>
      </c>
      <c r="O292" s="198">
        <v>7</v>
      </c>
      <c r="P292" s="198">
        <v>2</v>
      </c>
      <c r="Q292" s="175" t="s">
        <v>595</v>
      </c>
      <c r="R292" s="176">
        <v>0</v>
      </c>
      <c r="S292" s="635"/>
      <c r="T292" s="636"/>
      <c r="U292" s="394">
        <v>2121.21</v>
      </c>
      <c r="V292" s="394">
        <f t="shared" si="27"/>
        <v>2121.21</v>
      </c>
      <c r="W292" s="395">
        <f t="shared" si="24"/>
        <v>100</v>
      </c>
      <c r="X292" s="665"/>
      <c r="Y292" s="665"/>
      <c r="Z292" s="665"/>
      <c r="AA292" s="665"/>
      <c r="AB292" s="665"/>
      <c r="AC292" s="665"/>
      <c r="AD292" s="665"/>
      <c r="AE292" s="177"/>
    </row>
    <row r="293" spans="1:32" ht="21.75" customHeight="1" x14ac:dyDescent="0.2">
      <c r="A293" s="173"/>
      <c r="B293" s="663" t="s">
        <v>436</v>
      </c>
      <c r="C293" s="663"/>
      <c r="D293" s="663"/>
      <c r="E293" s="663"/>
      <c r="F293" s="663"/>
      <c r="G293" s="663"/>
      <c r="H293" s="663"/>
      <c r="I293" s="663"/>
      <c r="J293" s="663"/>
      <c r="K293" s="663"/>
      <c r="L293" s="663"/>
      <c r="M293" s="664"/>
      <c r="N293" s="174">
        <v>806</v>
      </c>
      <c r="O293" s="198">
        <v>7</v>
      </c>
      <c r="P293" s="198">
        <v>2</v>
      </c>
      <c r="Q293" s="175" t="s">
        <v>595</v>
      </c>
      <c r="R293" s="176" t="s">
        <v>8</v>
      </c>
      <c r="S293" s="635"/>
      <c r="T293" s="636"/>
      <c r="U293" s="394">
        <v>2121.21</v>
      </c>
      <c r="V293" s="394">
        <f t="shared" si="27"/>
        <v>2121.21</v>
      </c>
      <c r="W293" s="395">
        <f t="shared" si="24"/>
        <v>100</v>
      </c>
      <c r="X293" s="665"/>
      <c r="Y293" s="665"/>
      <c r="Z293" s="665"/>
      <c r="AA293" s="665"/>
      <c r="AB293" s="665"/>
      <c r="AC293" s="665"/>
      <c r="AD293" s="665"/>
      <c r="AE293" s="177"/>
    </row>
    <row r="294" spans="1:32" ht="12" customHeight="1" x14ac:dyDescent="0.2">
      <c r="A294" s="173"/>
      <c r="B294" s="663" t="s">
        <v>9</v>
      </c>
      <c r="C294" s="663"/>
      <c r="D294" s="663"/>
      <c r="E294" s="663"/>
      <c r="F294" s="663"/>
      <c r="G294" s="663"/>
      <c r="H294" s="663"/>
      <c r="I294" s="663"/>
      <c r="J294" s="663"/>
      <c r="K294" s="663"/>
      <c r="L294" s="663"/>
      <c r="M294" s="664"/>
      <c r="N294" s="174">
        <v>806</v>
      </c>
      <c r="O294" s="198">
        <v>7</v>
      </c>
      <c r="P294" s="198">
        <v>2</v>
      </c>
      <c r="Q294" s="175" t="s">
        <v>595</v>
      </c>
      <c r="R294" s="176" t="s">
        <v>10</v>
      </c>
      <c r="S294" s="635"/>
      <c r="T294" s="636"/>
      <c r="U294" s="394">
        <v>2121.21</v>
      </c>
      <c r="V294" s="394">
        <f t="shared" si="27"/>
        <v>2121.21</v>
      </c>
      <c r="W294" s="395">
        <f t="shared" si="24"/>
        <v>100</v>
      </c>
      <c r="X294" s="665"/>
      <c r="Y294" s="665"/>
      <c r="Z294" s="665"/>
      <c r="AA294" s="665"/>
      <c r="AB294" s="665"/>
      <c r="AC294" s="665"/>
      <c r="AD294" s="665"/>
      <c r="AE294" s="177"/>
    </row>
    <row r="295" spans="1:32" ht="12" customHeight="1" x14ac:dyDescent="0.2">
      <c r="A295" s="173"/>
      <c r="B295" s="663" t="s">
        <v>151</v>
      </c>
      <c r="C295" s="663"/>
      <c r="D295" s="663"/>
      <c r="E295" s="663"/>
      <c r="F295" s="663"/>
      <c r="G295" s="663"/>
      <c r="H295" s="663"/>
      <c r="I295" s="663"/>
      <c r="J295" s="663"/>
      <c r="K295" s="663"/>
      <c r="L295" s="663"/>
      <c r="M295" s="664"/>
      <c r="N295" s="174">
        <v>806</v>
      </c>
      <c r="O295" s="198">
        <v>7</v>
      </c>
      <c r="P295" s="198">
        <v>2</v>
      </c>
      <c r="Q295" s="175" t="s">
        <v>595</v>
      </c>
      <c r="R295" s="176" t="s">
        <v>150</v>
      </c>
      <c r="S295" s="635"/>
      <c r="T295" s="636"/>
      <c r="U295" s="394">
        <v>2121.21</v>
      </c>
      <c r="V295" s="394">
        <v>2121.21</v>
      </c>
      <c r="W295" s="395">
        <f t="shared" si="24"/>
        <v>100</v>
      </c>
      <c r="X295" s="665"/>
      <c r="Y295" s="665"/>
      <c r="Z295" s="665"/>
      <c r="AA295" s="665"/>
      <c r="AB295" s="665"/>
      <c r="AC295" s="665"/>
      <c r="AD295" s="665"/>
      <c r="AE295" s="177"/>
    </row>
    <row r="296" spans="1:32" ht="12" customHeight="1" x14ac:dyDescent="0.2">
      <c r="A296" s="173"/>
      <c r="B296" s="663" t="s">
        <v>442</v>
      </c>
      <c r="C296" s="663"/>
      <c r="D296" s="663"/>
      <c r="E296" s="663"/>
      <c r="F296" s="663"/>
      <c r="G296" s="663"/>
      <c r="H296" s="663"/>
      <c r="I296" s="663"/>
      <c r="J296" s="663"/>
      <c r="K296" s="663"/>
      <c r="L296" s="663"/>
      <c r="M296" s="664"/>
      <c r="N296" s="174">
        <v>806</v>
      </c>
      <c r="O296" s="198">
        <v>7</v>
      </c>
      <c r="P296" s="198">
        <v>3</v>
      </c>
      <c r="Q296" s="175">
        <v>0</v>
      </c>
      <c r="R296" s="176">
        <v>0</v>
      </c>
      <c r="S296" s="635"/>
      <c r="T296" s="636"/>
      <c r="U296" s="394">
        <v>6975.1</v>
      </c>
      <c r="V296" s="394">
        <f t="shared" ref="V296:V301" si="28">+V297</f>
        <v>6775.0780500000001</v>
      </c>
      <c r="W296" s="395">
        <f t="shared" si="24"/>
        <v>97.132342905478055</v>
      </c>
      <c r="X296" s="665"/>
      <c r="Y296" s="665"/>
      <c r="Z296" s="665"/>
      <c r="AA296" s="665"/>
      <c r="AB296" s="665"/>
      <c r="AC296" s="665"/>
      <c r="AD296" s="665"/>
      <c r="AE296" s="177"/>
      <c r="AF296" s="178"/>
    </row>
    <row r="297" spans="1:32" ht="21.75" customHeight="1" x14ac:dyDescent="0.2">
      <c r="A297" s="173"/>
      <c r="B297" s="663" t="s">
        <v>431</v>
      </c>
      <c r="C297" s="663"/>
      <c r="D297" s="663"/>
      <c r="E297" s="663"/>
      <c r="F297" s="663"/>
      <c r="G297" s="663"/>
      <c r="H297" s="663"/>
      <c r="I297" s="663"/>
      <c r="J297" s="663"/>
      <c r="K297" s="663"/>
      <c r="L297" s="663"/>
      <c r="M297" s="664"/>
      <c r="N297" s="174">
        <v>806</v>
      </c>
      <c r="O297" s="198">
        <v>7</v>
      </c>
      <c r="P297" s="198">
        <v>3</v>
      </c>
      <c r="Q297" s="175" t="s">
        <v>432</v>
      </c>
      <c r="R297" s="176">
        <v>0</v>
      </c>
      <c r="S297" s="635"/>
      <c r="T297" s="636"/>
      <c r="U297" s="394">
        <v>6975.1</v>
      </c>
      <c r="V297" s="394">
        <f t="shared" si="28"/>
        <v>6775.0780500000001</v>
      </c>
      <c r="W297" s="395">
        <f t="shared" si="24"/>
        <v>97.132342905478055</v>
      </c>
      <c r="X297" s="665"/>
      <c r="Y297" s="665"/>
      <c r="Z297" s="665"/>
      <c r="AA297" s="665"/>
      <c r="AB297" s="665"/>
      <c r="AC297" s="665"/>
      <c r="AD297" s="665"/>
      <c r="AE297" s="177"/>
      <c r="AF297" s="178"/>
    </row>
    <row r="298" spans="1:32" ht="12" customHeight="1" x14ac:dyDescent="0.2">
      <c r="A298" s="173"/>
      <c r="B298" s="663" t="s">
        <v>443</v>
      </c>
      <c r="C298" s="663"/>
      <c r="D298" s="663"/>
      <c r="E298" s="663"/>
      <c r="F298" s="663"/>
      <c r="G298" s="663"/>
      <c r="H298" s="663"/>
      <c r="I298" s="663"/>
      <c r="J298" s="663"/>
      <c r="K298" s="663"/>
      <c r="L298" s="663"/>
      <c r="M298" s="664"/>
      <c r="N298" s="174">
        <v>806</v>
      </c>
      <c r="O298" s="198">
        <v>7</v>
      </c>
      <c r="P298" s="198">
        <v>3</v>
      </c>
      <c r="Q298" s="175" t="s">
        <v>444</v>
      </c>
      <c r="R298" s="176">
        <v>0</v>
      </c>
      <c r="S298" s="635"/>
      <c r="T298" s="636"/>
      <c r="U298" s="394">
        <v>6975.1</v>
      </c>
      <c r="V298" s="394">
        <f t="shared" si="28"/>
        <v>6775.0780500000001</v>
      </c>
      <c r="W298" s="395">
        <f t="shared" si="24"/>
        <v>97.132342905478055</v>
      </c>
      <c r="X298" s="665"/>
      <c r="Y298" s="665"/>
      <c r="Z298" s="665"/>
      <c r="AA298" s="665"/>
      <c r="AB298" s="665"/>
      <c r="AC298" s="665"/>
      <c r="AD298" s="665"/>
      <c r="AE298" s="177"/>
      <c r="AF298" s="178"/>
    </row>
    <row r="299" spans="1:32" ht="21.75" customHeight="1" x14ac:dyDescent="0.2">
      <c r="A299" s="173"/>
      <c r="B299" s="663" t="s">
        <v>6</v>
      </c>
      <c r="C299" s="663"/>
      <c r="D299" s="663"/>
      <c r="E299" s="663"/>
      <c r="F299" s="663"/>
      <c r="G299" s="663"/>
      <c r="H299" s="663"/>
      <c r="I299" s="663"/>
      <c r="J299" s="663"/>
      <c r="K299" s="663"/>
      <c r="L299" s="663"/>
      <c r="M299" s="664"/>
      <c r="N299" s="174">
        <v>806</v>
      </c>
      <c r="O299" s="198">
        <v>7</v>
      </c>
      <c r="P299" s="198">
        <v>3</v>
      </c>
      <c r="Q299" s="175" t="s">
        <v>445</v>
      </c>
      <c r="R299" s="176">
        <v>0</v>
      </c>
      <c r="S299" s="635"/>
      <c r="T299" s="636"/>
      <c r="U299" s="394">
        <v>6975.1</v>
      </c>
      <c r="V299" s="394">
        <f t="shared" si="28"/>
        <v>6775.0780500000001</v>
      </c>
      <c r="W299" s="395">
        <f t="shared" si="24"/>
        <v>97.132342905478055</v>
      </c>
      <c r="X299" s="665"/>
      <c r="Y299" s="665"/>
      <c r="Z299" s="665"/>
      <c r="AA299" s="665"/>
      <c r="AB299" s="665"/>
      <c r="AC299" s="665"/>
      <c r="AD299" s="665"/>
      <c r="AE299" s="177"/>
      <c r="AF299" s="178"/>
    </row>
    <row r="300" spans="1:32" ht="21.75" customHeight="1" x14ac:dyDescent="0.2">
      <c r="A300" s="173"/>
      <c r="B300" s="663" t="s">
        <v>436</v>
      </c>
      <c r="C300" s="663"/>
      <c r="D300" s="663"/>
      <c r="E300" s="663"/>
      <c r="F300" s="663"/>
      <c r="G300" s="663"/>
      <c r="H300" s="663"/>
      <c r="I300" s="663"/>
      <c r="J300" s="663"/>
      <c r="K300" s="663"/>
      <c r="L300" s="663"/>
      <c r="M300" s="664"/>
      <c r="N300" s="174">
        <v>806</v>
      </c>
      <c r="O300" s="198">
        <v>7</v>
      </c>
      <c r="P300" s="198">
        <v>3</v>
      </c>
      <c r="Q300" s="175" t="s">
        <v>445</v>
      </c>
      <c r="R300" s="176" t="s">
        <v>8</v>
      </c>
      <c r="S300" s="635"/>
      <c r="T300" s="636"/>
      <c r="U300" s="394">
        <v>6975.1</v>
      </c>
      <c r="V300" s="394">
        <f t="shared" si="28"/>
        <v>6775.0780500000001</v>
      </c>
      <c r="W300" s="395">
        <f t="shared" si="24"/>
        <v>97.132342905478055</v>
      </c>
      <c r="X300" s="665"/>
      <c r="Y300" s="665"/>
      <c r="Z300" s="665"/>
      <c r="AA300" s="665"/>
      <c r="AB300" s="665"/>
      <c r="AC300" s="665"/>
      <c r="AD300" s="665"/>
      <c r="AE300" s="177"/>
      <c r="AF300" s="178"/>
    </row>
    <row r="301" spans="1:32" ht="12" customHeight="1" x14ac:dyDescent="0.2">
      <c r="A301" s="173"/>
      <c r="B301" s="663" t="s">
        <v>9</v>
      </c>
      <c r="C301" s="663"/>
      <c r="D301" s="663"/>
      <c r="E301" s="663"/>
      <c r="F301" s="663"/>
      <c r="G301" s="663"/>
      <c r="H301" s="663"/>
      <c r="I301" s="663"/>
      <c r="J301" s="663"/>
      <c r="K301" s="663"/>
      <c r="L301" s="663"/>
      <c r="M301" s="664"/>
      <c r="N301" s="174">
        <v>806</v>
      </c>
      <c r="O301" s="198">
        <v>7</v>
      </c>
      <c r="P301" s="198">
        <v>3</v>
      </c>
      <c r="Q301" s="175" t="s">
        <v>445</v>
      </c>
      <c r="R301" s="176" t="s">
        <v>10</v>
      </c>
      <c r="S301" s="635"/>
      <c r="T301" s="636"/>
      <c r="U301" s="394">
        <v>6975.1</v>
      </c>
      <c r="V301" s="394">
        <f t="shared" si="28"/>
        <v>6775.0780500000001</v>
      </c>
      <c r="W301" s="395">
        <f t="shared" si="24"/>
        <v>97.132342905478055</v>
      </c>
      <c r="X301" s="665"/>
      <c r="Y301" s="665"/>
      <c r="Z301" s="665"/>
      <c r="AA301" s="665"/>
      <c r="AB301" s="665"/>
      <c r="AC301" s="665"/>
      <c r="AD301" s="665"/>
      <c r="AE301" s="177"/>
      <c r="AF301" s="178"/>
    </row>
    <row r="302" spans="1:32" ht="42.75" customHeight="1" x14ac:dyDescent="0.2">
      <c r="A302" s="173"/>
      <c r="B302" s="663" t="s">
        <v>11</v>
      </c>
      <c r="C302" s="663"/>
      <c r="D302" s="663"/>
      <c r="E302" s="663"/>
      <c r="F302" s="663"/>
      <c r="G302" s="663"/>
      <c r="H302" s="663"/>
      <c r="I302" s="663"/>
      <c r="J302" s="663"/>
      <c r="K302" s="663"/>
      <c r="L302" s="663"/>
      <c r="M302" s="664"/>
      <c r="N302" s="174">
        <v>806</v>
      </c>
      <c r="O302" s="198">
        <v>7</v>
      </c>
      <c r="P302" s="198">
        <v>3</v>
      </c>
      <c r="Q302" s="175" t="s">
        <v>445</v>
      </c>
      <c r="R302" s="176" t="s">
        <v>12</v>
      </c>
      <c r="S302" s="635"/>
      <c r="T302" s="636"/>
      <c r="U302" s="394">
        <v>6975.1</v>
      </c>
      <c r="V302" s="394">
        <v>6775.0780500000001</v>
      </c>
      <c r="W302" s="395">
        <f t="shared" si="24"/>
        <v>97.132342905478055</v>
      </c>
      <c r="X302" s="665"/>
      <c r="Y302" s="665"/>
      <c r="Z302" s="665"/>
      <c r="AA302" s="665"/>
      <c r="AB302" s="665"/>
      <c r="AC302" s="665"/>
      <c r="AD302" s="665"/>
      <c r="AE302" s="177"/>
      <c r="AF302" s="178"/>
    </row>
    <row r="303" spans="1:32" ht="12" customHeight="1" x14ac:dyDescent="0.2">
      <c r="A303" s="173"/>
      <c r="B303" s="663" t="s">
        <v>448</v>
      </c>
      <c r="C303" s="663"/>
      <c r="D303" s="663"/>
      <c r="E303" s="663"/>
      <c r="F303" s="663"/>
      <c r="G303" s="663"/>
      <c r="H303" s="663"/>
      <c r="I303" s="663"/>
      <c r="J303" s="663"/>
      <c r="K303" s="663"/>
      <c r="L303" s="663"/>
      <c r="M303" s="664"/>
      <c r="N303" s="174">
        <v>806</v>
      </c>
      <c r="O303" s="198">
        <v>7</v>
      </c>
      <c r="P303" s="198">
        <v>7</v>
      </c>
      <c r="Q303" s="175">
        <v>0</v>
      </c>
      <c r="R303" s="176">
        <v>0</v>
      </c>
      <c r="S303" s="635"/>
      <c r="T303" s="636"/>
      <c r="U303" s="394">
        <v>1439.05</v>
      </c>
      <c r="V303" s="394">
        <f t="shared" ref="V303:V308" si="29">+V304</f>
        <v>1439.0450499999999</v>
      </c>
      <c r="W303" s="395">
        <f t="shared" si="24"/>
        <v>99.99965602307077</v>
      </c>
      <c r="X303" s="665"/>
      <c r="Y303" s="665"/>
      <c r="Z303" s="665"/>
      <c r="AA303" s="665"/>
      <c r="AB303" s="665"/>
      <c r="AC303" s="665"/>
      <c r="AD303" s="665"/>
      <c r="AE303" s="177"/>
      <c r="AF303" s="178"/>
    </row>
    <row r="304" spans="1:32" ht="21.75" customHeight="1" x14ac:dyDescent="0.2">
      <c r="A304" s="173"/>
      <c r="B304" s="663" t="s">
        <v>431</v>
      </c>
      <c r="C304" s="663"/>
      <c r="D304" s="663"/>
      <c r="E304" s="663"/>
      <c r="F304" s="663"/>
      <c r="G304" s="663"/>
      <c r="H304" s="663"/>
      <c r="I304" s="663"/>
      <c r="J304" s="663"/>
      <c r="K304" s="663"/>
      <c r="L304" s="663"/>
      <c r="M304" s="664"/>
      <c r="N304" s="174">
        <v>806</v>
      </c>
      <c r="O304" s="198">
        <v>7</v>
      </c>
      <c r="P304" s="198">
        <v>7</v>
      </c>
      <c r="Q304" s="175" t="s">
        <v>432</v>
      </c>
      <c r="R304" s="176">
        <v>0</v>
      </c>
      <c r="S304" s="635"/>
      <c r="T304" s="636"/>
      <c r="U304" s="394">
        <v>1439.05</v>
      </c>
      <c r="V304" s="394">
        <f t="shared" si="29"/>
        <v>1439.0450499999999</v>
      </c>
      <c r="W304" s="395">
        <f t="shared" si="24"/>
        <v>99.99965602307077</v>
      </c>
      <c r="X304" s="665"/>
      <c r="Y304" s="665"/>
      <c r="Z304" s="665"/>
      <c r="AA304" s="665"/>
      <c r="AB304" s="665"/>
      <c r="AC304" s="665"/>
      <c r="AD304" s="665"/>
      <c r="AE304" s="177"/>
      <c r="AF304" s="178"/>
    </row>
    <row r="305" spans="1:32" ht="12" customHeight="1" x14ac:dyDescent="0.2">
      <c r="A305" s="173"/>
      <c r="B305" s="663" t="s">
        <v>74</v>
      </c>
      <c r="C305" s="663"/>
      <c r="D305" s="663"/>
      <c r="E305" s="663"/>
      <c r="F305" s="663"/>
      <c r="G305" s="663"/>
      <c r="H305" s="663"/>
      <c r="I305" s="663"/>
      <c r="J305" s="663"/>
      <c r="K305" s="663"/>
      <c r="L305" s="663"/>
      <c r="M305" s="664"/>
      <c r="N305" s="174">
        <v>806</v>
      </c>
      <c r="O305" s="198">
        <v>7</v>
      </c>
      <c r="P305" s="198">
        <v>7</v>
      </c>
      <c r="Q305" s="175" t="s">
        <v>449</v>
      </c>
      <c r="R305" s="176">
        <v>0</v>
      </c>
      <c r="S305" s="635"/>
      <c r="T305" s="636"/>
      <c r="U305" s="394">
        <v>1439.05</v>
      </c>
      <c r="V305" s="394">
        <f t="shared" si="29"/>
        <v>1439.0450499999999</v>
      </c>
      <c r="W305" s="395">
        <f t="shared" si="24"/>
        <v>99.99965602307077</v>
      </c>
      <c r="X305" s="665"/>
      <c r="Y305" s="665"/>
      <c r="Z305" s="665"/>
      <c r="AA305" s="665"/>
      <c r="AB305" s="665"/>
      <c r="AC305" s="665"/>
      <c r="AD305" s="665"/>
      <c r="AE305" s="177"/>
      <c r="AF305" s="178"/>
    </row>
    <row r="306" spans="1:32" ht="12" customHeight="1" x14ac:dyDescent="0.2">
      <c r="A306" s="173"/>
      <c r="B306" s="663" t="s">
        <v>75</v>
      </c>
      <c r="C306" s="663"/>
      <c r="D306" s="663"/>
      <c r="E306" s="663"/>
      <c r="F306" s="663"/>
      <c r="G306" s="663"/>
      <c r="H306" s="663"/>
      <c r="I306" s="663"/>
      <c r="J306" s="663"/>
      <c r="K306" s="663"/>
      <c r="L306" s="663"/>
      <c r="M306" s="664"/>
      <c r="N306" s="174">
        <v>806</v>
      </c>
      <c r="O306" s="198">
        <v>7</v>
      </c>
      <c r="P306" s="198">
        <v>7</v>
      </c>
      <c r="Q306" s="175" t="s">
        <v>450</v>
      </c>
      <c r="R306" s="176">
        <v>0</v>
      </c>
      <c r="S306" s="635"/>
      <c r="T306" s="636"/>
      <c r="U306" s="394">
        <v>1439.05</v>
      </c>
      <c r="V306" s="394">
        <f t="shared" si="29"/>
        <v>1439.0450499999999</v>
      </c>
      <c r="W306" s="395">
        <f t="shared" si="24"/>
        <v>99.99965602307077</v>
      </c>
      <c r="X306" s="665"/>
      <c r="Y306" s="665"/>
      <c r="Z306" s="665"/>
      <c r="AA306" s="665"/>
      <c r="AB306" s="665"/>
      <c r="AC306" s="665"/>
      <c r="AD306" s="665"/>
      <c r="AE306" s="177"/>
      <c r="AF306" s="178"/>
    </row>
    <row r="307" spans="1:32" ht="21.75" customHeight="1" x14ac:dyDescent="0.2">
      <c r="A307" s="173"/>
      <c r="B307" s="663" t="s">
        <v>436</v>
      </c>
      <c r="C307" s="663"/>
      <c r="D307" s="663"/>
      <c r="E307" s="663"/>
      <c r="F307" s="663"/>
      <c r="G307" s="663"/>
      <c r="H307" s="663"/>
      <c r="I307" s="663"/>
      <c r="J307" s="663"/>
      <c r="K307" s="663"/>
      <c r="L307" s="663"/>
      <c r="M307" s="664"/>
      <c r="N307" s="174">
        <v>806</v>
      </c>
      <c r="O307" s="198">
        <v>7</v>
      </c>
      <c r="P307" s="198">
        <v>7</v>
      </c>
      <c r="Q307" s="175" t="s">
        <v>450</v>
      </c>
      <c r="R307" s="176" t="s">
        <v>8</v>
      </c>
      <c r="S307" s="635"/>
      <c r="T307" s="636"/>
      <c r="U307" s="394">
        <v>1439.05</v>
      </c>
      <c r="V307" s="394">
        <f t="shared" si="29"/>
        <v>1439.0450499999999</v>
      </c>
      <c r="W307" s="395">
        <f t="shared" si="24"/>
        <v>99.99965602307077</v>
      </c>
      <c r="X307" s="665"/>
      <c r="Y307" s="665"/>
      <c r="Z307" s="665"/>
      <c r="AA307" s="665"/>
      <c r="AB307" s="665"/>
      <c r="AC307" s="665"/>
      <c r="AD307" s="665"/>
      <c r="AE307" s="177"/>
      <c r="AF307" s="178"/>
    </row>
    <row r="308" spans="1:32" ht="12" customHeight="1" x14ac:dyDescent="0.2">
      <c r="A308" s="173"/>
      <c r="B308" s="663" t="s">
        <v>9</v>
      </c>
      <c r="C308" s="663"/>
      <c r="D308" s="663"/>
      <c r="E308" s="663"/>
      <c r="F308" s="663"/>
      <c r="G308" s="663"/>
      <c r="H308" s="663"/>
      <c r="I308" s="663"/>
      <c r="J308" s="663"/>
      <c r="K308" s="663"/>
      <c r="L308" s="663"/>
      <c r="M308" s="664"/>
      <c r="N308" s="174">
        <v>806</v>
      </c>
      <c r="O308" s="198">
        <v>7</v>
      </c>
      <c r="P308" s="198">
        <v>7</v>
      </c>
      <c r="Q308" s="175" t="s">
        <v>450</v>
      </c>
      <c r="R308" s="176" t="s">
        <v>10</v>
      </c>
      <c r="S308" s="635"/>
      <c r="T308" s="636"/>
      <c r="U308" s="394">
        <v>1439.05</v>
      </c>
      <c r="V308" s="394">
        <f t="shared" si="29"/>
        <v>1439.0450499999999</v>
      </c>
      <c r="W308" s="395">
        <f t="shared" si="24"/>
        <v>99.99965602307077</v>
      </c>
      <c r="X308" s="665"/>
      <c r="Y308" s="665"/>
      <c r="Z308" s="665"/>
      <c r="AA308" s="665"/>
      <c r="AB308" s="665"/>
      <c r="AC308" s="665"/>
      <c r="AD308" s="665"/>
      <c r="AE308" s="177"/>
      <c r="AF308" s="178"/>
    </row>
    <row r="309" spans="1:32" ht="42.75" customHeight="1" x14ac:dyDescent="0.2">
      <c r="A309" s="173"/>
      <c r="B309" s="663" t="s">
        <v>11</v>
      </c>
      <c r="C309" s="663"/>
      <c r="D309" s="663"/>
      <c r="E309" s="663"/>
      <c r="F309" s="663"/>
      <c r="G309" s="663"/>
      <c r="H309" s="663"/>
      <c r="I309" s="663"/>
      <c r="J309" s="663"/>
      <c r="K309" s="663"/>
      <c r="L309" s="663"/>
      <c r="M309" s="664"/>
      <c r="N309" s="174">
        <v>806</v>
      </c>
      <c r="O309" s="198">
        <v>7</v>
      </c>
      <c r="P309" s="198">
        <v>7</v>
      </c>
      <c r="Q309" s="175" t="s">
        <v>450</v>
      </c>
      <c r="R309" s="176" t="s">
        <v>12</v>
      </c>
      <c r="S309" s="635"/>
      <c r="T309" s="636"/>
      <c r="U309" s="394">
        <v>1439.05</v>
      </c>
      <c r="V309" s="394">
        <v>1439.0450499999999</v>
      </c>
      <c r="W309" s="395">
        <f t="shared" si="24"/>
        <v>99.99965602307077</v>
      </c>
      <c r="X309" s="665"/>
      <c r="Y309" s="665"/>
      <c r="Z309" s="665"/>
      <c r="AA309" s="665"/>
      <c r="AB309" s="665"/>
      <c r="AC309" s="665"/>
      <c r="AD309" s="665"/>
      <c r="AE309" s="177"/>
      <c r="AF309" s="178"/>
    </row>
    <row r="310" spans="1:32" ht="12" customHeight="1" x14ac:dyDescent="0.2">
      <c r="A310" s="173"/>
      <c r="B310" s="663" t="s">
        <v>76</v>
      </c>
      <c r="C310" s="663"/>
      <c r="D310" s="663"/>
      <c r="E310" s="663"/>
      <c r="F310" s="663"/>
      <c r="G310" s="663"/>
      <c r="H310" s="663"/>
      <c r="I310" s="663"/>
      <c r="J310" s="663"/>
      <c r="K310" s="663"/>
      <c r="L310" s="663"/>
      <c r="M310" s="664"/>
      <c r="N310" s="174">
        <v>806</v>
      </c>
      <c r="O310" s="198">
        <v>7</v>
      </c>
      <c r="P310" s="198">
        <v>9</v>
      </c>
      <c r="Q310" s="175">
        <v>0</v>
      </c>
      <c r="R310" s="176">
        <v>0</v>
      </c>
      <c r="S310" s="635"/>
      <c r="T310" s="636"/>
      <c r="U310" s="394">
        <v>17549.95133</v>
      </c>
      <c r="V310" s="394">
        <f t="shared" ref="V310" si="30">+V311+V322+V339</f>
        <v>17549.781900000002</v>
      </c>
      <c r="W310" s="395">
        <f t="shared" si="24"/>
        <v>99.999034584217284</v>
      </c>
      <c r="X310" s="665"/>
      <c r="Y310" s="665"/>
      <c r="Z310" s="665"/>
      <c r="AA310" s="665"/>
      <c r="AB310" s="665"/>
      <c r="AC310" s="665"/>
      <c r="AD310" s="665"/>
      <c r="AE310" s="177"/>
      <c r="AF310" s="178"/>
    </row>
    <row r="311" spans="1:32" ht="21.75" customHeight="1" x14ac:dyDescent="0.2">
      <c r="A311" s="173"/>
      <c r="B311" s="663" t="s">
        <v>431</v>
      </c>
      <c r="C311" s="663"/>
      <c r="D311" s="663"/>
      <c r="E311" s="663"/>
      <c r="F311" s="663"/>
      <c r="G311" s="663"/>
      <c r="H311" s="663"/>
      <c r="I311" s="663"/>
      <c r="J311" s="663"/>
      <c r="K311" s="663"/>
      <c r="L311" s="663"/>
      <c r="M311" s="664"/>
      <c r="N311" s="174">
        <v>806</v>
      </c>
      <c r="O311" s="198">
        <v>7</v>
      </c>
      <c r="P311" s="198">
        <v>9</v>
      </c>
      <c r="Q311" s="175" t="s">
        <v>432</v>
      </c>
      <c r="R311" s="176">
        <v>0</v>
      </c>
      <c r="S311" s="635"/>
      <c r="T311" s="636"/>
      <c r="U311" s="394">
        <v>1640.4672500000001</v>
      </c>
      <c r="V311" s="394">
        <f>+V312</f>
        <v>1640.4672500000001</v>
      </c>
      <c r="W311" s="395">
        <f t="shared" si="24"/>
        <v>100</v>
      </c>
      <c r="X311" s="665"/>
      <c r="Y311" s="665"/>
      <c r="Z311" s="665"/>
      <c r="AA311" s="665"/>
      <c r="AB311" s="665"/>
      <c r="AC311" s="665"/>
      <c r="AD311" s="665"/>
      <c r="AE311" s="177"/>
      <c r="AF311" s="178"/>
    </row>
    <row r="312" spans="1:32" ht="21.75" customHeight="1" x14ac:dyDescent="0.2">
      <c r="A312" s="173"/>
      <c r="B312" s="663" t="s">
        <v>451</v>
      </c>
      <c r="C312" s="663"/>
      <c r="D312" s="663"/>
      <c r="E312" s="663"/>
      <c r="F312" s="663"/>
      <c r="G312" s="663"/>
      <c r="H312" s="663"/>
      <c r="I312" s="663"/>
      <c r="J312" s="663"/>
      <c r="K312" s="663"/>
      <c r="L312" s="663"/>
      <c r="M312" s="664"/>
      <c r="N312" s="174">
        <v>806</v>
      </c>
      <c r="O312" s="198">
        <v>7</v>
      </c>
      <c r="P312" s="198">
        <v>9</v>
      </c>
      <c r="Q312" s="175" t="s">
        <v>452</v>
      </c>
      <c r="R312" s="176">
        <v>0</v>
      </c>
      <c r="S312" s="635"/>
      <c r="T312" s="636"/>
      <c r="U312" s="394">
        <v>1640.4672500000001</v>
      </c>
      <c r="V312" s="394">
        <f>+V313</f>
        <v>1640.4672500000001</v>
      </c>
      <c r="W312" s="395">
        <f t="shared" si="24"/>
        <v>100</v>
      </c>
      <c r="X312" s="665"/>
      <c r="Y312" s="665"/>
      <c r="Z312" s="665"/>
      <c r="AA312" s="665"/>
      <c r="AB312" s="665"/>
      <c r="AC312" s="665"/>
      <c r="AD312" s="665"/>
      <c r="AE312" s="177"/>
      <c r="AF312" s="178"/>
    </row>
    <row r="313" spans="1:32" ht="32.25" customHeight="1" x14ac:dyDescent="0.2">
      <c r="A313" s="173"/>
      <c r="B313" s="663" t="s">
        <v>64</v>
      </c>
      <c r="C313" s="663"/>
      <c r="D313" s="663"/>
      <c r="E313" s="663"/>
      <c r="F313" s="663"/>
      <c r="G313" s="663"/>
      <c r="H313" s="663"/>
      <c r="I313" s="663"/>
      <c r="J313" s="663"/>
      <c r="K313" s="663"/>
      <c r="L313" s="663"/>
      <c r="M313" s="664"/>
      <c r="N313" s="174">
        <v>806</v>
      </c>
      <c r="O313" s="198">
        <v>7</v>
      </c>
      <c r="P313" s="198">
        <v>9</v>
      </c>
      <c r="Q313" s="175" t="s">
        <v>453</v>
      </c>
      <c r="R313" s="176">
        <v>0</v>
      </c>
      <c r="S313" s="635"/>
      <c r="T313" s="636"/>
      <c r="U313" s="394">
        <v>1640.4672500000001</v>
      </c>
      <c r="V313" s="394">
        <f>+V314+V319</f>
        <v>1640.4672500000001</v>
      </c>
      <c r="W313" s="395">
        <f t="shared" si="24"/>
        <v>100</v>
      </c>
      <c r="X313" s="665"/>
      <c r="Y313" s="665"/>
      <c r="Z313" s="665"/>
      <c r="AA313" s="665"/>
      <c r="AB313" s="665"/>
      <c r="AC313" s="665"/>
      <c r="AD313" s="665"/>
      <c r="AE313" s="177"/>
      <c r="AF313" s="178"/>
    </row>
    <row r="314" spans="1:32" ht="53.25" customHeight="1" x14ac:dyDescent="0.2">
      <c r="A314" s="173"/>
      <c r="B314" s="663" t="s">
        <v>17</v>
      </c>
      <c r="C314" s="663"/>
      <c r="D314" s="663"/>
      <c r="E314" s="663"/>
      <c r="F314" s="663"/>
      <c r="G314" s="663"/>
      <c r="H314" s="663"/>
      <c r="I314" s="663"/>
      <c r="J314" s="663"/>
      <c r="K314" s="663"/>
      <c r="L314" s="663"/>
      <c r="M314" s="664"/>
      <c r="N314" s="174">
        <v>806</v>
      </c>
      <c r="O314" s="198">
        <v>7</v>
      </c>
      <c r="P314" s="198">
        <v>9</v>
      </c>
      <c r="Q314" s="175" t="s">
        <v>453</v>
      </c>
      <c r="R314" s="176" t="s">
        <v>18</v>
      </c>
      <c r="S314" s="635"/>
      <c r="T314" s="636"/>
      <c r="U314" s="394">
        <v>1637.0672500000001</v>
      </c>
      <c r="V314" s="394">
        <f>+V315</f>
        <v>1637.0672500000001</v>
      </c>
      <c r="W314" s="395">
        <f t="shared" si="24"/>
        <v>100</v>
      </c>
      <c r="X314" s="665"/>
      <c r="Y314" s="665"/>
      <c r="Z314" s="665"/>
      <c r="AA314" s="665"/>
      <c r="AB314" s="665"/>
      <c r="AC314" s="665"/>
      <c r="AD314" s="665"/>
      <c r="AE314" s="177"/>
      <c r="AF314" s="178"/>
    </row>
    <row r="315" spans="1:32" ht="21.75" customHeight="1" x14ac:dyDescent="0.2">
      <c r="A315" s="173"/>
      <c r="B315" s="663" t="s">
        <v>38</v>
      </c>
      <c r="C315" s="663"/>
      <c r="D315" s="663"/>
      <c r="E315" s="663"/>
      <c r="F315" s="663"/>
      <c r="G315" s="663"/>
      <c r="H315" s="663"/>
      <c r="I315" s="663"/>
      <c r="J315" s="663"/>
      <c r="K315" s="663"/>
      <c r="L315" s="663"/>
      <c r="M315" s="664"/>
      <c r="N315" s="174">
        <v>806</v>
      </c>
      <c r="O315" s="198">
        <v>7</v>
      </c>
      <c r="P315" s="198">
        <v>9</v>
      </c>
      <c r="Q315" s="175" t="s">
        <v>453</v>
      </c>
      <c r="R315" s="176" t="s">
        <v>39</v>
      </c>
      <c r="S315" s="635"/>
      <c r="T315" s="636"/>
      <c r="U315" s="394">
        <v>1637.0672500000001</v>
      </c>
      <c r="V315" s="394">
        <f>+V316+V317+V318</f>
        <v>1637.0672500000001</v>
      </c>
      <c r="W315" s="395">
        <f t="shared" si="24"/>
        <v>100</v>
      </c>
      <c r="X315" s="665"/>
      <c r="Y315" s="665"/>
      <c r="Z315" s="665"/>
      <c r="AA315" s="665"/>
      <c r="AB315" s="665"/>
      <c r="AC315" s="665"/>
      <c r="AD315" s="665"/>
      <c r="AE315" s="177"/>
      <c r="AF315" s="178"/>
    </row>
    <row r="316" spans="1:32" ht="21.75" customHeight="1" x14ac:dyDescent="0.2">
      <c r="A316" s="173"/>
      <c r="B316" s="663" t="s">
        <v>327</v>
      </c>
      <c r="C316" s="663"/>
      <c r="D316" s="663"/>
      <c r="E316" s="663"/>
      <c r="F316" s="663"/>
      <c r="G316" s="663"/>
      <c r="H316" s="663"/>
      <c r="I316" s="663"/>
      <c r="J316" s="663"/>
      <c r="K316" s="663"/>
      <c r="L316" s="663"/>
      <c r="M316" s="664"/>
      <c r="N316" s="174">
        <v>806</v>
      </c>
      <c r="O316" s="198">
        <v>7</v>
      </c>
      <c r="P316" s="198">
        <v>9</v>
      </c>
      <c r="Q316" s="175" t="s">
        <v>453</v>
      </c>
      <c r="R316" s="176" t="s">
        <v>40</v>
      </c>
      <c r="S316" s="635"/>
      <c r="T316" s="636"/>
      <c r="U316" s="394">
        <v>1259.4082000000001</v>
      </c>
      <c r="V316" s="394">
        <v>1259.4082000000001</v>
      </c>
      <c r="W316" s="395">
        <f t="shared" si="24"/>
        <v>100</v>
      </c>
      <c r="X316" s="665"/>
      <c r="Y316" s="665"/>
      <c r="Z316" s="665"/>
      <c r="AA316" s="665"/>
      <c r="AB316" s="665"/>
      <c r="AC316" s="665"/>
      <c r="AD316" s="665"/>
      <c r="AE316" s="177"/>
      <c r="AF316" s="178"/>
    </row>
    <row r="317" spans="1:32" ht="32.25" hidden="1" customHeight="1" x14ac:dyDescent="0.2">
      <c r="A317" s="173"/>
      <c r="B317" s="663" t="s">
        <v>347</v>
      </c>
      <c r="C317" s="663"/>
      <c r="D317" s="663"/>
      <c r="E317" s="663"/>
      <c r="F317" s="663"/>
      <c r="G317" s="663"/>
      <c r="H317" s="663"/>
      <c r="I317" s="663"/>
      <c r="J317" s="663"/>
      <c r="K317" s="663"/>
      <c r="L317" s="663"/>
      <c r="M317" s="664"/>
      <c r="N317" s="174">
        <v>806</v>
      </c>
      <c r="O317" s="198">
        <v>7</v>
      </c>
      <c r="P317" s="198">
        <v>9</v>
      </c>
      <c r="Q317" s="175" t="s">
        <v>453</v>
      </c>
      <c r="R317" s="176" t="s">
        <v>41</v>
      </c>
      <c r="S317" s="635"/>
      <c r="T317" s="636"/>
      <c r="U317" s="394">
        <v>0</v>
      </c>
      <c r="V317" s="394"/>
      <c r="W317" s="395" t="e">
        <f t="shared" si="24"/>
        <v>#DIV/0!</v>
      </c>
      <c r="X317" s="665"/>
      <c r="Y317" s="665"/>
      <c r="Z317" s="665"/>
      <c r="AA317" s="665"/>
      <c r="AB317" s="665"/>
      <c r="AC317" s="665"/>
      <c r="AD317" s="665"/>
      <c r="AE317" s="177"/>
      <c r="AF317" s="178"/>
    </row>
    <row r="318" spans="1:32" ht="32.25" customHeight="1" x14ac:dyDescent="0.2">
      <c r="A318" s="173"/>
      <c r="B318" s="663" t="s">
        <v>328</v>
      </c>
      <c r="C318" s="663"/>
      <c r="D318" s="663"/>
      <c r="E318" s="663"/>
      <c r="F318" s="663"/>
      <c r="G318" s="663"/>
      <c r="H318" s="663"/>
      <c r="I318" s="663"/>
      <c r="J318" s="663"/>
      <c r="K318" s="663"/>
      <c r="L318" s="663"/>
      <c r="M318" s="664"/>
      <c r="N318" s="174">
        <v>806</v>
      </c>
      <c r="O318" s="198">
        <v>7</v>
      </c>
      <c r="P318" s="198">
        <v>9</v>
      </c>
      <c r="Q318" s="175" t="s">
        <v>453</v>
      </c>
      <c r="R318" s="176" t="s">
        <v>42</v>
      </c>
      <c r="S318" s="635"/>
      <c r="T318" s="636"/>
      <c r="U318" s="394">
        <v>377.65905000000004</v>
      </c>
      <c r="V318" s="394">
        <v>377.65904999999998</v>
      </c>
      <c r="W318" s="395">
        <f t="shared" si="24"/>
        <v>99.999999999999986</v>
      </c>
      <c r="X318" s="665"/>
      <c r="Y318" s="665"/>
      <c r="Z318" s="665"/>
      <c r="AA318" s="665"/>
      <c r="AB318" s="665"/>
      <c r="AC318" s="665"/>
      <c r="AD318" s="665"/>
      <c r="AE318" s="177"/>
      <c r="AF318" s="178"/>
    </row>
    <row r="319" spans="1:32" ht="21.75" customHeight="1" x14ac:dyDescent="0.2">
      <c r="A319" s="173"/>
      <c r="B319" s="663" t="s">
        <v>339</v>
      </c>
      <c r="C319" s="663"/>
      <c r="D319" s="663"/>
      <c r="E319" s="663"/>
      <c r="F319" s="663"/>
      <c r="G319" s="663"/>
      <c r="H319" s="663"/>
      <c r="I319" s="663"/>
      <c r="J319" s="663"/>
      <c r="K319" s="663"/>
      <c r="L319" s="663"/>
      <c r="M319" s="664"/>
      <c r="N319" s="174">
        <v>806</v>
      </c>
      <c r="O319" s="198">
        <v>7</v>
      </c>
      <c r="P319" s="198">
        <v>9</v>
      </c>
      <c r="Q319" s="175" t="s">
        <v>453</v>
      </c>
      <c r="R319" s="176" t="s">
        <v>25</v>
      </c>
      <c r="S319" s="635"/>
      <c r="T319" s="636"/>
      <c r="U319" s="394">
        <v>3.4</v>
      </c>
      <c r="V319" s="394">
        <f>+V320</f>
        <v>3.4</v>
      </c>
      <c r="W319" s="395">
        <f t="shared" si="24"/>
        <v>100</v>
      </c>
      <c r="X319" s="665"/>
      <c r="Y319" s="665"/>
      <c r="Z319" s="665"/>
      <c r="AA319" s="665"/>
      <c r="AB319" s="665"/>
      <c r="AC319" s="665"/>
      <c r="AD319" s="665"/>
      <c r="AE319" s="177"/>
      <c r="AF319" s="178"/>
    </row>
    <row r="320" spans="1:32" ht="21.75" customHeight="1" x14ac:dyDescent="0.2">
      <c r="A320" s="173"/>
      <c r="B320" s="663" t="s">
        <v>340</v>
      </c>
      <c r="C320" s="663"/>
      <c r="D320" s="663"/>
      <c r="E320" s="663"/>
      <c r="F320" s="663"/>
      <c r="G320" s="663"/>
      <c r="H320" s="663"/>
      <c r="I320" s="663"/>
      <c r="J320" s="663"/>
      <c r="K320" s="663"/>
      <c r="L320" s="663"/>
      <c r="M320" s="664"/>
      <c r="N320" s="174">
        <v>806</v>
      </c>
      <c r="O320" s="198">
        <v>7</v>
      </c>
      <c r="P320" s="198">
        <v>9</v>
      </c>
      <c r="Q320" s="175" t="s">
        <v>453</v>
      </c>
      <c r="R320" s="176" t="s">
        <v>27</v>
      </c>
      <c r="S320" s="635"/>
      <c r="T320" s="636"/>
      <c r="U320" s="394">
        <v>3.4</v>
      </c>
      <c r="V320" s="394">
        <f>+V321</f>
        <v>3.4</v>
      </c>
      <c r="W320" s="395">
        <f t="shared" si="24"/>
        <v>100</v>
      </c>
      <c r="X320" s="665"/>
      <c r="Y320" s="665"/>
      <c r="Z320" s="665"/>
      <c r="AA320" s="665"/>
      <c r="AB320" s="665"/>
      <c r="AC320" s="665"/>
      <c r="AD320" s="665"/>
      <c r="AE320" s="177"/>
      <c r="AF320" s="178"/>
    </row>
    <row r="321" spans="1:32" ht="12" customHeight="1" x14ac:dyDescent="0.2">
      <c r="A321" s="173"/>
      <c r="B321" s="663" t="s">
        <v>342</v>
      </c>
      <c r="C321" s="663"/>
      <c r="D321" s="663"/>
      <c r="E321" s="663"/>
      <c r="F321" s="663"/>
      <c r="G321" s="663"/>
      <c r="H321" s="663"/>
      <c r="I321" s="663"/>
      <c r="J321" s="663"/>
      <c r="K321" s="663"/>
      <c r="L321" s="663"/>
      <c r="M321" s="664"/>
      <c r="N321" s="174">
        <v>806</v>
      </c>
      <c r="O321" s="198">
        <v>7</v>
      </c>
      <c r="P321" s="198">
        <v>9</v>
      </c>
      <c r="Q321" s="175" t="s">
        <v>453</v>
      </c>
      <c r="R321" s="176" t="s">
        <v>29</v>
      </c>
      <c r="S321" s="635"/>
      <c r="T321" s="636"/>
      <c r="U321" s="394">
        <v>3.4</v>
      </c>
      <c r="V321" s="394">
        <v>3.4</v>
      </c>
      <c r="W321" s="395">
        <f t="shared" si="24"/>
        <v>100</v>
      </c>
      <c r="X321" s="665"/>
      <c r="Y321" s="665"/>
      <c r="Z321" s="665"/>
      <c r="AA321" s="665"/>
      <c r="AB321" s="665"/>
      <c r="AC321" s="665"/>
      <c r="AD321" s="665"/>
      <c r="AE321" s="177"/>
      <c r="AF321" s="178"/>
    </row>
    <row r="322" spans="1:32" ht="21.75" customHeight="1" x14ac:dyDescent="0.2">
      <c r="A322" s="173"/>
      <c r="B322" s="663" t="s">
        <v>431</v>
      </c>
      <c r="C322" s="663"/>
      <c r="D322" s="663"/>
      <c r="E322" s="663"/>
      <c r="F322" s="663"/>
      <c r="G322" s="663"/>
      <c r="H322" s="663"/>
      <c r="I322" s="663"/>
      <c r="J322" s="663"/>
      <c r="K322" s="663"/>
      <c r="L322" s="663"/>
      <c r="M322" s="664"/>
      <c r="N322" s="174">
        <v>806</v>
      </c>
      <c r="O322" s="198">
        <v>7</v>
      </c>
      <c r="P322" s="198">
        <v>9</v>
      </c>
      <c r="Q322" s="175" t="s">
        <v>432</v>
      </c>
      <c r="R322" s="176">
        <v>0</v>
      </c>
      <c r="S322" s="635"/>
      <c r="T322" s="636"/>
      <c r="U322" s="394">
        <v>15832.73408</v>
      </c>
      <c r="V322" s="394">
        <f>+V323</f>
        <v>15832.56465</v>
      </c>
      <c r="W322" s="395">
        <f t="shared" si="24"/>
        <v>99.998929875287843</v>
      </c>
      <c r="X322" s="665"/>
      <c r="Y322" s="665"/>
      <c r="Z322" s="665"/>
      <c r="AA322" s="665"/>
      <c r="AB322" s="665"/>
      <c r="AC322" s="665"/>
      <c r="AD322" s="665"/>
      <c r="AE322" s="177"/>
      <c r="AF322" s="178"/>
    </row>
    <row r="323" spans="1:32" ht="21.75" customHeight="1" x14ac:dyDescent="0.2">
      <c r="A323" s="173"/>
      <c r="B323" s="663" t="s">
        <v>451</v>
      </c>
      <c r="C323" s="663"/>
      <c r="D323" s="663"/>
      <c r="E323" s="663"/>
      <c r="F323" s="663"/>
      <c r="G323" s="663"/>
      <c r="H323" s="663"/>
      <c r="I323" s="663"/>
      <c r="J323" s="663"/>
      <c r="K323" s="663"/>
      <c r="L323" s="663"/>
      <c r="M323" s="664"/>
      <c r="N323" s="174">
        <v>806</v>
      </c>
      <c r="O323" s="198">
        <v>7</v>
      </c>
      <c r="P323" s="198">
        <v>9</v>
      </c>
      <c r="Q323" s="175" t="s">
        <v>452</v>
      </c>
      <c r="R323" s="176">
        <v>0</v>
      </c>
      <c r="S323" s="635"/>
      <c r="T323" s="636"/>
      <c r="U323" s="394">
        <v>15832.73408</v>
      </c>
      <c r="V323" s="394">
        <f>+V324</f>
        <v>15832.56465</v>
      </c>
      <c r="W323" s="395">
        <f t="shared" si="24"/>
        <v>99.998929875287843</v>
      </c>
      <c r="X323" s="665"/>
      <c r="Y323" s="665"/>
      <c r="Z323" s="665"/>
      <c r="AA323" s="665"/>
      <c r="AB323" s="665"/>
      <c r="AC323" s="665"/>
      <c r="AD323" s="665"/>
      <c r="AE323" s="177"/>
      <c r="AF323" s="178"/>
    </row>
    <row r="324" spans="1:32" ht="21.75" customHeight="1" x14ac:dyDescent="0.2">
      <c r="A324" s="173"/>
      <c r="B324" s="663" t="s">
        <v>60</v>
      </c>
      <c r="C324" s="663"/>
      <c r="D324" s="663"/>
      <c r="E324" s="663"/>
      <c r="F324" s="663"/>
      <c r="G324" s="663"/>
      <c r="H324" s="663"/>
      <c r="I324" s="663"/>
      <c r="J324" s="663"/>
      <c r="K324" s="663"/>
      <c r="L324" s="663"/>
      <c r="M324" s="664"/>
      <c r="N324" s="174">
        <v>806</v>
      </c>
      <c r="O324" s="198">
        <v>7</v>
      </c>
      <c r="P324" s="198">
        <v>9</v>
      </c>
      <c r="Q324" s="175" t="s">
        <v>454</v>
      </c>
      <c r="R324" s="176">
        <v>0</v>
      </c>
      <c r="S324" s="635"/>
      <c r="T324" s="636"/>
      <c r="U324" s="394">
        <v>15832.73408</v>
      </c>
      <c r="V324" s="394">
        <f>+V325+V330+V334</f>
        <v>15832.56465</v>
      </c>
      <c r="W324" s="395">
        <f t="shared" si="24"/>
        <v>99.998929875287843</v>
      </c>
      <c r="X324" s="665"/>
      <c r="Y324" s="665"/>
      <c r="Z324" s="665"/>
      <c r="AA324" s="665"/>
      <c r="AB324" s="665"/>
      <c r="AC324" s="665"/>
      <c r="AD324" s="665"/>
      <c r="AE324" s="177"/>
      <c r="AF324" s="178"/>
    </row>
    <row r="325" spans="1:32" ht="53.25" customHeight="1" x14ac:dyDescent="0.2">
      <c r="A325" s="173"/>
      <c r="B325" s="663" t="s">
        <v>17</v>
      </c>
      <c r="C325" s="663"/>
      <c r="D325" s="663"/>
      <c r="E325" s="663"/>
      <c r="F325" s="663"/>
      <c r="G325" s="663"/>
      <c r="H325" s="663"/>
      <c r="I325" s="663"/>
      <c r="J325" s="663"/>
      <c r="K325" s="663"/>
      <c r="L325" s="663"/>
      <c r="M325" s="664"/>
      <c r="N325" s="174">
        <v>806</v>
      </c>
      <c r="O325" s="198">
        <v>7</v>
      </c>
      <c r="P325" s="198">
        <v>9</v>
      </c>
      <c r="Q325" s="175" t="s">
        <v>454</v>
      </c>
      <c r="R325" s="176" t="s">
        <v>18</v>
      </c>
      <c r="S325" s="635"/>
      <c r="T325" s="636"/>
      <c r="U325" s="394">
        <v>14631.87408</v>
      </c>
      <c r="V325" s="394">
        <f>+V326</f>
        <v>14631.87408</v>
      </c>
      <c r="W325" s="395">
        <f t="shared" si="24"/>
        <v>100</v>
      </c>
      <c r="X325" s="665"/>
      <c r="Y325" s="665"/>
      <c r="Z325" s="665"/>
      <c r="AA325" s="665"/>
      <c r="AB325" s="665"/>
      <c r="AC325" s="665"/>
      <c r="AD325" s="665"/>
      <c r="AE325" s="177"/>
      <c r="AF325" s="178"/>
    </row>
    <row r="326" spans="1:32" ht="12" customHeight="1" x14ac:dyDescent="0.2">
      <c r="A326" s="173"/>
      <c r="B326" s="663" t="s">
        <v>19</v>
      </c>
      <c r="C326" s="663"/>
      <c r="D326" s="663"/>
      <c r="E326" s="663"/>
      <c r="F326" s="663"/>
      <c r="G326" s="663"/>
      <c r="H326" s="663"/>
      <c r="I326" s="663"/>
      <c r="J326" s="663"/>
      <c r="K326" s="663"/>
      <c r="L326" s="663"/>
      <c r="M326" s="664"/>
      <c r="N326" s="174">
        <v>806</v>
      </c>
      <c r="O326" s="198">
        <v>7</v>
      </c>
      <c r="P326" s="198">
        <v>9</v>
      </c>
      <c r="Q326" s="175" t="s">
        <v>454</v>
      </c>
      <c r="R326" s="176" t="s">
        <v>20</v>
      </c>
      <c r="S326" s="635"/>
      <c r="T326" s="636"/>
      <c r="U326" s="394">
        <v>14631.87408</v>
      </c>
      <c r="V326" s="394">
        <f>+V327+V328+V329</f>
        <v>14631.87408</v>
      </c>
      <c r="W326" s="395">
        <f t="shared" si="24"/>
        <v>100</v>
      </c>
      <c r="X326" s="665"/>
      <c r="Y326" s="665"/>
      <c r="Z326" s="665"/>
      <c r="AA326" s="665"/>
      <c r="AB326" s="665"/>
      <c r="AC326" s="665"/>
      <c r="AD326" s="665"/>
      <c r="AE326" s="177"/>
      <c r="AF326" s="178"/>
    </row>
    <row r="327" spans="1:32" ht="12" customHeight="1" x14ac:dyDescent="0.2">
      <c r="A327" s="173"/>
      <c r="B327" s="663" t="s">
        <v>402</v>
      </c>
      <c r="C327" s="663"/>
      <c r="D327" s="663"/>
      <c r="E327" s="663"/>
      <c r="F327" s="663"/>
      <c r="G327" s="663"/>
      <c r="H327" s="663"/>
      <c r="I327" s="663"/>
      <c r="J327" s="663"/>
      <c r="K327" s="663"/>
      <c r="L327" s="663"/>
      <c r="M327" s="664"/>
      <c r="N327" s="174">
        <v>806</v>
      </c>
      <c r="O327" s="198">
        <v>7</v>
      </c>
      <c r="P327" s="198">
        <v>9</v>
      </c>
      <c r="Q327" s="175" t="s">
        <v>454</v>
      </c>
      <c r="R327" s="176" t="s">
        <v>21</v>
      </c>
      <c r="S327" s="635"/>
      <c r="T327" s="636"/>
      <c r="U327" s="394">
        <v>11296.39127</v>
      </c>
      <c r="V327" s="394">
        <v>11296.39127</v>
      </c>
      <c r="W327" s="395">
        <f t="shared" si="24"/>
        <v>100</v>
      </c>
      <c r="X327" s="665"/>
      <c r="Y327" s="665"/>
      <c r="Z327" s="665"/>
      <c r="AA327" s="665"/>
      <c r="AB327" s="665"/>
      <c r="AC327" s="665"/>
      <c r="AD327" s="665"/>
      <c r="AE327" s="177"/>
      <c r="AF327" s="178"/>
    </row>
    <row r="328" spans="1:32" ht="21.75" hidden="1" customHeight="1" x14ac:dyDescent="0.2">
      <c r="A328" s="173"/>
      <c r="B328" s="663" t="s">
        <v>403</v>
      </c>
      <c r="C328" s="663"/>
      <c r="D328" s="663"/>
      <c r="E328" s="663"/>
      <c r="F328" s="663"/>
      <c r="G328" s="663"/>
      <c r="H328" s="663"/>
      <c r="I328" s="663"/>
      <c r="J328" s="663"/>
      <c r="K328" s="663"/>
      <c r="L328" s="663"/>
      <c r="M328" s="664"/>
      <c r="N328" s="174">
        <v>806</v>
      </c>
      <c r="O328" s="198">
        <v>7</v>
      </c>
      <c r="P328" s="198">
        <v>9</v>
      </c>
      <c r="Q328" s="175" t="s">
        <v>454</v>
      </c>
      <c r="R328" s="176" t="s">
        <v>22</v>
      </c>
      <c r="S328" s="635"/>
      <c r="T328" s="636"/>
      <c r="U328" s="394">
        <v>0</v>
      </c>
      <c r="V328" s="394"/>
      <c r="W328" s="395" t="e">
        <f t="shared" si="24"/>
        <v>#DIV/0!</v>
      </c>
      <c r="X328" s="665"/>
      <c r="Y328" s="665"/>
      <c r="Z328" s="665"/>
      <c r="AA328" s="665"/>
      <c r="AB328" s="665"/>
      <c r="AC328" s="665"/>
      <c r="AD328" s="665"/>
      <c r="AE328" s="177"/>
      <c r="AF328" s="178"/>
    </row>
    <row r="329" spans="1:32" ht="32.25" customHeight="1" x14ac:dyDescent="0.2">
      <c r="A329" s="173"/>
      <c r="B329" s="663" t="s">
        <v>404</v>
      </c>
      <c r="C329" s="663"/>
      <c r="D329" s="663"/>
      <c r="E329" s="663"/>
      <c r="F329" s="663"/>
      <c r="G329" s="663"/>
      <c r="H329" s="663"/>
      <c r="I329" s="663"/>
      <c r="J329" s="663"/>
      <c r="K329" s="663"/>
      <c r="L329" s="663"/>
      <c r="M329" s="664"/>
      <c r="N329" s="174">
        <v>806</v>
      </c>
      <c r="O329" s="198">
        <v>7</v>
      </c>
      <c r="P329" s="198">
        <v>9</v>
      </c>
      <c r="Q329" s="175" t="s">
        <v>454</v>
      </c>
      <c r="R329" s="176" t="s">
        <v>23</v>
      </c>
      <c r="S329" s="635"/>
      <c r="T329" s="636"/>
      <c r="U329" s="394">
        <v>3335.48281</v>
      </c>
      <c r="V329" s="394">
        <v>3335.48281</v>
      </c>
      <c r="W329" s="395">
        <f t="shared" si="24"/>
        <v>100</v>
      </c>
      <c r="X329" s="665"/>
      <c r="Y329" s="665"/>
      <c r="Z329" s="665"/>
      <c r="AA329" s="665"/>
      <c r="AB329" s="665"/>
      <c r="AC329" s="665"/>
      <c r="AD329" s="665"/>
      <c r="AE329" s="177"/>
      <c r="AF329" s="178"/>
    </row>
    <row r="330" spans="1:32" ht="21.75" customHeight="1" x14ac:dyDescent="0.2">
      <c r="A330" s="173"/>
      <c r="B330" s="663" t="s">
        <v>339</v>
      </c>
      <c r="C330" s="663"/>
      <c r="D330" s="663"/>
      <c r="E330" s="663"/>
      <c r="F330" s="663"/>
      <c r="G330" s="663"/>
      <c r="H330" s="663"/>
      <c r="I330" s="663"/>
      <c r="J330" s="663"/>
      <c r="K330" s="663"/>
      <c r="L330" s="663"/>
      <c r="M330" s="664"/>
      <c r="N330" s="174">
        <v>806</v>
      </c>
      <c r="O330" s="198">
        <v>7</v>
      </c>
      <c r="P330" s="198">
        <v>9</v>
      </c>
      <c r="Q330" s="175" t="s">
        <v>454</v>
      </c>
      <c r="R330" s="176" t="s">
        <v>25</v>
      </c>
      <c r="S330" s="635"/>
      <c r="T330" s="636"/>
      <c r="U330" s="394">
        <v>1190.3999999999999</v>
      </c>
      <c r="V330" s="394">
        <f>+V331</f>
        <v>1190.3257899999999</v>
      </c>
      <c r="W330" s="395">
        <f t="shared" si="24"/>
        <v>99.993765961021509</v>
      </c>
      <c r="X330" s="665"/>
      <c r="Y330" s="665"/>
      <c r="Z330" s="665"/>
      <c r="AA330" s="665"/>
      <c r="AB330" s="665"/>
      <c r="AC330" s="665"/>
      <c r="AD330" s="665"/>
      <c r="AE330" s="177"/>
      <c r="AF330" s="178"/>
    </row>
    <row r="331" spans="1:32" ht="21.75" customHeight="1" x14ac:dyDescent="0.2">
      <c r="A331" s="173"/>
      <c r="B331" s="663" t="s">
        <v>340</v>
      </c>
      <c r="C331" s="663"/>
      <c r="D331" s="663"/>
      <c r="E331" s="663"/>
      <c r="F331" s="663"/>
      <c r="G331" s="663"/>
      <c r="H331" s="663"/>
      <c r="I331" s="663"/>
      <c r="J331" s="663"/>
      <c r="K331" s="663"/>
      <c r="L331" s="663"/>
      <c r="M331" s="664"/>
      <c r="N331" s="174">
        <v>806</v>
      </c>
      <c r="O331" s="198">
        <v>7</v>
      </c>
      <c r="P331" s="198">
        <v>9</v>
      </c>
      <c r="Q331" s="175" t="s">
        <v>454</v>
      </c>
      <c r="R331" s="176" t="s">
        <v>27</v>
      </c>
      <c r="S331" s="635"/>
      <c r="T331" s="636"/>
      <c r="U331" s="394">
        <v>1190.3999999999999</v>
      </c>
      <c r="V331" s="394">
        <f>+V332+V333</f>
        <v>1190.3257899999999</v>
      </c>
      <c r="W331" s="395">
        <f t="shared" si="24"/>
        <v>99.993765961021509</v>
      </c>
      <c r="X331" s="665"/>
      <c r="Y331" s="665"/>
      <c r="Z331" s="665"/>
      <c r="AA331" s="665"/>
      <c r="AB331" s="665"/>
      <c r="AC331" s="665"/>
      <c r="AD331" s="665"/>
      <c r="AE331" s="177"/>
      <c r="AF331" s="178"/>
    </row>
    <row r="332" spans="1:32" ht="21.75" customHeight="1" x14ac:dyDescent="0.2">
      <c r="A332" s="173"/>
      <c r="B332" s="663" t="s">
        <v>341</v>
      </c>
      <c r="C332" s="663"/>
      <c r="D332" s="663"/>
      <c r="E332" s="663"/>
      <c r="F332" s="663"/>
      <c r="G332" s="663"/>
      <c r="H332" s="663"/>
      <c r="I332" s="663"/>
      <c r="J332" s="663"/>
      <c r="K332" s="663"/>
      <c r="L332" s="663"/>
      <c r="M332" s="664"/>
      <c r="N332" s="174">
        <v>806</v>
      </c>
      <c r="O332" s="198">
        <v>7</v>
      </c>
      <c r="P332" s="198">
        <v>9</v>
      </c>
      <c r="Q332" s="175" t="s">
        <v>454</v>
      </c>
      <c r="R332" s="176" t="s">
        <v>28</v>
      </c>
      <c r="S332" s="635"/>
      <c r="T332" s="636"/>
      <c r="U332" s="394">
        <v>285.3</v>
      </c>
      <c r="V332" s="394">
        <v>285.24750999999998</v>
      </c>
      <c r="W332" s="395">
        <f t="shared" si="24"/>
        <v>99.981601822642816</v>
      </c>
      <c r="X332" s="665"/>
      <c r="Y332" s="665"/>
      <c r="Z332" s="665"/>
      <c r="AA332" s="665"/>
      <c r="AB332" s="665"/>
      <c r="AC332" s="665"/>
      <c r="AD332" s="665"/>
      <c r="AE332" s="177"/>
      <c r="AF332" s="178"/>
    </row>
    <row r="333" spans="1:32" ht="12" customHeight="1" x14ac:dyDescent="0.2">
      <c r="A333" s="173"/>
      <c r="B333" s="663" t="s">
        <v>342</v>
      </c>
      <c r="C333" s="663"/>
      <c r="D333" s="663"/>
      <c r="E333" s="663"/>
      <c r="F333" s="663"/>
      <c r="G333" s="663"/>
      <c r="H333" s="663"/>
      <c r="I333" s="663"/>
      <c r="J333" s="663"/>
      <c r="K333" s="663"/>
      <c r="L333" s="663"/>
      <c r="M333" s="664"/>
      <c r="N333" s="174">
        <v>806</v>
      </c>
      <c r="O333" s="198">
        <v>7</v>
      </c>
      <c r="P333" s="198">
        <v>9</v>
      </c>
      <c r="Q333" s="175" t="s">
        <v>454</v>
      </c>
      <c r="R333" s="176" t="s">
        <v>29</v>
      </c>
      <c r="S333" s="635"/>
      <c r="T333" s="636"/>
      <c r="U333" s="394">
        <v>905.09999999999991</v>
      </c>
      <c r="V333" s="394">
        <v>905.07827999999995</v>
      </c>
      <c r="W333" s="395">
        <f t="shared" si="24"/>
        <v>99.997600265164081</v>
      </c>
      <c r="X333" s="665"/>
      <c r="Y333" s="665"/>
      <c r="Z333" s="665"/>
      <c r="AA333" s="665"/>
      <c r="AB333" s="665"/>
      <c r="AC333" s="665"/>
      <c r="AD333" s="665"/>
      <c r="AE333" s="177"/>
      <c r="AF333" s="178"/>
    </row>
    <row r="334" spans="1:32" ht="12" customHeight="1" x14ac:dyDescent="0.2">
      <c r="A334" s="173"/>
      <c r="B334" s="663" t="s">
        <v>30</v>
      </c>
      <c r="C334" s="663"/>
      <c r="D334" s="663"/>
      <c r="E334" s="663"/>
      <c r="F334" s="663"/>
      <c r="G334" s="663"/>
      <c r="H334" s="663"/>
      <c r="I334" s="663"/>
      <c r="J334" s="663"/>
      <c r="K334" s="663"/>
      <c r="L334" s="663"/>
      <c r="M334" s="664"/>
      <c r="N334" s="174">
        <v>806</v>
      </c>
      <c r="O334" s="198">
        <v>7</v>
      </c>
      <c r="P334" s="198">
        <v>9</v>
      </c>
      <c r="Q334" s="175" t="s">
        <v>454</v>
      </c>
      <c r="R334" s="176" t="s">
        <v>31</v>
      </c>
      <c r="S334" s="635"/>
      <c r="T334" s="636"/>
      <c r="U334" s="394">
        <v>10.46</v>
      </c>
      <c r="V334" s="394">
        <f>+V335</f>
        <v>10.36478</v>
      </c>
      <c r="W334" s="395">
        <f t="shared" si="24"/>
        <v>99.089674952198834</v>
      </c>
      <c r="X334" s="665"/>
      <c r="Y334" s="665"/>
      <c r="Z334" s="665"/>
      <c r="AA334" s="665"/>
      <c r="AB334" s="665"/>
      <c r="AC334" s="665"/>
      <c r="AD334" s="665"/>
      <c r="AE334" s="177"/>
      <c r="AF334" s="178"/>
    </row>
    <row r="335" spans="1:32" ht="12" customHeight="1" x14ac:dyDescent="0.2">
      <c r="A335" s="173"/>
      <c r="B335" s="663" t="s">
        <v>343</v>
      </c>
      <c r="C335" s="663"/>
      <c r="D335" s="663"/>
      <c r="E335" s="663"/>
      <c r="F335" s="663"/>
      <c r="G335" s="663"/>
      <c r="H335" s="663"/>
      <c r="I335" s="663"/>
      <c r="J335" s="663"/>
      <c r="K335" s="663"/>
      <c r="L335" s="663"/>
      <c r="M335" s="664"/>
      <c r="N335" s="174">
        <v>806</v>
      </c>
      <c r="O335" s="198">
        <v>7</v>
      </c>
      <c r="P335" s="198">
        <v>9</v>
      </c>
      <c r="Q335" s="175" t="s">
        <v>454</v>
      </c>
      <c r="R335" s="176" t="s">
        <v>32</v>
      </c>
      <c r="S335" s="635"/>
      <c r="T335" s="636"/>
      <c r="U335" s="394">
        <v>10.46</v>
      </c>
      <c r="V335" s="394">
        <f>+V336+V337+V338</f>
        <v>10.36478</v>
      </c>
      <c r="W335" s="395">
        <f t="shared" si="24"/>
        <v>99.089674952198834</v>
      </c>
      <c r="X335" s="665"/>
      <c r="Y335" s="665"/>
      <c r="Z335" s="665"/>
      <c r="AA335" s="665"/>
      <c r="AB335" s="665"/>
      <c r="AC335" s="665"/>
      <c r="AD335" s="665"/>
      <c r="AE335" s="177"/>
      <c r="AF335" s="178"/>
    </row>
    <row r="336" spans="1:32" ht="21.75" customHeight="1" x14ac:dyDescent="0.2">
      <c r="A336" s="173"/>
      <c r="B336" s="663" t="s">
        <v>33</v>
      </c>
      <c r="C336" s="663"/>
      <c r="D336" s="663"/>
      <c r="E336" s="663"/>
      <c r="F336" s="663"/>
      <c r="G336" s="663"/>
      <c r="H336" s="663"/>
      <c r="I336" s="663"/>
      <c r="J336" s="663"/>
      <c r="K336" s="663"/>
      <c r="L336" s="663"/>
      <c r="M336" s="664"/>
      <c r="N336" s="174">
        <v>806</v>
      </c>
      <c r="O336" s="198">
        <v>7</v>
      </c>
      <c r="P336" s="198">
        <v>9</v>
      </c>
      <c r="Q336" s="175" t="s">
        <v>454</v>
      </c>
      <c r="R336" s="176" t="s">
        <v>34</v>
      </c>
      <c r="S336" s="635"/>
      <c r="T336" s="636"/>
      <c r="U336" s="394">
        <v>7.2800000000000011</v>
      </c>
      <c r="V336" s="394">
        <v>7.2750000000000004</v>
      </c>
      <c r="W336" s="395">
        <f t="shared" si="24"/>
        <v>99.931318681318672</v>
      </c>
      <c r="X336" s="665"/>
      <c r="Y336" s="665"/>
      <c r="Z336" s="665"/>
      <c r="AA336" s="665"/>
      <c r="AB336" s="665"/>
      <c r="AC336" s="665"/>
      <c r="AD336" s="665"/>
      <c r="AE336" s="177"/>
      <c r="AF336" s="178"/>
    </row>
    <row r="337" spans="1:32" ht="12" customHeight="1" x14ac:dyDescent="0.2">
      <c r="A337" s="173"/>
      <c r="B337" s="663" t="s">
        <v>344</v>
      </c>
      <c r="C337" s="663"/>
      <c r="D337" s="663"/>
      <c r="E337" s="663"/>
      <c r="F337" s="663"/>
      <c r="G337" s="663"/>
      <c r="H337" s="663"/>
      <c r="I337" s="663"/>
      <c r="J337" s="663"/>
      <c r="K337" s="663"/>
      <c r="L337" s="663"/>
      <c r="M337" s="664"/>
      <c r="N337" s="174">
        <v>806</v>
      </c>
      <c r="O337" s="198">
        <v>7</v>
      </c>
      <c r="P337" s="198">
        <v>9</v>
      </c>
      <c r="Q337" s="175" t="s">
        <v>454</v>
      </c>
      <c r="R337" s="176" t="s">
        <v>35</v>
      </c>
      <c r="S337" s="635"/>
      <c r="T337" s="636"/>
      <c r="U337" s="394">
        <v>2.68</v>
      </c>
      <c r="V337" s="394">
        <v>2.6749999999999998</v>
      </c>
      <c r="W337" s="395">
        <f t="shared" si="24"/>
        <v>99.813432835820876</v>
      </c>
      <c r="X337" s="665"/>
      <c r="Y337" s="665"/>
      <c r="Z337" s="665"/>
      <c r="AA337" s="665"/>
      <c r="AB337" s="665"/>
      <c r="AC337" s="665"/>
      <c r="AD337" s="665"/>
      <c r="AE337" s="177"/>
      <c r="AF337" s="178"/>
    </row>
    <row r="338" spans="1:32" ht="12" customHeight="1" x14ac:dyDescent="0.2">
      <c r="A338" s="173"/>
      <c r="B338" s="663" t="s">
        <v>82</v>
      </c>
      <c r="C338" s="663"/>
      <c r="D338" s="663"/>
      <c r="E338" s="663"/>
      <c r="F338" s="663"/>
      <c r="G338" s="663"/>
      <c r="H338" s="663"/>
      <c r="I338" s="663"/>
      <c r="J338" s="663"/>
      <c r="K338" s="663"/>
      <c r="L338" s="663"/>
      <c r="M338" s="664"/>
      <c r="N338" s="174">
        <v>806</v>
      </c>
      <c r="O338" s="198">
        <v>7</v>
      </c>
      <c r="P338" s="198">
        <v>9</v>
      </c>
      <c r="Q338" s="175" t="s">
        <v>454</v>
      </c>
      <c r="R338" s="176" t="s">
        <v>83</v>
      </c>
      <c r="S338" s="635"/>
      <c r="T338" s="636"/>
      <c r="U338" s="394">
        <v>0.5</v>
      </c>
      <c r="V338" s="394">
        <v>0.41477999999999998</v>
      </c>
      <c r="W338" s="395">
        <f t="shared" si="24"/>
        <v>82.956000000000003</v>
      </c>
      <c r="X338" s="665"/>
      <c r="Y338" s="665"/>
      <c r="Z338" s="665"/>
      <c r="AA338" s="665"/>
      <c r="AB338" s="665"/>
      <c r="AC338" s="665"/>
      <c r="AD338" s="665"/>
      <c r="AE338" s="177"/>
      <c r="AF338" s="178"/>
    </row>
    <row r="339" spans="1:32" ht="32.25" customHeight="1" x14ac:dyDescent="0.2">
      <c r="A339" s="173"/>
      <c r="B339" s="663" t="s">
        <v>155</v>
      </c>
      <c r="C339" s="663"/>
      <c r="D339" s="663"/>
      <c r="E339" s="663"/>
      <c r="F339" s="663"/>
      <c r="G339" s="663"/>
      <c r="H339" s="663"/>
      <c r="I339" s="663"/>
      <c r="J339" s="663"/>
      <c r="K339" s="663"/>
      <c r="L339" s="663"/>
      <c r="M339" s="664"/>
      <c r="N339" s="174">
        <v>806</v>
      </c>
      <c r="O339" s="198">
        <v>7</v>
      </c>
      <c r="P339" s="198">
        <v>9</v>
      </c>
      <c r="Q339" s="175" t="s">
        <v>446</v>
      </c>
      <c r="R339" s="176">
        <v>0</v>
      </c>
      <c r="S339" s="635"/>
      <c r="T339" s="636"/>
      <c r="U339" s="394">
        <v>76.75</v>
      </c>
      <c r="V339" s="394">
        <f t="shared" ref="V339:V342" si="31">+V340</f>
        <v>76.75</v>
      </c>
      <c r="W339" s="395">
        <f t="shared" ref="W339:W402" si="32">+V339/U339*100</f>
        <v>100</v>
      </c>
      <c r="X339" s="665"/>
      <c r="Y339" s="665"/>
      <c r="Z339" s="665"/>
      <c r="AA339" s="665"/>
      <c r="AB339" s="665"/>
      <c r="AC339" s="665"/>
      <c r="AD339" s="665"/>
      <c r="AE339" s="177"/>
    </row>
    <row r="340" spans="1:32" ht="21.75" customHeight="1" x14ac:dyDescent="0.2">
      <c r="A340" s="173"/>
      <c r="B340" s="663" t="s">
        <v>26</v>
      </c>
      <c r="C340" s="663"/>
      <c r="D340" s="663"/>
      <c r="E340" s="663"/>
      <c r="F340" s="663"/>
      <c r="G340" s="663"/>
      <c r="H340" s="663"/>
      <c r="I340" s="663"/>
      <c r="J340" s="663"/>
      <c r="K340" s="663"/>
      <c r="L340" s="663"/>
      <c r="M340" s="664"/>
      <c r="N340" s="174">
        <v>806</v>
      </c>
      <c r="O340" s="198">
        <v>7</v>
      </c>
      <c r="P340" s="198">
        <v>9</v>
      </c>
      <c r="Q340" s="175" t="s">
        <v>447</v>
      </c>
      <c r="R340" s="176">
        <v>0</v>
      </c>
      <c r="S340" s="635"/>
      <c r="T340" s="636"/>
      <c r="U340" s="394">
        <v>76.75</v>
      </c>
      <c r="V340" s="394">
        <f t="shared" si="31"/>
        <v>76.75</v>
      </c>
      <c r="W340" s="395">
        <f t="shared" si="32"/>
        <v>100</v>
      </c>
      <c r="X340" s="665"/>
      <c r="Y340" s="665"/>
      <c r="Z340" s="665"/>
      <c r="AA340" s="665"/>
      <c r="AB340" s="665"/>
      <c r="AC340" s="665"/>
      <c r="AD340" s="665"/>
      <c r="AE340" s="177"/>
    </row>
    <row r="341" spans="1:32" ht="53.25" customHeight="1" x14ac:dyDescent="0.2">
      <c r="A341" s="173"/>
      <c r="B341" s="663" t="s">
        <v>17</v>
      </c>
      <c r="C341" s="663"/>
      <c r="D341" s="663"/>
      <c r="E341" s="663"/>
      <c r="F341" s="663"/>
      <c r="G341" s="663"/>
      <c r="H341" s="663"/>
      <c r="I341" s="663"/>
      <c r="J341" s="663"/>
      <c r="K341" s="663"/>
      <c r="L341" s="663"/>
      <c r="M341" s="664"/>
      <c r="N341" s="174">
        <v>806</v>
      </c>
      <c r="O341" s="198">
        <v>7</v>
      </c>
      <c r="P341" s="198">
        <v>9</v>
      </c>
      <c r="Q341" s="175" t="s">
        <v>447</v>
      </c>
      <c r="R341" s="176" t="s">
        <v>18</v>
      </c>
      <c r="S341" s="635"/>
      <c r="T341" s="636"/>
      <c r="U341" s="394">
        <v>76.75</v>
      </c>
      <c r="V341" s="394">
        <f t="shared" si="31"/>
        <v>76.75</v>
      </c>
      <c r="W341" s="395">
        <f t="shared" si="32"/>
        <v>100</v>
      </c>
      <c r="X341" s="665"/>
      <c r="Y341" s="665"/>
      <c r="Z341" s="665"/>
      <c r="AA341" s="665"/>
      <c r="AB341" s="665"/>
      <c r="AC341" s="665"/>
      <c r="AD341" s="665"/>
      <c r="AE341" s="177"/>
    </row>
    <row r="342" spans="1:32" ht="21.75" customHeight="1" x14ac:dyDescent="0.2">
      <c r="A342" s="173"/>
      <c r="B342" s="663" t="s">
        <v>38</v>
      </c>
      <c r="C342" s="663"/>
      <c r="D342" s="663"/>
      <c r="E342" s="663"/>
      <c r="F342" s="663"/>
      <c r="G342" s="663"/>
      <c r="H342" s="663"/>
      <c r="I342" s="663"/>
      <c r="J342" s="663"/>
      <c r="K342" s="663"/>
      <c r="L342" s="663"/>
      <c r="M342" s="664"/>
      <c r="N342" s="174">
        <v>806</v>
      </c>
      <c r="O342" s="198">
        <v>7</v>
      </c>
      <c r="P342" s="198">
        <v>9</v>
      </c>
      <c r="Q342" s="175" t="s">
        <v>447</v>
      </c>
      <c r="R342" s="176" t="s">
        <v>39</v>
      </c>
      <c r="S342" s="635"/>
      <c r="T342" s="636"/>
      <c r="U342" s="394">
        <v>76.75</v>
      </c>
      <c r="V342" s="394">
        <f t="shared" si="31"/>
        <v>76.75</v>
      </c>
      <c r="W342" s="395">
        <f t="shared" si="32"/>
        <v>100</v>
      </c>
      <c r="X342" s="665"/>
      <c r="Y342" s="665"/>
      <c r="Z342" s="665"/>
      <c r="AA342" s="665"/>
      <c r="AB342" s="665"/>
      <c r="AC342" s="665"/>
      <c r="AD342" s="665"/>
      <c r="AE342" s="177"/>
    </row>
    <row r="343" spans="1:32" ht="32.25" customHeight="1" x14ac:dyDescent="0.2">
      <c r="A343" s="173"/>
      <c r="B343" s="663" t="s">
        <v>347</v>
      </c>
      <c r="C343" s="663"/>
      <c r="D343" s="663"/>
      <c r="E343" s="663"/>
      <c r="F343" s="663"/>
      <c r="G343" s="663"/>
      <c r="H343" s="663"/>
      <c r="I343" s="663"/>
      <c r="J343" s="663"/>
      <c r="K343" s="663"/>
      <c r="L343" s="663"/>
      <c r="M343" s="664"/>
      <c r="N343" s="174">
        <v>806</v>
      </c>
      <c r="O343" s="198">
        <v>7</v>
      </c>
      <c r="P343" s="198">
        <v>9</v>
      </c>
      <c r="Q343" s="175" t="s">
        <v>447</v>
      </c>
      <c r="R343" s="176" t="s">
        <v>41</v>
      </c>
      <c r="S343" s="635"/>
      <c r="T343" s="636"/>
      <c r="U343" s="394">
        <v>76.75</v>
      </c>
      <c r="V343" s="394">
        <v>76.75</v>
      </c>
      <c r="W343" s="395">
        <f t="shared" si="32"/>
        <v>100</v>
      </c>
      <c r="X343" s="665"/>
      <c r="Y343" s="665"/>
      <c r="Z343" s="665"/>
      <c r="AA343" s="665"/>
      <c r="AB343" s="665"/>
      <c r="AC343" s="665"/>
      <c r="AD343" s="665"/>
      <c r="AE343" s="177"/>
    </row>
    <row r="344" spans="1:32" ht="12" customHeight="1" x14ac:dyDescent="0.2">
      <c r="A344" s="173"/>
      <c r="B344" s="663" t="s">
        <v>149</v>
      </c>
      <c r="C344" s="663"/>
      <c r="D344" s="663"/>
      <c r="E344" s="663"/>
      <c r="F344" s="663"/>
      <c r="G344" s="663"/>
      <c r="H344" s="663"/>
      <c r="I344" s="663"/>
      <c r="J344" s="663"/>
      <c r="K344" s="663"/>
      <c r="L344" s="663"/>
      <c r="M344" s="664"/>
      <c r="N344" s="174">
        <v>806</v>
      </c>
      <c r="O344" s="198">
        <v>10</v>
      </c>
      <c r="P344" s="198">
        <v>0</v>
      </c>
      <c r="Q344" s="175">
        <v>0</v>
      </c>
      <c r="R344" s="176">
        <v>0</v>
      </c>
      <c r="S344" s="635"/>
      <c r="T344" s="636"/>
      <c r="U344" s="394">
        <v>4589.45</v>
      </c>
      <c r="V344" s="394">
        <f>+V345+V352</f>
        <v>4282.2405799999997</v>
      </c>
      <c r="W344" s="395">
        <f t="shared" si="32"/>
        <v>93.306182222270635</v>
      </c>
      <c r="X344" s="665"/>
      <c r="Y344" s="665"/>
      <c r="Z344" s="665"/>
      <c r="AA344" s="665"/>
      <c r="AB344" s="665"/>
      <c r="AC344" s="665"/>
      <c r="AD344" s="665"/>
      <c r="AE344" s="177"/>
      <c r="AF344" s="178"/>
    </row>
    <row r="345" spans="1:32" ht="12" customHeight="1" x14ac:dyDescent="0.2">
      <c r="A345" s="173"/>
      <c r="B345" s="663" t="s">
        <v>53</v>
      </c>
      <c r="C345" s="663"/>
      <c r="D345" s="663"/>
      <c r="E345" s="663"/>
      <c r="F345" s="663"/>
      <c r="G345" s="663"/>
      <c r="H345" s="663"/>
      <c r="I345" s="663"/>
      <c r="J345" s="663"/>
      <c r="K345" s="663"/>
      <c r="L345" s="663"/>
      <c r="M345" s="664"/>
      <c r="N345" s="174">
        <v>806</v>
      </c>
      <c r="O345" s="198">
        <v>10</v>
      </c>
      <c r="P345" s="198">
        <v>3</v>
      </c>
      <c r="Q345" s="175">
        <v>0</v>
      </c>
      <c r="R345" s="176">
        <v>0</v>
      </c>
      <c r="S345" s="635"/>
      <c r="T345" s="636"/>
      <c r="U345" s="394">
        <v>943.8</v>
      </c>
      <c r="V345" s="394">
        <f t="shared" ref="V345:V350" si="33">+V346</f>
        <v>638.85257999999999</v>
      </c>
      <c r="W345" s="395">
        <f t="shared" si="32"/>
        <v>67.689402415766054</v>
      </c>
      <c r="X345" s="665"/>
      <c r="Y345" s="665"/>
      <c r="Z345" s="665"/>
      <c r="AA345" s="665"/>
      <c r="AB345" s="665"/>
      <c r="AC345" s="665"/>
      <c r="AD345" s="665"/>
      <c r="AE345" s="177"/>
      <c r="AF345" s="178"/>
    </row>
    <row r="346" spans="1:32" ht="21.75" customHeight="1" x14ac:dyDescent="0.2">
      <c r="A346" s="173"/>
      <c r="B346" s="663" t="s">
        <v>431</v>
      </c>
      <c r="C346" s="663"/>
      <c r="D346" s="663"/>
      <c r="E346" s="663"/>
      <c r="F346" s="663"/>
      <c r="G346" s="663"/>
      <c r="H346" s="663"/>
      <c r="I346" s="663"/>
      <c r="J346" s="663"/>
      <c r="K346" s="663"/>
      <c r="L346" s="663"/>
      <c r="M346" s="664"/>
      <c r="N346" s="174">
        <v>806</v>
      </c>
      <c r="O346" s="198">
        <v>10</v>
      </c>
      <c r="P346" s="198">
        <v>3</v>
      </c>
      <c r="Q346" s="175" t="s">
        <v>432</v>
      </c>
      <c r="R346" s="176">
        <v>0</v>
      </c>
      <c r="S346" s="635"/>
      <c r="T346" s="636"/>
      <c r="U346" s="394">
        <v>943.8</v>
      </c>
      <c r="V346" s="394">
        <f t="shared" si="33"/>
        <v>638.85257999999999</v>
      </c>
      <c r="W346" s="395">
        <f t="shared" si="32"/>
        <v>67.689402415766054</v>
      </c>
      <c r="X346" s="665"/>
      <c r="Y346" s="665"/>
      <c r="Z346" s="665"/>
      <c r="AA346" s="665"/>
      <c r="AB346" s="665"/>
      <c r="AC346" s="665"/>
      <c r="AD346" s="665"/>
      <c r="AE346" s="177"/>
      <c r="AF346" s="178"/>
    </row>
    <row r="347" spans="1:32" ht="32.25" customHeight="1" x14ac:dyDescent="0.2">
      <c r="A347" s="173"/>
      <c r="B347" s="663" t="s">
        <v>504</v>
      </c>
      <c r="C347" s="663"/>
      <c r="D347" s="663"/>
      <c r="E347" s="663"/>
      <c r="F347" s="663"/>
      <c r="G347" s="663"/>
      <c r="H347" s="663"/>
      <c r="I347" s="663"/>
      <c r="J347" s="663"/>
      <c r="K347" s="663"/>
      <c r="L347" s="663"/>
      <c r="M347" s="664"/>
      <c r="N347" s="174">
        <v>806</v>
      </c>
      <c r="O347" s="198">
        <v>10</v>
      </c>
      <c r="P347" s="198">
        <v>3</v>
      </c>
      <c r="Q347" s="175" t="s">
        <v>505</v>
      </c>
      <c r="R347" s="176">
        <v>0</v>
      </c>
      <c r="S347" s="635"/>
      <c r="T347" s="636"/>
      <c r="U347" s="394">
        <v>943.8</v>
      </c>
      <c r="V347" s="394">
        <f t="shared" si="33"/>
        <v>638.85257999999999</v>
      </c>
      <c r="W347" s="395">
        <f t="shared" si="32"/>
        <v>67.689402415766054</v>
      </c>
      <c r="X347" s="665"/>
      <c r="Y347" s="665"/>
      <c r="Z347" s="665"/>
      <c r="AA347" s="665"/>
      <c r="AB347" s="665"/>
      <c r="AC347" s="665"/>
      <c r="AD347" s="665"/>
      <c r="AE347" s="177"/>
      <c r="AF347" s="178"/>
    </row>
    <row r="348" spans="1:32" ht="32.25" customHeight="1" x14ac:dyDescent="0.2">
      <c r="A348" s="173"/>
      <c r="B348" s="663" t="s">
        <v>7</v>
      </c>
      <c r="C348" s="663"/>
      <c r="D348" s="663"/>
      <c r="E348" s="663"/>
      <c r="F348" s="663"/>
      <c r="G348" s="663"/>
      <c r="H348" s="663"/>
      <c r="I348" s="663"/>
      <c r="J348" s="663"/>
      <c r="K348" s="663"/>
      <c r="L348" s="663"/>
      <c r="M348" s="664"/>
      <c r="N348" s="174">
        <v>806</v>
      </c>
      <c r="O348" s="198">
        <v>10</v>
      </c>
      <c r="P348" s="198">
        <v>3</v>
      </c>
      <c r="Q348" s="175" t="s">
        <v>506</v>
      </c>
      <c r="R348" s="176">
        <v>0</v>
      </c>
      <c r="S348" s="635"/>
      <c r="T348" s="636"/>
      <c r="U348" s="394">
        <v>943.8</v>
      </c>
      <c r="V348" s="394">
        <f t="shared" si="33"/>
        <v>638.85257999999999</v>
      </c>
      <c r="W348" s="395">
        <f t="shared" si="32"/>
        <v>67.689402415766054</v>
      </c>
      <c r="X348" s="665"/>
      <c r="Y348" s="665"/>
      <c r="Z348" s="665"/>
      <c r="AA348" s="665"/>
      <c r="AB348" s="665"/>
      <c r="AC348" s="665"/>
      <c r="AD348" s="665"/>
      <c r="AE348" s="177"/>
      <c r="AF348" s="178"/>
    </row>
    <row r="349" spans="1:32" ht="21.75" customHeight="1" x14ac:dyDescent="0.2">
      <c r="A349" s="173"/>
      <c r="B349" s="663" t="s">
        <v>436</v>
      </c>
      <c r="C349" s="663"/>
      <c r="D349" s="663"/>
      <c r="E349" s="663"/>
      <c r="F349" s="663"/>
      <c r="G349" s="663"/>
      <c r="H349" s="663"/>
      <c r="I349" s="663"/>
      <c r="J349" s="663"/>
      <c r="K349" s="663"/>
      <c r="L349" s="663"/>
      <c r="M349" s="664"/>
      <c r="N349" s="174">
        <v>806</v>
      </c>
      <c r="O349" s="198">
        <v>10</v>
      </c>
      <c r="P349" s="198">
        <v>3</v>
      </c>
      <c r="Q349" s="175" t="s">
        <v>506</v>
      </c>
      <c r="R349" s="176" t="s">
        <v>8</v>
      </c>
      <c r="S349" s="635"/>
      <c r="T349" s="636"/>
      <c r="U349" s="394">
        <v>943.8</v>
      </c>
      <c r="V349" s="394">
        <f t="shared" si="33"/>
        <v>638.85257999999999</v>
      </c>
      <c r="W349" s="395">
        <f t="shared" si="32"/>
        <v>67.689402415766054</v>
      </c>
      <c r="X349" s="665"/>
      <c r="Y349" s="665"/>
      <c r="Z349" s="665"/>
      <c r="AA349" s="665"/>
      <c r="AB349" s="665"/>
      <c r="AC349" s="665"/>
      <c r="AD349" s="665"/>
      <c r="AE349" s="177"/>
      <c r="AF349" s="178"/>
    </row>
    <row r="350" spans="1:32" ht="12" customHeight="1" x14ac:dyDescent="0.2">
      <c r="A350" s="173"/>
      <c r="B350" s="663" t="s">
        <v>9</v>
      </c>
      <c r="C350" s="663"/>
      <c r="D350" s="663"/>
      <c r="E350" s="663"/>
      <c r="F350" s="663"/>
      <c r="G350" s="663"/>
      <c r="H350" s="663"/>
      <c r="I350" s="663"/>
      <c r="J350" s="663"/>
      <c r="K350" s="663"/>
      <c r="L350" s="663"/>
      <c r="M350" s="664"/>
      <c r="N350" s="174">
        <v>806</v>
      </c>
      <c r="O350" s="198">
        <v>10</v>
      </c>
      <c r="P350" s="198">
        <v>3</v>
      </c>
      <c r="Q350" s="175" t="s">
        <v>506</v>
      </c>
      <c r="R350" s="176" t="s">
        <v>10</v>
      </c>
      <c r="S350" s="635"/>
      <c r="T350" s="636"/>
      <c r="U350" s="394">
        <v>943.8</v>
      </c>
      <c r="V350" s="394">
        <f t="shared" si="33"/>
        <v>638.85257999999999</v>
      </c>
      <c r="W350" s="395">
        <f t="shared" si="32"/>
        <v>67.689402415766054</v>
      </c>
      <c r="X350" s="665"/>
      <c r="Y350" s="665"/>
      <c r="Z350" s="665"/>
      <c r="AA350" s="665"/>
      <c r="AB350" s="665"/>
      <c r="AC350" s="665"/>
      <c r="AD350" s="665"/>
      <c r="AE350" s="177"/>
      <c r="AF350" s="178"/>
    </row>
    <row r="351" spans="1:32" ht="42.75" customHeight="1" x14ac:dyDescent="0.2">
      <c r="A351" s="173"/>
      <c r="B351" s="663" t="s">
        <v>11</v>
      </c>
      <c r="C351" s="663"/>
      <c r="D351" s="663"/>
      <c r="E351" s="663"/>
      <c r="F351" s="663"/>
      <c r="G351" s="663"/>
      <c r="H351" s="663"/>
      <c r="I351" s="663"/>
      <c r="J351" s="663"/>
      <c r="K351" s="663"/>
      <c r="L351" s="663"/>
      <c r="M351" s="664"/>
      <c r="N351" s="174">
        <v>806</v>
      </c>
      <c r="O351" s="198">
        <v>10</v>
      </c>
      <c r="P351" s="198">
        <v>3</v>
      </c>
      <c r="Q351" s="175" t="s">
        <v>506</v>
      </c>
      <c r="R351" s="176" t="s">
        <v>12</v>
      </c>
      <c r="S351" s="635"/>
      <c r="T351" s="636"/>
      <c r="U351" s="394">
        <v>943.8</v>
      </c>
      <c r="V351" s="394">
        <v>638.85257999999999</v>
      </c>
      <c r="W351" s="395">
        <f t="shared" si="32"/>
        <v>67.689402415766054</v>
      </c>
      <c r="X351" s="665"/>
      <c r="Y351" s="665"/>
      <c r="Z351" s="665"/>
      <c r="AA351" s="665"/>
      <c r="AB351" s="665"/>
      <c r="AC351" s="665"/>
      <c r="AD351" s="665"/>
      <c r="AE351" s="177"/>
      <c r="AF351" s="178"/>
    </row>
    <row r="352" spans="1:32" ht="12" customHeight="1" x14ac:dyDescent="0.2">
      <c r="A352" s="173"/>
      <c r="B352" s="663" t="s">
        <v>507</v>
      </c>
      <c r="C352" s="663"/>
      <c r="D352" s="663"/>
      <c r="E352" s="663"/>
      <c r="F352" s="663"/>
      <c r="G352" s="663"/>
      <c r="H352" s="663"/>
      <c r="I352" s="663"/>
      <c r="J352" s="663"/>
      <c r="K352" s="663"/>
      <c r="L352" s="663"/>
      <c r="M352" s="664"/>
      <c r="N352" s="174">
        <v>806</v>
      </c>
      <c r="O352" s="198">
        <v>10</v>
      </c>
      <c r="P352" s="198">
        <v>4</v>
      </c>
      <c r="Q352" s="175">
        <v>0</v>
      </c>
      <c r="R352" s="176">
        <v>0</v>
      </c>
      <c r="S352" s="635"/>
      <c r="T352" s="636"/>
      <c r="U352" s="394">
        <v>3645.65</v>
      </c>
      <c r="V352" s="394">
        <f t="shared" ref="V352:V357" si="34">+V353</f>
        <v>3643.3879999999999</v>
      </c>
      <c r="W352" s="395">
        <f t="shared" si="32"/>
        <v>99.937953451373545</v>
      </c>
      <c r="X352" s="665"/>
      <c r="Y352" s="665"/>
      <c r="Z352" s="665"/>
      <c r="AA352" s="665"/>
      <c r="AB352" s="665"/>
      <c r="AC352" s="665"/>
      <c r="AD352" s="665"/>
      <c r="AE352" s="177"/>
      <c r="AF352" s="178"/>
    </row>
    <row r="353" spans="1:32" ht="21.75" customHeight="1" x14ac:dyDescent="0.2">
      <c r="A353" s="173"/>
      <c r="B353" s="663" t="s">
        <v>431</v>
      </c>
      <c r="C353" s="663"/>
      <c r="D353" s="663"/>
      <c r="E353" s="663"/>
      <c r="F353" s="663"/>
      <c r="G353" s="663"/>
      <c r="H353" s="663"/>
      <c r="I353" s="663"/>
      <c r="J353" s="663"/>
      <c r="K353" s="663"/>
      <c r="L353" s="663"/>
      <c r="M353" s="664"/>
      <c r="N353" s="174">
        <v>806</v>
      </c>
      <c r="O353" s="198">
        <v>10</v>
      </c>
      <c r="P353" s="198">
        <v>4</v>
      </c>
      <c r="Q353" s="175" t="s">
        <v>432</v>
      </c>
      <c r="R353" s="176">
        <v>0</v>
      </c>
      <c r="S353" s="635"/>
      <c r="T353" s="636"/>
      <c r="U353" s="394">
        <v>3645.65</v>
      </c>
      <c r="V353" s="394">
        <f t="shared" si="34"/>
        <v>3643.3879999999999</v>
      </c>
      <c r="W353" s="395">
        <f t="shared" si="32"/>
        <v>99.937953451373545</v>
      </c>
      <c r="X353" s="665"/>
      <c r="Y353" s="665"/>
      <c r="Z353" s="665"/>
      <c r="AA353" s="665"/>
      <c r="AB353" s="665"/>
      <c r="AC353" s="665"/>
      <c r="AD353" s="665"/>
      <c r="AE353" s="177"/>
      <c r="AF353" s="178"/>
    </row>
    <row r="354" spans="1:32" ht="12" customHeight="1" x14ac:dyDescent="0.2">
      <c r="A354" s="173"/>
      <c r="B354" s="663" t="s">
        <v>433</v>
      </c>
      <c r="C354" s="663"/>
      <c r="D354" s="663"/>
      <c r="E354" s="663"/>
      <c r="F354" s="663"/>
      <c r="G354" s="663"/>
      <c r="H354" s="663"/>
      <c r="I354" s="663"/>
      <c r="J354" s="663"/>
      <c r="K354" s="663"/>
      <c r="L354" s="663"/>
      <c r="M354" s="664"/>
      <c r="N354" s="174">
        <v>806</v>
      </c>
      <c r="O354" s="198">
        <v>10</v>
      </c>
      <c r="P354" s="198">
        <v>4</v>
      </c>
      <c r="Q354" s="175" t="s">
        <v>434</v>
      </c>
      <c r="R354" s="176">
        <v>0</v>
      </c>
      <c r="S354" s="635"/>
      <c r="T354" s="636"/>
      <c r="U354" s="394">
        <v>3645.65</v>
      </c>
      <c r="V354" s="394">
        <f t="shared" si="34"/>
        <v>3643.3879999999999</v>
      </c>
      <c r="W354" s="395">
        <f t="shared" si="32"/>
        <v>99.937953451373545</v>
      </c>
      <c r="X354" s="665"/>
      <c r="Y354" s="665"/>
      <c r="Z354" s="665"/>
      <c r="AA354" s="665"/>
      <c r="AB354" s="665"/>
      <c r="AC354" s="665"/>
      <c r="AD354" s="665"/>
      <c r="AE354" s="177"/>
      <c r="AF354" s="178"/>
    </row>
    <row r="355" spans="1:32" ht="53.25" customHeight="1" x14ac:dyDescent="0.2">
      <c r="A355" s="173"/>
      <c r="B355" s="663" t="s">
        <v>77</v>
      </c>
      <c r="C355" s="663"/>
      <c r="D355" s="663"/>
      <c r="E355" s="663"/>
      <c r="F355" s="663"/>
      <c r="G355" s="663"/>
      <c r="H355" s="663"/>
      <c r="I355" s="663"/>
      <c r="J355" s="663"/>
      <c r="K355" s="663"/>
      <c r="L355" s="663"/>
      <c r="M355" s="664"/>
      <c r="N355" s="174">
        <v>806</v>
      </c>
      <c r="O355" s="198">
        <v>10</v>
      </c>
      <c r="P355" s="198">
        <v>4</v>
      </c>
      <c r="Q355" s="175" t="s">
        <v>508</v>
      </c>
      <c r="R355" s="176">
        <v>0</v>
      </c>
      <c r="S355" s="635"/>
      <c r="T355" s="636"/>
      <c r="U355" s="394">
        <v>3645.65</v>
      </c>
      <c r="V355" s="394">
        <f t="shared" si="34"/>
        <v>3643.3879999999999</v>
      </c>
      <c r="W355" s="395">
        <f t="shared" si="32"/>
        <v>99.937953451373545</v>
      </c>
      <c r="X355" s="665"/>
      <c r="Y355" s="665"/>
      <c r="Z355" s="665"/>
      <c r="AA355" s="665"/>
      <c r="AB355" s="665"/>
      <c r="AC355" s="665"/>
      <c r="AD355" s="665"/>
      <c r="AE355" s="177"/>
      <c r="AF355" s="178"/>
    </row>
    <row r="356" spans="1:32" ht="12" customHeight="1" x14ac:dyDescent="0.2">
      <c r="A356" s="173"/>
      <c r="B356" s="663" t="s">
        <v>47</v>
      </c>
      <c r="C356" s="663"/>
      <c r="D356" s="663"/>
      <c r="E356" s="663"/>
      <c r="F356" s="663"/>
      <c r="G356" s="663"/>
      <c r="H356" s="663"/>
      <c r="I356" s="663"/>
      <c r="J356" s="663"/>
      <c r="K356" s="663"/>
      <c r="L356" s="663"/>
      <c r="M356" s="664"/>
      <c r="N356" s="174">
        <v>806</v>
      </c>
      <c r="O356" s="198">
        <v>10</v>
      </c>
      <c r="P356" s="198">
        <v>4</v>
      </c>
      <c r="Q356" s="175" t="s">
        <v>508</v>
      </c>
      <c r="R356" s="176" t="s">
        <v>44</v>
      </c>
      <c r="S356" s="635"/>
      <c r="T356" s="636"/>
      <c r="U356" s="394">
        <v>3645.65</v>
      </c>
      <c r="V356" s="394">
        <f t="shared" si="34"/>
        <v>3643.3879999999999</v>
      </c>
      <c r="W356" s="395">
        <f t="shared" si="32"/>
        <v>99.937953451373545</v>
      </c>
      <c r="X356" s="665"/>
      <c r="Y356" s="665"/>
      <c r="Z356" s="665"/>
      <c r="AA356" s="665"/>
      <c r="AB356" s="665"/>
      <c r="AC356" s="665"/>
      <c r="AD356" s="665"/>
      <c r="AE356" s="177"/>
      <c r="AF356" s="178"/>
    </row>
    <row r="357" spans="1:32" ht="12" customHeight="1" x14ac:dyDescent="0.2">
      <c r="A357" s="173"/>
      <c r="B357" s="663" t="s">
        <v>48</v>
      </c>
      <c r="C357" s="663"/>
      <c r="D357" s="663"/>
      <c r="E357" s="663"/>
      <c r="F357" s="663"/>
      <c r="G357" s="663"/>
      <c r="H357" s="663"/>
      <c r="I357" s="663"/>
      <c r="J357" s="663"/>
      <c r="K357" s="663"/>
      <c r="L357" s="663"/>
      <c r="M357" s="664"/>
      <c r="N357" s="174">
        <v>806</v>
      </c>
      <c r="O357" s="198">
        <v>10</v>
      </c>
      <c r="P357" s="198">
        <v>4</v>
      </c>
      <c r="Q357" s="175" t="s">
        <v>508</v>
      </c>
      <c r="R357" s="176" t="s">
        <v>45</v>
      </c>
      <c r="S357" s="635"/>
      <c r="T357" s="636"/>
      <c r="U357" s="394">
        <v>3645.65</v>
      </c>
      <c r="V357" s="394">
        <f t="shared" si="34"/>
        <v>3643.3879999999999</v>
      </c>
      <c r="W357" s="395">
        <f t="shared" si="32"/>
        <v>99.937953451373545</v>
      </c>
      <c r="X357" s="665"/>
      <c r="Y357" s="665"/>
      <c r="Z357" s="665"/>
      <c r="AA357" s="665"/>
      <c r="AB357" s="665"/>
      <c r="AC357" s="665"/>
      <c r="AD357" s="665"/>
      <c r="AE357" s="177"/>
      <c r="AF357" s="178"/>
    </row>
    <row r="358" spans="1:32" ht="21.75" customHeight="1" x14ac:dyDescent="0.2">
      <c r="A358" s="173"/>
      <c r="B358" s="663" t="s">
        <v>477</v>
      </c>
      <c r="C358" s="663"/>
      <c r="D358" s="663"/>
      <c r="E358" s="663"/>
      <c r="F358" s="663"/>
      <c r="G358" s="663"/>
      <c r="H358" s="663"/>
      <c r="I358" s="663"/>
      <c r="J358" s="663"/>
      <c r="K358" s="663"/>
      <c r="L358" s="663"/>
      <c r="M358" s="664"/>
      <c r="N358" s="174">
        <v>806</v>
      </c>
      <c r="O358" s="198">
        <v>10</v>
      </c>
      <c r="P358" s="198">
        <v>4</v>
      </c>
      <c r="Q358" s="175" t="s">
        <v>508</v>
      </c>
      <c r="R358" s="176" t="s">
        <v>49</v>
      </c>
      <c r="S358" s="635"/>
      <c r="T358" s="636"/>
      <c r="U358" s="394">
        <v>3645.65</v>
      </c>
      <c r="V358" s="394">
        <v>3643.3879999999999</v>
      </c>
      <c r="W358" s="395">
        <f t="shared" si="32"/>
        <v>99.937953451373545</v>
      </c>
      <c r="X358" s="665"/>
      <c r="Y358" s="665"/>
      <c r="Z358" s="665"/>
      <c r="AA358" s="665"/>
      <c r="AB358" s="665"/>
      <c r="AC358" s="665"/>
      <c r="AD358" s="665"/>
      <c r="AE358" s="177"/>
      <c r="AF358" s="178"/>
    </row>
    <row r="359" spans="1:32" s="509" customFormat="1" ht="21.75" customHeight="1" x14ac:dyDescent="0.2">
      <c r="A359" s="163"/>
      <c r="B359" s="672" t="s">
        <v>534</v>
      </c>
      <c r="C359" s="672"/>
      <c r="D359" s="672"/>
      <c r="E359" s="672"/>
      <c r="F359" s="672"/>
      <c r="G359" s="672"/>
      <c r="H359" s="672"/>
      <c r="I359" s="672"/>
      <c r="J359" s="672"/>
      <c r="K359" s="672"/>
      <c r="L359" s="672"/>
      <c r="M359" s="673"/>
      <c r="N359" s="503">
        <v>808</v>
      </c>
      <c r="O359" s="504">
        <v>0</v>
      </c>
      <c r="P359" s="504">
        <v>0</v>
      </c>
      <c r="Q359" s="505">
        <v>0</v>
      </c>
      <c r="R359" s="506">
        <v>0</v>
      </c>
      <c r="S359" s="674"/>
      <c r="T359" s="675"/>
      <c r="U359" s="507">
        <v>5759.2405099999996</v>
      </c>
      <c r="V359" s="507">
        <f>+V360</f>
        <v>5759.1571700000004</v>
      </c>
      <c r="W359" s="396">
        <f t="shared" si="32"/>
        <v>99.998552934195857</v>
      </c>
      <c r="X359" s="676"/>
      <c r="Y359" s="676"/>
      <c r="Z359" s="676"/>
      <c r="AA359" s="676"/>
      <c r="AB359" s="676"/>
      <c r="AC359" s="676"/>
      <c r="AD359" s="676"/>
      <c r="AE359" s="165"/>
      <c r="AF359" s="508">
        <f>+W359+W420+W427-W428+W458+W487+W493+W509+W522+W602+W650+W675+W682</f>
        <v>1079.6163730337212</v>
      </c>
    </row>
    <row r="360" spans="1:32" ht="12" customHeight="1" x14ac:dyDescent="0.2">
      <c r="A360" s="173"/>
      <c r="B360" s="663" t="s">
        <v>322</v>
      </c>
      <c r="C360" s="663"/>
      <c r="D360" s="663"/>
      <c r="E360" s="663"/>
      <c r="F360" s="663"/>
      <c r="G360" s="663"/>
      <c r="H360" s="663"/>
      <c r="I360" s="663"/>
      <c r="J360" s="663"/>
      <c r="K360" s="663"/>
      <c r="L360" s="663"/>
      <c r="M360" s="664"/>
      <c r="N360" s="174">
        <v>808</v>
      </c>
      <c r="O360" s="198">
        <v>1</v>
      </c>
      <c r="P360" s="198">
        <v>0</v>
      </c>
      <c r="Q360" s="175">
        <v>0</v>
      </c>
      <c r="R360" s="176">
        <v>0</v>
      </c>
      <c r="S360" s="635"/>
      <c r="T360" s="636"/>
      <c r="U360" s="394">
        <v>5759.2405099999996</v>
      </c>
      <c r="V360" s="394">
        <f>+V361+V392+V413</f>
        <v>5759.1571700000004</v>
      </c>
      <c r="W360" s="395">
        <f t="shared" si="32"/>
        <v>99.998552934195857</v>
      </c>
      <c r="X360" s="665"/>
      <c r="Y360" s="665"/>
      <c r="Z360" s="665"/>
      <c r="AA360" s="665"/>
      <c r="AB360" s="665"/>
      <c r="AC360" s="665"/>
      <c r="AD360" s="665"/>
      <c r="AE360" s="177"/>
      <c r="AF360" s="178"/>
    </row>
    <row r="361" spans="1:32" ht="32.25" customHeight="1" x14ac:dyDescent="0.2">
      <c r="A361" s="173"/>
      <c r="B361" s="663" t="s">
        <v>78</v>
      </c>
      <c r="C361" s="663"/>
      <c r="D361" s="663"/>
      <c r="E361" s="663"/>
      <c r="F361" s="663"/>
      <c r="G361" s="663"/>
      <c r="H361" s="663"/>
      <c r="I361" s="663"/>
      <c r="J361" s="663"/>
      <c r="K361" s="663"/>
      <c r="L361" s="663"/>
      <c r="M361" s="664"/>
      <c r="N361" s="174">
        <v>808</v>
      </c>
      <c r="O361" s="198">
        <v>1</v>
      </c>
      <c r="P361" s="198">
        <v>3</v>
      </c>
      <c r="Q361" s="175">
        <v>0</v>
      </c>
      <c r="R361" s="176">
        <v>0</v>
      </c>
      <c r="S361" s="635"/>
      <c r="T361" s="636"/>
      <c r="U361" s="394">
        <v>4152.3871899999995</v>
      </c>
      <c r="V361" s="394">
        <f>+V362</f>
        <v>4152.3043299999999</v>
      </c>
      <c r="W361" s="395">
        <f t="shared" si="32"/>
        <v>99.998004521346203</v>
      </c>
      <c r="X361" s="665"/>
      <c r="Y361" s="665"/>
      <c r="Z361" s="665"/>
      <c r="AA361" s="665"/>
      <c r="AB361" s="665"/>
      <c r="AC361" s="665"/>
      <c r="AD361" s="665"/>
      <c r="AE361" s="177"/>
      <c r="AF361" s="178"/>
    </row>
    <row r="362" spans="1:32" ht="21.75" customHeight="1" x14ac:dyDescent="0.2">
      <c r="A362" s="173"/>
      <c r="B362" s="663" t="s">
        <v>329</v>
      </c>
      <c r="C362" s="663"/>
      <c r="D362" s="663"/>
      <c r="E362" s="663"/>
      <c r="F362" s="663"/>
      <c r="G362" s="663"/>
      <c r="H362" s="663"/>
      <c r="I362" s="663"/>
      <c r="J362" s="663"/>
      <c r="K362" s="663"/>
      <c r="L362" s="663"/>
      <c r="M362" s="664"/>
      <c r="N362" s="174">
        <v>808</v>
      </c>
      <c r="O362" s="198">
        <v>1</v>
      </c>
      <c r="P362" s="198">
        <v>3</v>
      </c>
      <c r="Q362" s="175" t="s">
        <v>330</v>
      </c>
      <c r="R362" s="176">
        <v>0</v>
      </c>
      <c r="S362" s="635"/>
      <c r="T362" s="636"/>
      <c r="U362" s="394">
        <v>4152.3871899999995</v>
      </c>
      <c r="V362" s="394">
        <f>+V363+V368+V373+V378+V388</f>
        <v>4152.3043299999999</v>
      </c>
      <c r="W362" s="395">
        <f t="shared" si="32"/>
        <v>99.998004521346203</v>
      </c>
      <c r="X362" s="665"/>
      <c r="Y362" s="665"/>
      <c r="Z362" s="665"/>
      <c r="AA362" s="665"/>
      <c r="AB362" s="665"/>
      <c r="AC362" s="665"/>
      <c r="AD362" s="665"/>
      <c r="AE362" s="177"/>
      <c r="AF362" s="178"/>
    </row>
    <row r="363" spans="1:32" ht="21.75" customHeight="1" x14ac:dyDescent="0.2">
      <c r="A363" s="173"/>
      <c r="B363" s="663" t="s">
        <v>331</v>
      </c>
      <c r="C363" s="663"/>
      <c r="D363" s="663"/>
      <c r="E363" s="663"/>
      <c r="F363" s="663"/>
      <c r="G363" s="663"/>
      <c r="H363" s="663"/>
      <c r="I363" s="663"/>
      <c r="J363" s="663"/>
      <c r="K363" s="663"/>
      <c r="L363" s="663"/>
      <c r="M363" s="664"/>
      <c r="N363" s="174">
        <v>808</v>
      </c>
      <c r="O363" s="198">
        <v>1</v>
      </c>
      <c r="P363" s="198">
        <v>3</v>
      </c>
      <c r="Q363" s="175" t="s">
        <v>332</v>
      </c>
      <c r="R363" s="176">
        <v>0</v>
      </c>
      <c r="S363" s="635"/>
      <c r="T363" s="636"/>
      <c r="U363" s="394">
        <v>1202.3195099999998</v>
      </c>
      <c r="V363" s="394">
        <f>+V364</f>
        <v>1202.31951</v>
      </c>
      <c r="W363" s="395">
        <f t="shared" si="32"/>
        <v>100.00000000000003</v>
      </c>
      <c r="X363" s="665"/>
      <c r="Y363" s="665"/>
      <c r="Z363" s="665"/>
      <c r="AA363" s="665"/>
      <c r="AB363" s="665"/>
      <c r="AC363" s="665"/>
      <c r="AD363" s="665"/>
      <c r="AE363" s="177"/>
      <c r="AF363" s="178"/>
    </row>
    <row r="364" spans="1:32" ht="53.25" customHeight="1" x14ac:dyDescent="0.2">
      <c r="A364" s="173"/>
      <c r="B364" s="663" t="s">
        <v>17</v>
      </c>
      <c r="C364" s="663"/>
      <c r="D364" s="663"/>
      <c r="E364" s="663"/>
      <c r="F364" s="663"/>
      <c r="G364" s="663"/>
      <c r="H364" s="663"/>
      <c r="I364" s="663"/>
      <c r="J364" s="663"/>
      <c r="K364" s="663"/>
      <c r="L364" s="663"/>
      <c r="M364" s="664"/>
      <c r="N364" s="174">
        <v>808</v>
      </c>
      <c r="O364" s="198">
        <v>1</v>
      </c>
      <c r="P364" s="198">
        <v>3</v>
      </c>
      <c r="Q364" s="175" t="s">
        <v>332</v>
      </c>
      <c r="R364" s="176" t="s">
        <v>18</v>
      </c>
      <c r="S364" s="635"/>
      <c r="T364" s="636"/>
      <c r="U364" s="394">
        <v>1202.3195099999998</v>
      </c>
      <c r="V364" s="394">
        <f>+V365</f>
        <v>1202.31951</v>
      </c>
      <c r="W364" s="395">
        <f t="shared" si="32"/>
        <v>100.00000000000003</v>
      </c>
      <c r="X364" s="665"/>
      <c r="Y364" s="665"/>
      <c r="Z364" s="665"/>
      <c r="AA364" s="665"/>
      <c r="AB364" s="665"/>
      <c r="AC364" s="665"/>
      <c r="AD364" s="665"/>
      <c r="AE364" s="177"/>
      <c r="AF364" s="178"/>
    </row>
    <row r="365" spans="1:32" ht="21.75" customHeight="1" x14ac:dyDescent="0.2">
      <c r="A365" s="173"/>
      <c r="B365" s="663" t="s">
        <v>38</v>
      </c>
      <c r="C365" s="663"/>
      <c r="D365" s="663"/>
      <c r="E365" s="663"/>
      <c r="F365" s="663"/>
      <c r="G365" s="663"/>
      <c r="H365" s="663"/>
      <c r="I365" s="663"/>
      <c r="J365" s="663"/>
      <c r="K365" s="663"/>
      <c r="L365" s="663"/>
      <c r="M365" s="664"/>
      <c r="N365" s="174">
        <v>808</v>
      </c>
      <c r="O365" s="198">
        <v>1</v>
      </c>
      <c r="P365" s="198">
        <v>3</v>
      </c>
      <c r="Q365" s="175" t="s">
        <v>332</v>
      </c>
      <c r="R365" s="176" t="s">
        <v>39</v>
      </c>
      <c r="S365" s="635"/>
      <c r="T365" s="636"/>
      <c r="U365" s="394">
        <v>1202.3195099999998</v>
      </c>
      <c r="V365" s="394">
        <f>+V366+V367</f>
        <v>1202.31951</v>
      </c>
      <c r="W365" s="395">
        <f t="shared" si="32"/>
        <v>100.00000000000003</v>
      </c>
      <c r="X365" s="665"/>
      <c r="Y365" s="665"/>
      <c r="Z365" s="665"/>
      <c r="AA365" s="665"/>
      <c r="AB365" s="665"/>
      <c r="AC365" s="665"/>
      <c r="AD365" s="665"/>
      <c r="AE365" s="177"/>
      <c r="AF365" s="178"/>
    </row>
    <row r="366" spans="1:32" ht="21.75" customHeight="1" x14ac:dyDescent="0.2">
      <c r="A366" s="173"/>
      <c r="B366" s="663" t="s">
        <v>327</v>
      </c>
      <c r="C366" s="663"/>
      <c r="D366" s="663"/>
      <c r="E366" s="663"/>
      <c r="F366" s="663"/>
      <c r="G366" s="663"/>
      <c r="H366" s="663"/>
      <c r="I366" s="663"/>
      <c r="J366" s="663"/>
      <c r="K366" s="663"/>
      <c r="L366" s="663"/>
      <c r="M366" s="664"/>
      <c r="N366" s="174">
        <v>808</v>
      </c>
      <c r="O366" s="198">
        <v>1</v>
      </c>
      <c r="P366" s="198">
        <v>3</v>
      </c>
      <c r="Q366" s="175" t="s">
        <v>332</v>
      </c>
      <c r="R366" s="176" t="s">
        <v>40</v>
      </c>
      <c r="S366" s="635"/>
      <c r="T366" s="636"/>
      <c r="U366" s="394">
        <v>924.36213999999995</v>
      </c>
      <c r="V366" s="394">
        <v>924.36213999999995</v>
      </c>
      <c r="W366" s="395">
        <f t="shared" si="32"/>
        <v>100</v>
      </c>
      <c r="X366" s="665"/>
      <c r="Y366" s="665"/>
      <c r="Z366" s="665"/>
      <c r="AA366" s="665"/>
      <c r="AB366" s="665"/>
      <c r="AC366" s="665"/>
      <c r="AD366" s="665"/>
      <c r="AE366" s="177"/>
      <c r="AF366" s="178"/>
    </row>
    <row r="367" spans="1:32" ht="32.25" customHeight="1" x14ac:dyDescent="0.2">
      <c r="A367" s="173"/>
      <c r="B367" s="663" t="s">
        <v>328</v>
      </c>
      <c r="C367" s="663"/>
      <c r="D367" s="663"/>
      <c r="E367" s="663"/>
      <c r="F367" s="663"/>
      <c r="G367" s="663"/>
      <c r="H367" s="663"/>
      <c r="I367" s="663"/>
      <c r="J367" s="663"/>
      <c r="K367" s="663"/>
      <c r="L367" s="663"/>
      <c r="M367" s="664"/>
      <c r="N367" s="174">
        <v>808</v>
      </c>
      <c r="O367" s="198">
        <v>1</v>
      </c>
      <c r="P367" s="198">
        <v>3</v>
      </c>
      <c r="Q367" s="175" t="s">
        <v>332</v>
      </c>
      <c r="R367" s="176" t="s">
        <v>42</v>
      </c>
      <c r="S367" s="635"/>
      <c r="T367" s="636"/>
      <c r="U367" s="394">
        <v>277.95736999999997</v>
      </c>
      <c r="V367" s="394">
        <v>277.95737000000003</v>
      </c>
      <c r="W367" s="395">
        <f t="shared" si="32"/>
        <v>100.00000000000003</v>
      </c>
      <c r="X367" s="665"/>
      <c r="Y367" s="665"/>
      <c r="Z367" s="665"/>
      <c r="AA367" s="665"/>
      <c r="AB367" s="665"/>
      <c r="AC367" s="665"/>
      <c r="AD367" s="665"/>
      <c r="AE367" s="177"/>
      <c r="AF367" s="178"/>
    </row>
    <row r="368" spans="1:32" ht="21.75" customHeight="1" x14ac:dyDescent="0.2">
      <c r="A368" s="173"/>
      <c r="B368" s="663" t="s">
        <v>333</v>
      </c>
      <c r="C368" s="663"/>
      <c r="D368" s="663"/>
      <c r="E368" s="663"/>
      <c r="F368" s="663"/>
      <c r="G368" s="663"/>
      <c r="H368" s="663"/>
      <c r="I368" s="663"/>
      <c r="J368" s="663"/>
      <c r="K368" s="663"/>
      <c r="L368" s="663"/>
      <c r="M368" s="664"/>
      <c r="N368" s="174">
        <v>808</v>
      </c>
      <c r="O368" s="198">
        <v>1</v>
      </c>
      <c r="P368" s="198">
        <v>3</v>
      </c>
      <c r="Q368" s="175" t="s">
        <v>334</v>
      </c>
      <c r="R368" s="176">
        <v>0</v>
      </c>
      <c r="S368" s="635"/>
      <c r="T368" s="636"/>
      <c r="U368" s="394">
        <v>991.17872</v>
      </c>
      <c r="V368" s="394">
        <f>+V369</f>
        <v>991.17872</v>
      </c>
      <c r="W368" s="395">
        <f t="shared" si="32"/>
        <v>100</v>
      </c>
      <c r="X368" s="665"/>
      <c r="Y368" s="665"/>
      <c r="Z368" s="665"/>
      <c r="AA368" s="665"/>
      <c r="AB368" s="665"/>
      <c r="AC368" s="665"/>
      <c r="AD368" s="665"/>
      <c r="AE368" s="177"/>
      <c r="AF368" s="178"/>
    </row>
    <row r="369" spans="1:32" ht="53.25" customHeight="1" x14ac:dyDescent="0.2">
      <c r="A369" s="173"/>
      <c r="B369" s="663" t="s">
        <v>17</v>
      </c>
      <c r="C369" s="663"/>
      <c r="D369" s="663"/>
      <c r="E369" s="663"/>
      <c r="F369" s="663"/>
      <c r="G369" s="663"/>
      <c r="H369" s="663"/>
      <c r="I369" s="663"/>
      <c r="J369" s="663"/>
      <c r="K369" s="663"/>
      <c r="L369" s="663"/>
      <c r="M369" s="664"/>
      <c r="N369" s="174">
        <v>808</v>
      </c>
      <c r="O369" s="198">
        <v>1</v>
      </c>
      <c r="P369" s="198">
        <v>3</v>
      </c>
      <c r="Q369" s="175" t="s">
        <v>334</v>
      </c>
      <c r="R369" s="176" t="s">
        <v>18</v>
      </c>
      <c r="S369" s="635"/>
      <c r="T369" s="636"/>
      <c r="U369" s="394">
        <v>991.17872</v>
      </c>
      <c r="V369" s="394">
        <f>+V370</f>
        <v>991.17872</v>
      </c>
      <c r="W369" s="395">
        <f t="shared" si="32"/>
        <v>100</v>
      </c>
      <c r="X369" s="665"/>
      <c r="Y369" s="665"/>
      <c r="Z369" s="665"/>
      <c r="AA369" s="665"/>
      <c r="AB369" s="665"/>
      <c r="AC369" s="665"/>
      <c r="AD369" s="665"/>
      <c r="AE369" s="177"/>
      <c r="AF369" s="178"/>
    </row>
    <row r="370" spans="1:32" ht="21.75" customHeight="1" x14ac:dyDescent="0.2">
      <c r="A370" s="173"/>
      <c r="B370" s="663" t="s">
        <v>38</v>
      </c>
      <c r="C370" s="663"/>
      <c r="D370" s="663"/>
      <c r="E370" s="663"/>
      <c r="F370" s="663"/>
      <c r="G370" s="663"/>
      <c r="H370" s="663"/>
      <c r="I370" s="663"/>
      <c r="J370" s="663"/>
      <c r="K370" s="663"/>
      <c r="L370" s="663"/>
      <c r="M370" s="664"/>
      <c r="N370" s="174">
        <v>808</v>
      </c>
      <c r="O370" s="198">
        <v>1</v>
      </c>
      <c r="P370" s="198">
        <v>3</v>
      </c>
      <c r="Q370" s="175" t="s">
        <v>334</v>
      </c>
      <c r="R370" s="176" t="s">
        <v>39</v>
      </c>
      <c r="S370" s="635"/>
      <c r="T370" s="636"/>
      <c r="U370" s="394">
        <v>991.17872</v>
      </c>
      <c r="V370" s="394">
        <f>+V371+V372</f>
        <v>991.17872</v>
      </c>
      <c r="W370" s="395">
        <f t="shared" si="32"/>
        <v>100</v>
      </c>
      <c r="X370" s="665"/>
      <c r="Y370" s="665"/>
      <c r="Z370" s="665"/>
      <c r="AA370" s="665"/>
      <c r="AB370" s="665"/>
      <c r="AC370" s="665"/>
      <c r="AD370" s="665"/>
      <c r="AE370" s="177"/>
      <c r="AF370" s="178"/>
    </row>
    <row r="371" spans="1:32" ht="21.75" customHeight="1" x14ac:dyDescent="0.2">
      <c r="A371" s="173"/>
      <c r="B371" s="663" t="s">
        <v>327</v>
      </c>
      <c r="C371" s="663"/>
      <c r="D371" s="663"/>
      <c r="E371" s="663"/>
      <c r="F371" s="663"/>
      <c r="G371" s="663"/>
      <c r="H371" s="663"/>
      <c r="I371" s="663"/>
      <c r="J371" s="663"/>
      <c r="K371" s="663"/>
      <c r="L371" s="663"/>
      <c r="M371" s="664"/>
      <c r="N371" s="174">
        <v>808</v>
      </c>
      <c r="O371" s="198">
        <v>1</v>
      </c>
      <c r="P371" s="198">
        <v>3</v>
      </c>
      <c r="Q371" s="175" t="s">
        <v>334</v>
      </c>
      <c r="R371" s="176" t="s">
        <v>40</v>
      </c>
      <c r="S371" s="635"/>
      <c r="T371" s="636"/>
      <c r="U371" s="394">
        <v>762.19564000000003</v>
      </c>
      <c r="V371" s="394">
        <v>762.19564000000003</v>
      </c>
      <c r="W371" s="395">
        <f t="shared" si="32"/>
        <v>100</v>
      </c>
      <c r="X371" s="665"/>
      <c r="Y371" s="665"/>
      <c r="Z371" s="665"/>
      <c r="AA371" s="665"/>
      <c r="AB371" s="665"/>
      <c r="AC371" s="665"/>
      <c r="AD371" s="665"/>
      <c r="AE371" s="177"/>
      <c r="AF371" s="178"/>
    </row>
    <row r="372" spans="1:32" ht="32.25" customHeight="1" x14ac:dyDescent="0.2">
      <c r="A372" s="173"/>
      <c r="B372" s="663" t="s">
        <v>328</v>
      </c>
      <c r="C372" s="663"/>
      <c r="D372" s="663"/>
      <c r="E372" s="663"/>
      <c r="F372" s="663"/>
      <c r="G372" s="663"/>
      <c r="H372" s="663"/>
      <c r="I372" s="663"/>
      <c r="J372" s="663"/>
      <c r="K372" s="663"/>
      <c r="L372" s="663"/>
      <c r="M372" s="664"/>
      <c r="N372" s="174">
        <v>808</v>
      </c>
      <c r="O372" s="198">
        <v>1</v>
      </c>
      <c r="P372" s="198">
        <v>3</v>
      </c>
      <c r="Q372" s="175" t="s">
        <v>334</v>
      </c>
      <c r="R372" s="176" t="s">
        <v>42</v>
      </c>
      <c r="S372" s="635"/>
      <c r="T372" s="636"/>
      <c r="U372" s="394">
        <v>228.98307999999997</v>
      </c>
      <c r="V372" s="394">
        <v>228.98308</v>
      </c>
      <c r="W372" s="395">
        <f t="shared" si="32"/>
        <v>100.00000000000003</v>
      </c>
      <c r="X372" s="665"/>
      <c r="Y372" s="665"/>
      <c r="Z372" s="665"/>
      <c r="AA372" s="665"/>
      <c r="AB372" s="665"/>
      <c r="AC372" s="665"/>
      <c r="AD372" s="665"/>
      <c r="AE372" s="177"/>
      <c r="AF372" s="178"/>
    </row>
    <row r="373" spans="1:32" ht="42.75" customHeight="1" x14ac:dyDescent="0.2">
      <c r="A373" s="173"/>
      <c r="B373" s="663" t="s">
        <v>335</v>
      </c>
      <c r="C373" s="663"/>
      <c r="D373" s="663"/>
      <c r="E373" s="663"/>
      <c r="F373" s="663"/>
      <c r="G373" s="663"/>
      <c r="H373" s="663"/>
      <c r="I373" s="663"/>
      <c r="J373" s="663"/>
      <c r="K373" s="663"/>
      <c r="L373" s="663"/>
      <c r="M373" s="664"/>
      <c r="N373" s="174">
        <v>808</v>
      </c>
      <c r="O373" s="198">
        <v>1</v>
      </c>
      <c r="P373" s="198">
        <v>3</v>
      </c>
      <c r="Q373" s="175" t="s">
        <v>336</v>
      </c>
      <c r="R373" s="176">
        <v>0</v>
      </c>
      <c r="S373" s="635"/>
      <c r="T373" s="636"/>
      <c r="U373" s="394">
        <v>785.91895999999997</v>
      </c>
      <c r="V373" s="394">
        <f>+V374</f>
        <v>785.91895999999997</v>
      </c>
      <c r="W373" s="395">
        <f t="shared" si="32"/>
        <v>100</v>
      </c>
      <c r="X373" s="665"/>
      <c r="Y373" s="665"/>
      <c r="Z373" s="665"/>
      <c r="AA373" s="665"/>
      <c r="AB373" s="665"/>
      <c r="AC373" s="665"/>
      <c r="AD373" s="665"/>
      <c r="AE373" s="177"/>
      <c r="AF373" s="178"/>
    </row>
    <row r="374" spans="1:32" ht="53.25" customHeight="1" x14ac:dyDescent="0.2">
      <c r="A374" s="173"/>
      <c r="B374" s="663" t="s">
        <v>17</v>
      </c>
      <c r="C374" s="663"/>
      <c r="D374" s="663"/>
      <c r="E374" s="663"/>
      <c r="F374" s="663"/>
      <c r="G374" s="663"/>
      <c r="H374" s="663"/>
      <c r="I374" s="663"/>
      <c r="J374" s="663"/>
      <c r="K374" s="663"/>
      <c r="L374" s="663"/>
      <c r="M374" s="664"/>
      <c r="N374" s="174">
        <v>808</v>
      </c>
      <c r="O374" s="198">
        <v>1</v>
      </c>
      <c r="P374" s="198">
        <v>3</v>
      </c>
      <c r="Q374" s="175" t="s">
        <v>336</v>
      </c>
      <c r="R374" s="176" t="s">
        <v>18</v>
      </c>
      <c r="S374" s="635"/>
      <c r="T374" s="636"/>
      <c r="U374" s="394">
        <v>785.91895999999997</v>
      </c>
      <c r="V374" s="394">
        <f>+V375</f>
        <v>785.91895999999997</v>
      </c>
      <c r="W374" s="395">
        <f t="shared" si="32"/>
        <v>100</v>
      </c>
      <c r="X374" s="665"/>
      <c r="Y374" s="665"/>
      <c r="Z374" s="665"/>
      <c r="AA374" s="665"/>
      <c r="AB374" s="665"/>
      <c r="AC374" s="665"/>
      <c r="AD374" s="665"/>
      <c r="AE374" s="177"/>
      <c r="AF374" s="178"/>
    </row>
    <row r="375" spans="1:32" ht="21.75" customHeight="1" x14ac:dyDescent="0.2">
      <c r="A375" s="173"/>
      <c r="B375" s="663" t="s">
        <v>38</v>
      </c>
      <c r="C375" s="663"/>
      <c r="D375" s="663"/>
      <c r="E375" s="663"/>
      <c r="F375" s="663"/>
      <c r="G375" s="663"/>
      <c r="H375" s="663"/>
      <c r="I375" s="663"/>
      <c r="J375" s="663"/>
      <c r="K375" s="663"/>
      <c r="L375" s="663"/>
      <c r="M375" s="664"/>
      <c r="N375" s="174">
        <v>808</v>
      </c>
      <c r="O375" s="198">
        <v>1</v>
      </c>
      <c r="P375" s="198">
        <v>3</v>
      </c>
      <c r="Q375" s="175" t="s">
        <v>336</v>
      </c>
      <c r="R375" s="176" t="s">
        <v>39</v>
      </c>
      <c r="S375" s="635"/>
      <c r="T375" s="636"/>
      <c r="U375" s="394">
        <v>785.91895999999997</v>
      </c>
      <c r="V375" s="394">
        <f>+V376+V377</f>
        <v>785.91895999999997</v>
      </c>
      <c r="W375" s="395">
        <f t="shared" si="32"/>
        <v>100</v>
      </c>
      <c r="X375" s="665"/>
      <c r="Y375" s="665"/>
      <c r="Z375" s="665"/>
      <c r="AA375" s="665"/>
      <c r="AB375" s="665"/>
      <c r="AC375" s="665"/>
      <c r="AD375" s="665"/>
      <c r="AE375" s="177"/>
      <c r="AF375" s="178"/>
    </row>
    <row r="376" spans="1:32" ht="21.75" customHeight="1" x14ac:dyDescent="0.2">
      <c r="A376" s="173"/>
      <c r="B376" s="663" t="s">
        <v>327</v>
      </c>
      <c r="C376" s="663"/>
      <c r="D376" s="663"/>
      <c r="E376" s="663"/>
      <c r="F376" s="663"/>
      <c r="G376" s="663"/>
      <c r="H376" s="663"/>
      <c r="I376" s="663"/>
      <c r="J376" s="663"/>
      <c r="K376" s="663"/>
      <c r="L376" s="663"/>
      <c r="M376" s="664"/>
      <c r="N376" s="174">
        <v>808</v>
      </c>
      <c r="O376" s="198">
        <v>1</v>
      </c>
      <c r="P376" s="198">
        <v>3</v>
      </c>
      <c r="Q376" s="175" t="s">
        <v>336</v>
      </c>
      <c r="R376" s="176" t="s">
        <v>40</v>
      </c>
      <c r="S376" s="635"/>
      <c r="T376" s="636"/>
      <c r="U376" s="394">
        <v>604.07321999999999</v>
      </c>
      <c r="V376" s="394">
        <v>604.07321999999999</v>
      </c>
      <c r="W376" s="395">
        <f t="shared" si="32"/>
        <v>100</v>
      </c>
      <c r="X376" s="665"/>
      <c r="Y376" s="665"/>
      <c r="Z376" s="665"/>
      <c r="AA376" s="665"/>
      <c r="AB376" s="665"/>
      <c r="AC376" s="665"/>
      <c r="AD376" s="665"/>
      <c r="AE376" s="177"/>
      <c r="AF376" s="178"/>
    </row>
    <row r="377" spans="1:32" ht="32.25" customHeight="1" x14ac:dyDescent="0.2">
      <c r="A377" s="173"/>
      <c r="B377" s="663" t="s">
        <v>328</v>
      </c>
      <c r="C377" s="663"/>
      <c r="D377" s="663"/>
      <c r="E377" s="663"/>
      <c r="F377" s="663"/>
      <c r="G377" s="663"/>
      <c r="H377" s="663"/>
      <c r="I377" s="663"/>
      <c r="J377" s="663"/>
      <c r="K377" s="663"/>
      <c r="L377" s="663"/>
      <c r="M377" s="664"/>
      <c r="N377" s="174">
        <v>808</v>
      </c>
      <c r="O377" s="198">
        <v>1</v>
      </c>
      <c r="P377" s="198">
        <v>3</v>
      </c>
      <c r="Q377" s="175" t="s">
        <v>336</v>
      </c>
      <c r="R377" s="176" t="s">
        <v>42</v>
      </c>
      <c r="S377" s="635"/>
      <c r="T377" s="636"/>
      <c r="U377" s="394">
        <v>181.84573999999998</v>
      </c>
      <c r="V377" s="394">
        <v>181.84574000000001</v>
      </c>
      <c r="W377" s="395">
        <f t="shared" si="32"/>
        <v>100.00000000000003</v>
      </c>
      <c r="X377" s="665"/>
      <c r="Y377" s="665"/>
      <c r="Z377" s="665"/>
      <c r="AA377" s="665"/>
      <c r="AB377" s="665"/>
      <c r="AC377" s="665"/>
      <c r="AD377" s="665"/>
      <c r="AE377" s="177"/>
      <c r="AF377" s="178"/>
    </row>
    <row r="378" spans="1:32" ht="32.25" customHeight="1" x14ac:dyDescent="0.2">
      <c r="A378" s="173"/>
      <c r="B378" s="663" t="s">
        <v>337</v>
      </c>
      <c r="C378" s="663"/>
      <c r="D378" s="663"/>
      <c r="E378" s="663"/>
      <c r="F378" s="663"/>
      <c r="G378" s="663"/>
      <c r="H378" s="663"/>
      <c r="I378" s="663"/>
      <c r="J378" s="663"/>
      <c r="K378" s="663"/>
      <c r="L378" s="663"/>
      <c r="M378" s="664"/>
      <c r="N378" s="174">
        <v>808</v>
      </c>
      <c r="O378" s="198">
        <v>1</v>
      </c>
      <c r="P378" s="198">
        <v>3</v>
      </c>
      <c r="Q378" s="175" t="s">
        <v>338</v>
      </c>
      <c r="R378" s="176">
        <v>0</v>
      </c>
      <c r="S378" s="635"/>
      <c r="T378" s="636"/>
      <c r="U378" s="394">
        <v>1172.97</v>
      </c>
      <c r="V378" s="394">
        <f>+V379+V383</f>
        <v>1172.88714</v>
      </c>
      <c r="W378" s="395">
        <f t="shared" si="32"/>
        <v>99.992935880713063</v>
      </c>
      <c r="X378" s="665"/>
      <c r="Y378" s="665"/>
      <c r="Z378" s="665"/>
      <c r="AA378" s="665"/>
      <c r="AB378" s="665"/>
      <c r="AC378" s="665"/>
      <c r="AD378" s="665"/>
      <c r="AE378" s="177"/>
      <c r="AF378" s="178"/>
    </row>
    <row r="379" spans="1:32" ht="21.75" customHeight="1" x14ac:dyDescent="0.2">
      <c r="A379" s="173"/>
      <c r="B379" s="663" t="s">
        <v>339</v>
      </c>
      <c r="C379" s="663"/>
      <c r="D379" s="663"/>
      <c r="E379" s="663"/>
      <c r="F379" s="663"/>
      <c r="G379" s="663"/>
      <c r="H379" s="663"/>
      <c r="I379" s="663"/>
      <c r="J379" s="663"/>
      <c r="K379" s="663"/>
      <c r="L379" s="663"/>
      <c r="M379" s="664"/>
      <c r="N379" s="174">
        <v>808</v>
      </c>
      <c r="O379" s="198">
        <v>1</v>
      </c>
      <c r="P379" s="198">
        <v>3</v>
      </c>
      <c r="Q379" s="175" t="s">
        <v>338</v>
      </c>
      <c r="R379" s="176" t="s">
        <v>25</v>
      </c>
      <c r="S379" s="635"/>
      <c r="T379" s="636"/>
      <c r="U379" s="394">
        <v>1163.75</v>
      </c>
      <c r="V379" s="394">
        <f>+V380</f>
        <v>1163.7440000000001</v>
      </c>
      <c r="W379" s="395">
        <f t="shared" si="32"/>
        <v>99.999484425349095</v>
      </c>
      <c r="X379" s="665"/>
      <c r="Y379" s="665"/>
      <c r="Z379" s="665"/>
      <c r="AA379" s="665"/>
      <c r="AB379" s="665"/>
      <c r="AC379" s="665"/>
      <c r="AD379" s="665"/>
      <c r="AE379" s="177"/>
      <c r="AF379" s="178"/>
    </row>
    <row r="380" spans="1:32" ht="21.75" customHeight="1" x14ac:dyDescent="0.2">
      <c r="A380" s="173"/>
      <c r="B380" s="663" t="s">
        <v>340</v>
      </c>
      <c r="C380" s="663"/>
      <c r="D380" s="663"/>
      <c r="E380" s="663"/>
      <c r="F380" s="663"/>
      <c r="G380" s="663"/>
      <c r="H380" s="663"/>
      <c r="I380" s="663"/>
      <c r="J380" s="663"/>
      <c r="K380" s="663"/>
      <c r="L380" s="663"/>
      <c r="M380" s="664"/>
      <c r="N380" s="174">
        <v>808</v>
      </c>
      <c r="O380" s="198">
        <v>1</v>
      </c>
      <c r="P380" s="198">
        <v>3</v>
      </c>
      <c r="Q380" s="175" t="s">
        <v>338</v>
      </c>
      <c r="R380" s="176" t="s">
        <v>27</v>
      </c>
      <c r="S380" s="635"/>
      <c r="T380" s="636"/>
      <c r="U380" s="394">
        <v>1163.75</v>
      </c>
      <c r="V380" s="394">
        <f>+V381+V382</f>
        <v>1163.7440000000001</v>
      </c>
      <c r="W380" s="395">
        <f t="shared" si="32"/>
        <v>99.999484425349095</v>
      </c>
      <c r="X380" s="665"/>
      <c r="Y380" s="665"/>
      <c r="Z380" s="665"/>
      <c r="AA380" s="665"/>
      <c r="AB380" s="665"/>
      <c r="AC380" s="665"/>
      <c r="AD380" s="665"/>
      <c r="AE380" s="177"/>
      <c r="AF380" s="178"/>
    </row>
    <row r="381" spans="1:32" ht="21.75" customHeight="1" x14ac:dyDescent="0.2">
      <c r="A381" s="173"/>
      <c r="B381" s="663" t="s">
        <v>341</v>
      </c>
      <c r="C381" s="663"/>
      <c r="D381" s="663"/>
      <c r="E381" s="663"/>
      <c r="F381" s="663"/>
      <c r="G381" s="663"/>
      <c r="H381" s="663"/>
      <c r="I381" s="663"/>
      <c r="J381" s="663"/>
      <c r="K381" s="663"/>
      <c r="L381" s="663"/>
      <c r="M381" s="664"/>
      <c r="N381" s="174">
        <v>808</v>
      </c>
      <c r="O381" s="198">
        <v>1</v>
      </c>
      <c r="P381" s="198">
        <v>3</v>
      </c>
      <c r="Q381" s="175" t="s">
        <v>338</v>
      </c>
      <c r="R381" s="176" t="s">
        <v>28</v>
      </c>
      <c r="S381" s="635"/>
      <c r="T381" s="636"/>
      <c r="U381" s="394">
        <v>127.50000000000001</v>
      </c>
      <c r="V381" s="394">
        <v>127.497</v>
      </c>
      <c r="W381" s="395">
        <f t="shared" si="32"/>
        <v>99.997647058823517</v>
      </c>
      <c r="X381" s="665"/>
      <c r="Y381" s="665"/>
      <c r="Z381" s="665"/>
      <c r="AA381" s="665"/>
      <c r="AB381" s="665"/>
      <c r="AC381" s="665"/>
      <c r="AD381" s="665"/>
      <c r="AE381" s="177"/>
      <c r="AF381" s="178"/>
    </row>
    <row r="382" spans="1:32" ht="12" customHeight="1" x14ac:dyDescent="0.2">
      <c r="A382" s="173"/>
      <c r="B382" s="663" t="s">
        <v>342</v>
      </c>
      <c r="C382" s="663"/>
      <c r="D382" s="663"/>
      <c r="E382" s="663"/>
      <c r="F382" s="663"/>
      <c r="G382" s="663"/>
      <c r="H382" s="663"/>
      <c r="I382" s="663"/>
      <c r="J382" s="663"/>
      <c r="K382" s="663"/>
      <c r="L382" s="663"/>
      <c r="M382" s="664"/>
      <c r="N382" s="174">
        <v>808</v>
      </c>
      <c r="O382" s="198">
        <v>1</v>
      </c>
      <c r="P382" s="198">
        <v>3</v>
      </c>
      <c r="Q382" s="175" t="s">
        <v>338</v>
      </c>
      <c r="R382" s="176" t="s">
        <v>29</v>
      </c>
      <c r="S382" s="635"/>
      <c r="T382" s="636"/>
      <c r="U382" s="394">
        <v>1036.25</v>
      </c>
      <c r="V382" s="394">
        <v>1036.2470000000001</v>
      </c>
      <c r="W382" s="395">
        <f t="shared" si="32"/>
        <v>99.999710494571787</v>
      </c>
      <c r="X382" s="665"/>
      <c r="Y382" s="665"/>
      <c r="Z382" s="665"/>
      <c r="AA382" s="665"/>
      <c r="AB382" s="665"/>
      <c r="AC382" s="665"/>
      <c r="AD382" s="665"/>
      <c r="AE382" s="177"/>
      <c r="AF382" s="178"/>
    </row>
    <row r="383" spans="1:32" ht="12" customHeight="1" x14ac:dyDescent="0.2">
      <c r="A383" s="173"/>
      <c r="B383" s="663" t="s">
        <v>30</v>
      </c>
      <c r="C383" s="663"/>
      <c r="D383" s="663"/>
      <c r="E383" s="663"/>
      <c r="F383" s="663"/>
      <c r="G383" s="663"/>
      <c r="H383" s="663"/>
      <c r="I383" s="663"/>
      <c r="J383" s="663"/>
      <c r="K383" s="663"/>
      <c r="L383" s="663"/>
      <c r="M383" s="664"/>
      <c r="N383" s="174">
        <v>808</v>
      </c>
      <c r="O383" s="198">
        <v>1</v>
      </c>
      <c r="P383" s="198">
        <v>3</v>
      </c>
      <c r="Q383" s="175" t="s">
        <v>338</v>
      </c>
      <c r="R383" s="176" t="s">
        <v>31</v>
      </c>
      <c r="S383" s="635"/>
      <c r="T383" s="636"/>
      <c r="U383" s="394">
        <v>9.2200000000000006</v>
      </c>
      <c r="V383" s="394">
        <f>+V384</f>
        <v>9.1431399999999989</v>
      </c>
      <c r="W383" s="395">
        <f t="shared" si="32"/>
        <v>99.166377440347048</v>
      </c>
      <c r="X383" s="665"/>
      <c r="Y383" s="665"/>
      <c r="Z383" s="665"/>
      <c r="AA383" s="665"/>
      <c r="AB383" s="665"/>
      <c r="AC383" s="665"/>
      <c r="AD383" s="665"/>
      <c r="AE383" s="177"/>
      <c r="AF383" s="178"/>
    </row>
    <row r="384" spans="1:32" ht="12" customHeight="1" x14ac:dyDescent="0.2">
      <c r="A384" s="173"/>
      <c r="B384" s="663" t="s">
        <v>343</v>
      </c>
      <c r="C384" s="663"/>
      <c r="D384" s="663"/>
      <c r="E384" s="663"/>
      <c r="F384" s="663"/>
      <c r="G384" s="663"/>
      <c r="H384" s="663"/>
      <c r="I384" s="663"/>
      <c r="J384" s="663"/>
      <c r="K384" s="663"/>
      <c r="L384" s="663"/>
      <c r="M384" s="664"/>
      <c r="N384" s="174">
        <v>808</v>
      </c>
      <c r="O384" s="198">
        <v>1</v>
      </c>
      <c r="P384" s="198">
        <v>3</v>
      </c>
      <c r="Q384" s="175" t="s">
        <v>338</v>
      </c>
      <c r="R384" s="176" t="s">
        <v>32</v>
      </c>
      <c r="S384" s="635"/>
      <c r="T384" s="636"/>
      <c r="U384" s="394">
        <v>9.2200000000000006</v>
      </c>
      <c r="V384" s="394">
        <f>+V385+V386+V387</f>
        <v>9.1431399999999989</v>
      </c>
      <c r="W384" s="395">
        <f t="shared" si="32"/>
        <v>99.166377440347048</v>
      </c>
      <c r="X384" s="665"/>
      <c r="Y384" s="665"/>
      <c r="Z384" s="665"/>
      <c r="AA384" s="665"/>
      <c r="AB384" s="665"/>
      <c r="AC384" s="665"/>
      <c r="AD384" s="665"/>
      <c r="AE384" s="177"/>
      <c r="AF384" s="178"/>
    </row>
    <row r="385" spans="1:32" ht="21.75" customHeight="1" x14ac:dyDescent="0.2">
      <c r="A385" s="173"/>
      <c r="B385" s="663" t="s">
        <v>33</v>
      </c>
      <c r="C385" s="663"/>
      <c r="D385" s="663"/>
      <c r="E385" s="663"/>
      <c r="F385" s="663"/>
      <c r="G385" s="663"/>
      <c r="H385" s="663"/>
      <c r="I385" s="663"/>
      <c r="J385" s="663"/>
      <c r="K385" s="663"/>
      <c r="L385" s="663"/>
      <c r="M385" s="664"/>
      <c r="N385" s="174">
        <v>808</v>
      </c>
      <c r="O385" s="198">
        <v>1</v>
      </c>
      <c r="P385" s="198">
        <v>3</v>
      </c>
      <c r="Q385" s="175" t="s">
        <v>338</v>
      </c>
      <c r="R385" s="176" t="s">
        <v>34</v>
      </c>
      <c r="S385" s="635"/>
      <c r="T385" s="636"/>
      <c r="U385" s="394">
        <v>5.0199999999999996</v>
      </c>
      <c r="V385" s="394">
        <v>5.0110000000000001</v>
      </c>
      <c r="W385" s="395">
        <f t="shared" si="32"/>
        <v>99.820717131474112</v>
      </c>
      <c r="X385" s="665"/>
      <c r="Y385" s="665"/>
      <c r="Z385" s="665"/>
      <c r="AA385" s="665"/>
      <c r="AB385" s="665"/>
      <c r="AC385" s="665"/>
      <c r="AD385" s="665"/>
      <c r="AE385" s="177"/>
      <c r="AF385" s="178"/>
    </row>
    <row r="386" spans="1:32" ht="12" customHeight="1" x14ac:dyDescent="0.2">
      <c r="A386" s="173"/>
      <c r="B386" s="663" t="s">
        <v>344</v>
      </c>
      <c r="C386" s="663"/>
      <c r="D386" s="663"/>
      <c r="E386" s="663"/>
      <c r="F386" s="663"/>
      <c r="G386" s="663"/>
      <c r="H386" s="663"/>
      <c r="I386" s="663"/>
      <c r="J386" s="663"/>
      <c r="K386" s="663"/>
      <c r="L386" s="663"/>
      <c r="M386" s="664"/>
      <c r="N386" s="174">
        <v>808</v>
      </c>
      <c r="O386" s="198">
        <v>1</v>
      </c>
      <c r="P386" s="198">
        <v>3</v>
      </c>
      <c r="Q386" s="175" t="s">
        <v>338</v>
      </c>
      <c r="R386" s="176" t="s">
        <v>35</v>
      </c>
      <c r="S386" s="635"/>
      <c r="T386" s="636"/>
      <c r="U386" s="394">
        <v>3.3</v>
      </c>
      <c r="V386" s="394">
        <v>3.2810000000000001</v>
      </c>
      <c r="W386" s="395">
        <f t="shared" si="32"/>
        <v>99.424242424242436</v>
      </c>
      <c r="X386" s="665"/>
      <c r="Y386" s="665"/>
      <c r="Z386" s="665"/>
      <c r="AA386" s="665"/>
      <c r="AB386" s="665"/>
      <c r="AC386" s="665"/>
      <c r="AD386" s="665"/>
      <c r="AE386" s="177"/>
      <c r="AF386" s="178"/>
    </row>
    <row r="387" spans="1:32" ht="12" customHeight="1" x14ac:dyDescent="0.2">
      <c r="A387" s="173"/>
      <c r="B387" s="663" t="s">
        <v>82</v>
      </c>
      <c r="C387" s="663"/>
      <c r="D387" s="663"/>
      <c r="E387" s="663"/>
      <c r="F387" s="663"/>
      <c r="G387" s="663"/>
      <c r="H387" s="663"/>
      <c r="I387" s="663"/>
      <c r="J387" s="663"/>
      <c r="K387" s="663"/>
      <c r="L387" s="663"/>
      <c r="M387" s="664"/>
      <c r="N387" s="174">
        <v>808</v>
      </c>
      <c r="O387" s="198">
        <v>1</v>
      </c>
      <c r="P387" s="198">
        <v>3</v>
      </c>
      <c r="Q387" s="175" t="s">
        <v>338</v>
      </c>
      <c r="R387" s="176" t="s">
        <v>83</v>
      </c>
      <c r="S387" s="635"/>
      <c r="T387" s="636"/>
      <c r="U387" s="394">
        <v>0.9</v>
      </c>
      <c r="V387" s="394">
        <v>0.85114000000000001</v>
      </c>
      <c r="W387" s="395">
        <f t="shared" si="32"/>
        <v>94.571111111111108</v>
      </c>
      <c r="X387" s="665"/>
      <c r="Y387" s="665"/>
      <c r="Z387" s="665"/>
      <c r="AA387" s="665"/>
      <c r="AB387" s="665"/>
      <c r="AC387" s="665"/>
      <c r="AD387" s="665"/>
      <c r="AE387" s="177"/>
      <c r="AF387" s="178"/>
    </row>
    <row r="388" spans="1:32" ht="42.75" hidden="1" customHeight="1" x14ac:dyDescent="0.2">
      <c r="A388" s="173"/>
      <c r="B388" s="663" t="s">
        <v>345</v>
      </c>
      <c r="C388" s="663"/>
      <c r="D388" s="663"/>
      <c r="E388" s="663"/>
      <c r="F388" s="663"/>
      <c r="G388" s="663"/>
      <c r="H388" s="663"/>
      <c r="I388" s="663"/>
      <c r="J388" s="663"/>
      <c r="K388" s="663"/>
      <c r="L388" s="663"/>
      <c r="M388" s="664"/>
      <c r="N388" s="174">
        <v>808</v>
      </c>
      <c r="O388" s="198">
        <v>1</v>
      </c>
      <c r="P388" s="198">
        <v>3</v>
      </c>
      <c r="Q388" s="175" t="s">
        <v>346</v>
      </c>
      <c r="R388" s="176">
        <v>0</v>
      </c>
      <c r="S388" s="635"/>
      <c r="T388" s="636"/>
      <c r="U388" s="394">
        <v>0</v>
      </c>
      <c r="V388" s="394">
        <f t="shared" ref="V388:V390" si="35">+V389</f>
        <v>0</v>
      </c>
      <c r="W388" s="395" t="e">
        <f t="shared" si="32"/>
        <v>#DIV/0!</v>
      </c>
      <c r="X388" s="665"/>
      <c r="Y388" s="665"/>
      <c r="Z388" s="665"/>
      <c r="AA388" s="665"/>
      <c r="AB388" s="665"/>
      <c r="AC388" s="665"/>
      <c r="AD388" s="665"/>
      <c r="AE388" s="177"/>
      <c r="AF388" s="178"/>
    </row>
    <row r="389" spans="1:32" ht="53.25" hidden="1" customHeight="1" x14ac:dyDescent="0.2">
      <c r="A389" s="173"/>
      <c r="B389" s="663" t="s">
        <v>17</v>
      </c>
      <c r="C389" s="663"/>
      <c r="D389" s="663"/>
      <c r="E389" s="663"/>
      <c r="F389" s="663"/>
      <c r="G389" s="663"/>
      <c r="H389" s="663"/>
      <c r="I389" s="663"/>
      <c r="J389" s="663"/>
      <c r="K389" s="663"/>
      <c r="L389" s="663"/>
      <c r="M389" s="664"/>
      <c r="N389" s="174">
        <v>808</v>
      </c>
      <c r="O389" s="198">
        <v>1</v>
      </c>
      <c r="P389" s="198">
        <v>3</v>
      </c>
      <c r="Q389" s="175" t="s">
        <v>346</v>
      </c>
      <c r="R389" s="176" t="s">
        <v>18</v>
      </c>
      <c r="S389" s="635"/>
      <c r="T389" s="636"/>
      <c r="U389" s="394">
        <v>0</v>
      </c>
      <c r="V389" s="394">
        <f t="shared" si="35"/>
        <v>0</v>
      </c>
      <c r="W389" s="395" t="e">
        <f t="shared" si="32"/>
        <v>#DIV/0!</v>
      </c>
      <c r="X389" s="665"/>
      <c r="Y389" s="665"/>
      <c r="Z389" s="665"/>
      <c r="AA389" s="665"/>
      <c r="AB389" s="665"/>
      <c r="AC389" s="665"/>
      <c r="AD389" s="665"/>
      <c r="AE389" s="177"/>
      <c r="AF389" s="178"/>
    </row>
    <row r="390" spans="1:32" ht="21.75" hidden="1" customHeight="1" x14ac:dyDescent="0.2">
      <c r="A390" s="173"/>
      <c r="B390" s="663" t="s">
        <v>38</v>
      </c>
      <c r="C390" s="663"/>
      <c r="D390" s="663"/>
      <c r="E390" s="663"/>
      <c r="F390" s="663"/>
      <c r="G390" s="663"/>
      <c r="H390" s="663"/>
      <c r="I390" s="663"/>
      <c r="J390" s="663"/>
      <c r="K390" s="663"/>
      <c r="L390" s="663"/>
      <c r="M390" s="664"/>
      <c r="N390" s="174">
        <v>808</v>
      </c>
      <c r="O390" s="198">
        <v>1</v>
      </c>
      <c r="P390" s="198">
        <v>3</v>
      </c>
      <c r="Q390" s="175" t="s">
        <v>346</v>
      </c>
      <c r="R390" s="176" t="s">
        <v>39</v>
      </c>
      <c r="S390" s="635"/>
      <c r="T390" s="636"/>
      <c r="U390" s="394">
        <v>0</v>
      </c>
      <c r="V390" s="394">
        <f t="shared" si="35"/>
        <v>0</v>
      </c>
      <c r="W390" s="395" t="e">
        <f t="shared" si="32"/>
        <v>#DIV/0!</v>
      </c>
      <c r="X390" s="665"/>
      <c r="Y390" s="665"/>
      <c r="Z390" s="665"/>
      <c r="AA390" s="665"/>
      <c r="AB390" s="665"/>
      <c r="AC390" s="665"/>
      <c r="AD390" s="665"/>
      <c r="AE390" s="177"/>
      <c r="AF390" s="178"/>
    </row>
    <row r="391" spans="1:32" ht="32.25" hidden="1" customHeight="1" x14ac:dyDescent="0.2">
      <c r="A391" s="173"/>
      <c r="B391" s="663" t="s">
        <v>347</v>
      </c>
      <c r="C391" s="663"/>
      <c r="D391" s="663"/>
      <c r="E391" s="663"/>
      <c r="F391" s="663"/>
      <c r="G391" s="663"/>
      <c r="H391" s="663"/>
      <c r="I391" s="663"/>
      <c r="J391" s="663"/>
      <c r="K391" s="663"/>
      <c r="L391" s="663"/>
      <c r="M391" s="664"/>
      <c r="N391" s="174">
        <v>808</v>
      </c>
      <c r="O391" s="198">
        <v>1</v>
      </c>
      <c r="P391" s="198">
        <v>3</v>
      </c>
      <c r="Q391" s="175" t="s">
        <v>346</v>
      </c>
      <c r="R391" s="176" t="s">
        <v>41</v>
      </c>
      <c r="S391" s="635"/>
      <c r="T391" s="636"/>
      <c r="U391" s="394">
        <v>0</v>
      </c>
      <c r="V391" s="394"/>
      <c r="W391" s="395" t="e">
        <f t="shared" si="32"/>
        <v>#DIV/0!</v>
      </c>
      <c r="X391" s="665"/>
      <c r="Y391" s="665"/>
      <c r="Z391" s="665"/>
      <c r="AA391" s="665"/>
      <c r="AB391" s="665"/>
      <c r="AC391" s="665"/>
      <c r="AD391" s="665"/>
      <c r="AE391" s="177"/>
      <c r="AF391" s="178"/>
    </row>
    <row r="392" spans="1:32" ht="32.25" customHeight="1" x14ac:dyDescent="0.2">
      <c r="A392" s="173"/>
      <c r="B392" s="663" t="s">
        <v>79</v>
      </c>
      <c r="C392" s="663"/>
      <c r="D392" s="663"/>
      <c r="E392" s="663"/>
      <c r="F392" s="663"/>
      <c r="G392" s="663"/>
      <c r="H392" s="663"/>
      <c r="I392" s="663"/>
      <c r="J392" s="663"/>
      <c r="K392" s="663"/>
      <c r="L392" s="663"/>
      <c r="M392" s="664"/>
      <c r="N392" s="174">
        <v>808</v>
      </c>
      <c r="O392" s="198">
        <v>1</v>
      </c>
      <c r="P392" s="198">
        <v>6</v>
      </c>
      <c r="Q392" s="175">
        <v>0</v>
      </c>
      <c r="R392" s="176">
        <v>0</v>
      </c>
      <c r="S392" s="635"/>
      <c r="T392" s="636"/>
      <c r="U392" s="394">
        <v>1493.8533200000002</v>
      </c>
      <c r="V392" s="394">
        <f>+V393</f>
        <v>1493.85284</v>
      </c>
      <c r="W392" s="395">
        <f t="shared" si="32"/>
        <v>99.999967868331268</v>
      </c>
      <c r="X392" s="665"/>
      <c r="Y392" s="665"/>
      <c r="Z392" s="665"/>
      <c r="AA392" s="665"/>
      <c r="AB392" s="665"/>
      <c r="AC392" s="665"/>
      <c r="AD392" s="665"/>
      <c r="AE392" s="177"/>
      <c r="AF392" s="178"/>
    </row>
    <row r="393" spans="1:32" ht="32.25" customHeight="1" x14ac:dyDescent="0.2">
      <c r="A393" s="173"/>
      <c r="B393" s="663" t="s">
        <v>363</v>
      </c>
      <c r="C393" s="663"/>
      <c r="D393" s="663"/>
      <c r="E393" s="663"/>
      <c r="F393" s="663"/>
      <c r="G393" s="663"/>
      <c r="H393" s="663"/>
      <c r="I393" s="663"/>
      <c r="J393" s="663"/>
      <c r="K393" s="663"/>
      <c r="L393" s="663"/>
      <c r="M393" s="664"/>
      <c r="N393" s="174">
        <v>808</v>
      </c>
      <c r="O393" s="198">
        <v>1</v>
      </c>
      <c r="P393" s="198">
        <v>6</v>
      </c>
      <c r="Q393" s="175" t="s">
        <v>364</v>
      </c>
      <c r="R393" s="176">
        <v>0</v>
      </c>
      <c r="S393" s="635"/>
      <c r="T393" s="636"/>
      <c r="U393" s="394">
        <v>1493.8533200000002</v>
      </c>
      <c r="V393" s="394">
        <f>+V394+V399+V404+V409</f>
        <v>1493.85284</v>
      </c>
      <c r="W393" s="395">
        <f t="shared" si="32"/>
        <v>99.999967868331268</v>
      </c>
      <c r="X393" s="665"/>
      <c r="Y393" s="665"/>
      <c r="Z393" s="665"/>
      <c r="AA393" s="665"/>
      <c r="AB393" s="665"/>
      <c r="AC393" s="665"/>
      <c r="AD393" s="665"/>
      <c r="AE393" s="177"/>
      <c r="AF393" s="178"/>
    </row>
    <row r="394" spans="1:32" ht="32.25" customHeight="1" x14ac:dyDescent="0.2">
      <c r="A394" s="173"/>
      <c r="B394" s="663" t="s">
        <v>365</v>
      </c>
      <c r="C394" s="663"/>
      <c r="D394" s="663"/>
      <c r="E394" s="663"/>
      <c r="F394" s="663"/>
      <c r="G394" s="663"/>
      <c r="H394" s="663"/>
      <c r="I394" s="663"/>
      <c r="J394" s="663"/>
      <c r="K394" s="663"/>
      <c r="L394" s="663"/>
      <c r="M394" s="664"/>
      <c r="N394" s="174">
        <v>808</v>
      </c>
      <c r="O394" s="198">
        <v>1</v>
      </c>
      <c r="P394" s="198">
        <v>6</v>
      </c>
      <c r="Q394" s="175" t="s">
        <v>366</v>
      </c>
      <c r="R394" s="176">
        <v>0</v>
      </c>
      <c r="S394" s="635"/>
      <c r="T394" s="636"/>
      <c r="U394" s="394">
        <v>834.41590999999994</v>
      </c>
      <c r="V394" s="394">
        <f>+V395</f>
        <v>834.41590999999994</v>
      </c>
      <c r="W394" s="395">
        <f t="shared" si="32"/>
        <v>100</v>
      </c>
      <c r="X394" s="665"/>
      <c r="Y394" s="665"/>
      <c r="Z394" s="665"/>
      <c r="AA394" s="665"/>
      <c r="AB394" s="665"/>
      <c r="AC394" s="665"/>
      <c r="AD394" s="665"/>
      <c r="AE394" s="177"/>
      <c r="AF394" s="178"/>
    </row>
    <row r="395" spans="1:32" ht="53.25" customHeight="1" x14ac:dyDescent="0.2">
      <c r="A395" s="173"/>
      <c r="B395" s="663" t="s">
        <v>17</v>
      </c>
      <c r="C395" s="663"/>
      <c r="D395" s="663"/>
      <c r="E395" s="663"/>
      <c r="F395" s="663"/>
      <c r="G395" s="663"/>
      <c r="H395" s="663"/>
      <c r="I395" s="663"/>
      <c r="J395" s="663"/>
      <c r="K395" s="663"/>
      <c r="L395" s="663"/>
      <c r="M395" s="664"/>
      <c r="N395" s="174">
        <v>808</v>
      </c>
      <c r="O395" s="198">
        <v>1</v>
      </c>
      <c r="P395" s="198">
        <v>6</v>
      </c>
      <c r="Q395" s="175" t="s">
        <v>366</v>
      </c>
      <c r="R395" s="176" t="s">
        <v>18</v>
      </c>
      <c r="S395" s="635"/>
      <c r="T395" s="636"/>
      <c r="U395" s="394">
        <v>834.41590999999994</v>
      </c>
      <c r="V395" s="394">
        <f>+V396</f>
        <v>834.41590999999994</v>
      </c>
      <c r="W395" s="395">
        <f t="shared" si="32"/>
        <v>100</v>
      </c>
      <c r="X395" s="665"/>
      <c r="Y395" s="665"/>
      <c r="Z395" s="665"/>
      <c r="AA395" s="665"/>
      <c r="AB395" s="665"/>
      <c r="AC395" s="665"/>
      <c r="AD395" s="665"/>
      <c r="AE395" s="177"/>
      <c r="AF395" s="178"/>
    </row>
    <row r="396" spans="1:32" ht="21.75" customHeight="1" x14ac:dyDescent="0.2">
      <c r="A396" s="173"/>
      <c r="B396" s="663" t="s">
        <v>38</v>
      </c>
      <c r="C396" s="663"/>
      <c r="D396" s="663"/>
      <c r="E396" s="663"/>
      <c r="F396" s="663"/>
      <c r="G396" s="663"/>
      <c r="H396" s="663"/>
      <c r="I396" s="663"/>
      <c r="J396" s="663"/>
      <c r="K396" s="663"/>
      <c r="L396" s="663"/>
      <c r="M396" s="664"/>
      <c r="N396" s="174">
        <v>808</v>
      </c>
      <c r="O396" s="198">
        <v>1</v>
      </c>
      <c r="P396" s="198">
        <v>6</v>
      </c>
      <c r="Q396" s="175" t="s">
        <v>366</v>
      </c>
      <c r="R396" s="176" t="s">
        <v>39</v>
      </c>
      <c r="S396" s="635"/>
      <c r="T396" s="636"/>
      <c r="U396" s="394">
        <v>834.41590999999994</v>
      </c>
      <c r="V396" s="394">
        <f>+V397+V398</f>
        <v>834.41590999999994</v>
      </c>
      <c r="W396" s="395">
        <f t="shared" si="32"/>
        <v>100</v>
      </c>
      <c r="X396" s="665"/>
      <c r="Y396" s="665"/>
      <c r="Z396" s="665"/>
      <c r="AA396" s="665"/>
      <c r="AB396" s="665"/>
      <c r="AC396" s="665"/>
      <c r="AD396" s="665"/>
      <c r="AE396" s="177"/>
      <c r="AF396" s="178"/>
    </row>
    <row r="397" spans="1:32" ht="21.75" customHeight="1" x14ac:dyDescent="0.2">
      <c r="A397" s="173"/>
      <c r="B397" s="663" t="s">
        <v>327</v>
      </c>
      <c r="C397" s="663"/>
      <c r="D397" s="663"/>
      <c r="E397" s="663"/>
      <c r="F397" s="663"/>
      <c r="G397" s="663"/>
      <c r="H397" s="663"/>
      <c r="I397" s="663"/>
      <c r="J397" s="663"/>
      <c r="K397" s="663"/>
      <c r="L397" s="663"/>
      <c r="M397" s="664"/>
      <c r="N397" s="174">
        <v>808</v>
      </c>
      <c r="O397" s="198">
        <v>1</v>
      </c>
      <c r="P397" s="198">
        <v>6</v>
      </c>
      <c r="Q397" s="175" t="s">
        <v>366</v>
      </c>
      <c r="R397" s="176" t="s">
        <v>40</v>
      </c>
      <c r="S397" s="635"/>
      <c r="T397" s="636"/>
      <c r="U397" s="394">
        <v>641.79408999999998</v>
      </c>
      <c r="V397" s="394">
        <v>641.79408999999998</v>
      </c>
      <c r="W397" s="395">
        <f t="shared" si="32"/>
        <v>100</v>
      </c>
      <c r="X397" s="665"/>
      <c r="Y397" s="665"/>
      <c r="Z397" s="665"/>
      <c r="AA397" s="665"/>
      <c r="AB397" s="665"/>
      <c r="AC397" s="665"/>
      <c r="AD397" s="665"/>
      <c r="AE397" s="177"/>
      <c r="AF397" s="178"/>
    </row>
    <row r="398" spans="1:32" ht="32.25" customHeight="1" x14ac:dyDescent="0.2">
      <c r="A398" s="173"/>
      <c r="B398" s="663" t="s">
        <v>328</v>
      </c>
      <c r="C398" s="663"/>
      <c r="D398" s="663"/>
      <c r="E398" s="663"/>
      <c r="F398" s="663"/>
      <c r="G398" s="663"/>
      <c r="H398" s="663"/>
      <c r="I398" s="663"/>
      <c r="J398" s="663"/>
      <c r="K398" s="663"/>
      <c r="L398" s="663"/>
      <c r="M398" s="664"/>
      <c r="N398" s="174">
        <v>808</v>
      </c>
      <c r="O398" s="198">
        <v>1</v>
      </c>
      <c r="P398" s="198">
        <v>6</v>
      </c>
      <c r="Q398" s="175" t="s">
        <v>366</v>
      </c>
      <c r="R398" s="176" t="s">
        <v>42</v>
      </c>
      <c r="S398" s="635"/>
      <c r="T398" s="636"/>
      <c r="U398" s="394">
        <v>192.62182000000001</v>
      </c>
      <c r="V398" s="394">
        <v>192.62182000000001</v>
      </c>
      <c r="W398" s="395">
        <f t="shared" si="32"/>
        <v>100</v>
      </c>
      <c r="X398" s="665"/>
      <c r="Y398" s="665"/>
      <c r="Z398" s="665"/>
      <c r="AA398" s="665"/>
      <c r="AB398" s="665"/>
      <c r="AC398" s="665"/>
      <c r="AD398" s="665"/>
      <c r="AE398" s="177"/>
      <c r="AF398" s="178"/>
    </row>
    <row r="399" spans="1:32" ht="32.25" customHeight="1" x14ac:dyDescent="0.2">
      <c r="A399" s="173"/>
      <c r="B399" s="663" t="s">
        <v>367</v>
      </c>
      <c r="C399" s="663"/>
      <c r="D399" s="663"/>
      <c r="E399" s="663"/>
      <c r="F399" s="663"/>
      <c r="G399" s="663"/>
      <c r="H399" s="663"/>
      <c r="I399" s="663"/>
      <c r="J399" s="663"/>
      <c r="K399" s="663"/>
      <c r="L399" s="663"/>
      <c r="M399" s="664"/>
      <c r="N399" s="174">
        <v>808</v>
      </c>
      <c r="O399" s="198">
        <v>1</v>
      </c>
      <c r="P399" s="198">
        <v>6</v>
      </c>
      <c r="Q399" s="175" t="s">
        <v>368</v>
      </c>
      <c r="R399" s="176">
        <v>0</v>
      </c>
      <c r="S399" s="635"/>
      <c r="T399" s="636"/>
      <c r="U399" s="394">
        <v>599.30693000000008</v>
      </c>
      <c r="V399" s="394">
        <f>+V400</f>
        <v>599.30692999999997</v>
      </c>
      <c r="W399" s="395">
        <f t="shared" si="32"/>
        <v>99.999999999999972</v>
      </c>
      <c r="X399" s="665"/>
      <c r="Y399" s="665"/>
      <c r="Z399" s="665"/>
      <c r="AA399" s="665"/>
      <c r="AB399" s="665"/>
      <c r="AC399" s="665"/>
      <c r="AD399" s="665"/>
      <c r="AE399" s="177"/>
      <c r="AF399" s="178"/>
    </row>
    <row r="400" spans="1:32" ht="53.25" customHeight="1" x14ac:dyDescent="0.2">
      <c r="A400" s="173"/>
      <c r="B400" s="663" t="s">
        <v>17</v>
      </c>
      <c r="C400" s="663"/>
      <c r="D400" s="663"/>
      <c r="E400" s="663"/>
      <c r="F400" s="663"/>
      <c r="G400" s="663"/>
      <c r="H400" s="663"/>
      <c r="I400" s="663"/>
      <c r="J400" s="663"/>
      <c r="K400" s="663"/>
      <c r="L400" s="663"/>
      <c r="M400" s="664"/>
      <c r="N400" s="174">
        <v>808</v>
      </c>
      <c r="O400" s="198">
        <v>1</v>
      </c>
      <c r="P400" s="198">
        <v>6</v>
      </c>
      <c r="Q400" s="175" t="s">
        <v>368</v>
      </c>
      <c r="R400" s="176" t="s">
        <v>18</v>
      </c>
      <c r="S400" s="635"/>
      <c r="T400" s="636"/>
      <c r="U400" s="394">
        <v>599.30693000000008</v>
      </c>
      <c r="V400" s="394">
        <f>+V401</f>
        <v>599.30692999999997</v>
      </c>
      <c r="W400" s="395">
        <f t="shared" si="32"/>
        <v>99.999999999999972</v>
      </c>
      <c r="X400" s="665"/>
      <c r="Y400" s="665"/>
      <c r="Z400" s="665"/>
      <c r="AA400" s="665"/>
      <c r="AB400" s="665"/>
      <c r="AC400" s="665"/>
      <c r="AD400" s="665"/>
      <c r="AE400" s="177"/>
      <c r="AF400" s="178"/>
    </row>
    <row r="401" spans="1:32" ht="21.75" customHeight="1" x14ac:dyDescent="0.2">
      <c r="A401" s="173"/>
      <c r="B401" s="663" t="s">
        <v>38</v>
      </c>
      <c r="C401" s="663"/>
      <c r="D401" s="663"/>
      <c r="E401" s="663"/>
      <c r="F401" s="663"/>
      <c r="G401" s="663"/>
      <c r="H401" s="663"/>
      <c r="I401" s="663"/>
      <c r="J401" s="663"/>
      <c r="K401" s="663"/>
      <c r="L401" s="663"/>
      <c r="M401" s="664"/>
      <c r="N401" s="174">
        <v>808</v>
      </c>
      <c r="O401" s="198">
        <v>1</v>
      </c>
      <c r="P401" s="198">
        <v>6</v>
      </c>
      <c r="Q401" s="175" t="s">
        <v>368</v>
      </c>
      <c r="R401" s="176" t="s">
        <v>39</v>
      </c>
      <c r="S401" s="635"/>
      <c r="T401" s="636"/>
      <c r="U401" s="394">
        <v>599.30693000000008</v>
      </c>
      <c r="V401" s="394">
        <f>+V402+V403</f>
        <v>599.30692999999997</v>
      </c>
      <c r="W401" s="395">
        <f t="shared" si="32"/>
        <v>99.999999999999972</v>
      </c>
      <c r="X401" s="665"/>
      <c r="Y401" s="665"/>
      <c r="Z401" s="665"/>
      <c r="AA401" s="665"/>
      <c r="AB401" s="665"/>
      <c r="AC401" s="665"/>
      <c r="AD401" s="665"/>
      <c r="AE401" s="177"/>
      <c r="AF401" s="178"/>
    </row>
    <row r="402" spans="1:32" ht="21.75" customHeight="1" x14ac:dyDescent="0.2">
      <c r="A402" s="173"/>
      <c r="B402" s="663" t="s">
        <v>327</v>
      </c>
      <c r="C402" s="663"/>
      <c r="D402" s="663"/>
      <c r="E402" s="663"/>
      <c r="F402" s="663"/>
      <c r="G402" s="663"/>
      <c r="H402" s="663"/>
      <c r="I402" s="663"/>
      <c r="J402" s="663"/>
      <c r="K402" s="663"/>
      <c r="L402" s="663"/>
      <c r="M402" s="664"/>
      <c r="N402" s="174">
        <v>808</v>
      </c>
      <c r="O402" s="198">
        <v>1</v>
      </c>
      <c r="P402" s="198">
        <v>6</v>
      </c>
      <c r="Q402" s="175" t="s">
        <v>368</v>
      </c>
      <c r="R402" s="176" t="s">
        <v>40</v>
      </c>
      <c r="S402" s="635"/>
      <c r="T402" s="636"/>
      <c r="U402" s="394">
        <v>461.21884</v>
      </c>
      <c r="V402" s="394">
        <v>461.21884</v>
      </c>
      <c r="W402" s="395">
        <f t="shared" si="32"/>
        <v>100</v>
      </c>
      <c r="X402" s="665"/>
      <c r="Y402" s="665"/>
      <c r="Z402" s="665"/>
      <c r="AA402" s="665"/>
      <c r="AB402" s="665"/>
      <c r="AC402" s="665"/>
      <c r="AD402" s="665"/>
      <c r="AE402" s="177"/>
      <c r="AF402" s="178"/>
    </row>
    <row r="403" spans="1:32" ht="32.25" customHeight="1" x14ac:dyDescent="0.2">
      <c r="A403" s="173"/>
      <c r="B403" s="663" t="s">
        <v>328</v>
      </c>
      <c r="C403" s="663"/>
      <c r="D403" s="663"/>
      <c r="E403" s="663"/>
      <c r="F403" s="663"/>
      <c r="G403" s="663"/>
      <c r="H403" s="663"/>
      <c r="I403" s="663"/>
      <c r="J403" s="663"/>
      <c r="K403" s="663"/>
      <c r="L403" s="663"/>
      <c r="M403" s="664"/>
      <c r="N403" s="174">
        <v>808</v>
      </c>
      <c r="O403" s="198">
        <v>1</v>
      </c>
      <c r="P403" s="198">
        <v>6</v>
      </c>
      <c r="Q403" s="175" t="s">
        <v>368</v>
      </c>
      <c r="R403" s="176" t="s">
        <v>42</v>
      </c>
      <c r="S403" s="635"/>
      <c r="T403" s="636"/>
      <c r="U403" s="394">
        <v>138.08808999999999</v>
      </c>
      <c r="V403" s="394">
        <v>138.08808999999999</v>
      </c>
      <c r="W403" s="395">
        <f t="shared" ref="W403:W466" si="36">+V403/U403*100</f>
        <v>100</v>
      </c>
      <c r="X403" s="665"/>
      <c r="Y403" s="665"/>
      <c r="Z403" s="665"/>
      <c r="AA403" s="665"/>
      <c r="AB403" s="665"/>
      <c r="AC403" s="665"/>
      <c r="AD403" s="665"/>
      <c r="AE403" s="177"/>
      <c r="AF403" s="178"/>
    </row>
    <row r="404" spans="1:32" ht="32.25" customHeight="1" x14ac:dyDescent="0.2">
      <c r="A404" s="173"/>
      <c r="B404" s="663" t="s">
        <v>369</v>
      </c>
      <c r="C404" s="663"/>
      <c r="D404" s="663"/>
      <c r="E404" s="663"/>
      <c r="F404" s="663"/>
      <c r="G404" s="663"/>
      <c r="H404" s="663"/>
      <c r="I404" s="663"/>
      <c r="J404" s="663"/>
      <c r="K404" s="663"/>
      <c r="L404" s="663"/>
      <c r="M404" s="664"/>
      <c r="N404" s="174">
        <v>808</v>
      </c>
      <c r="O404" s="198">
        <v>1</v>
      </c>
      <c r="P404" s="198">
        <v>6</v>
      </c>
      <c r="Q404" s="175" t="s">
        <v>370</v>
      </c>
      <c r="R404" s="176">
        <v>0</v>
      </c>
      <c r="S404" s="635"/>
      <c r="T404" s="636"/>
      <c r="U404" s="394">
        <v>60.130480000000006</v>
      </c>
      <c r="V404" s="394">
        <f>+V405</f>
        <v>60.129999999999995</v>
      </c>
      <c r="W404" s="395">
        <f t="shared" si="36"/>
        <v>99.999201735958181</v>
      </c>
      <c r="X404" s="665"/>
      <c r="Y404" s="665"/>
      <c r="Z404" s="665"/>
      <c r="AA404" s="665"/>
      <c r="AB404" s="665"/>
      <c r="AC404" s="665"/>
      <c r="AD404" s="665"/>
      <c r="AE404" s="177"/>
      <c r="AF404" s="178"/>
    </row>
    <row r="405" spans="1:32" ht="21.75" customHeight="1" x14ac:dyDescent="0.2">
      <c r="A405" s="173"/>
      <c r="B405" s="663" t="s">
        <v>339</v>
      </c>
      <c r="C405" s="663"/>
      <c r="D405" s="663"/>
      <c r="E405" s="663"/>
      <c r="F405" s="663"/>
      <c r="G405" s="663"/>
      <c r="H405" s="663"/>
      <c r="I405" s="663"/>
      <c r="J405" s="663"/>
      <c r="K405" s="663"/>
      <c r="L405" s="663"/>
      <c r="M405" s="664"/>
      <c r="N405" s="174">
        <v>808</v>
      </c>
      <c r="O405" s="198">
        <v>1</v>
      </c>
      <c r="P405" s="198">
        <v>6</v>
      </c>
      <c r="Q405" s="175" t="s">
        <v>370</v>
      </c>
      <c r="R405" s="176" t="s">
        <v>25</v>
      </c>
      <c r="S405" s="635"/>
      <c r="T405" s="636"/>
      <c r="U405" s="394">
        <v>60.130480000000006</v>
      </c>
      <c r="V405" s="394">
        <f>+V406</f>
        <v>60.129999999999995</v>
      </c>
      <c r="W405" s="395">
        <f t="shared" si="36"/>
        <v>99.999201735958181</v>
      </c>
      <c r="X405" s="665"/>
      <c r="Y405" s="665"/>
      <c r="Z405" s="665"/>
      <c r="AA405" s="665"/>
      <c r="AB405" s="665"/>
      <c r="AC405" s="665"/>
      <c r="AD405" s="665"/>
      <c r="AE405" s="177"/>
      <c r="AF405" s="178"/>
    </row>
    <row r="406" spans="1:32" ht="21.75" customHeight="1" x14ac:dyDescent="0.2">
      <c r="A406" s="173"/>
      <c r="B406" s="663" t="s">
        <v>340</v>
      </c>
      <c r="C406" s="663"/>
      <c r="D406" s="663"/>
      <c r="E406" s="663"/>
      <c r="F406" s="663"/>
      <c r="G406" s="663"/>
      <c r="H406" s="663"/>
      <c r="I406" s="663"/>
      <c r="J406" s="663"/>
      <c r="K406" s="663"/>
      <c r="L406" s="663"/>
      <c r="M406" s="664"/>
      <c r="N406" s="174">
        <v>808</v>
      </c>
      <c r="O406" s="198">
        <v>1</v>
      </c>
      <c r="P406" s="198">
        <v>6</v>
      </c>
      <c r="Q406" s="175" t="s">
        <v>370</v>
      </c>
      <c r="R406" s="176" t="s">
        <v>27</v>
      </c>
      <c r="S406" s="635"/>
      <c r="T406" s="636"/>
      <c r="U406" s="394">
        <v>60.130480000000006</v>
      </c>
      <c r="V406" s="394">
        <f>+V407+V408</f>
        <v>60.129999999999995</v>
      </c>
      <c r="W406" s="395">
        <f t="shared" si="36"/>
        <v>99.999201735958181</v>
      </c>
      <c r="X406" s="665"/>
      <c r="Y406" s="665"/>
      <c r="Z406" s="665"/>
      <c r="AA406" s="665"/>
      <c r="AB406" s="665"/>
      <c r="AC406" s="665"/>
      <c r="AD406" s="665"/>
      <c r="AE406" s="177"/>
      <c r="AF406" s="178"/>
    </row>
    <row r="407" spans="1:32" ht="21.75" customHeight="1" x14ac:dyDescent="0.2">
      <c r="A407" s="173"/>
      <c r="B407" s="663" t="s">
        <v>341</v>
      </c>
      <c r="C407" s="663"/>
      <c r="D407" s="663"/>
      <c r="E407" s="663"/>
      <c r="F407" s="663"/>
      <c r="G407" s="663"/>
      <c r="H407" s="663"/>
      <c r="I407" s="663"/>
      <c r="J407" s="663"/>
      <c r="K407" s="663"/>
      <c r="L407" s="663"/>
      <c r="M407" s="664"/>
      <c r="N407" s="174">
        <v>808</v>
      </c>
      <c r="O407" s="198">
        <v>1</v>
      </c>
      <c r="P407" s="198">
        <v>6</v>
      </c>
      <c r="Q407" s="175" t="s">
        <v>370</v>
      </c>
      <c r="R407" s="176" t="s">
        <v>28</v>
      </c>
      <c r="S407" s="635"/>
      <c r="T407" s="636"/>
      <c r="U407" s="394">
        <v>34.610480000000003</v>
      </c>
      <c r="V407" s="394">
        <v>34.61</v>
      </c>
      <c r="W407" s="395">
        <f t="shared" si="36"/>
        <v>99.99861313683023</v>
      </c>
      <c r="X407" s="665"/>
      <c r="Y407" s="665"/>
      <c r="Z407" s="665"/>
      <c r="AA407" s="665"/>
      <c r="AB407" s="665"/>
      <c r="AC407" s="665"/>
      <c r="AD407" s="665"/>
      <c r="AE407" s="177"/>
      <c r="AF407" s="178"/>
    </row>
    <row r="408" spans="1:32" ht="12" customHeight="1" x14ac:dyDescent="0.2">
      <c r="A408" s="173"/>
      <c r="B408" s="663" t="s">
        <v>342</v>
      </c>
      <c r="C408" s="663"/>
      <c r="D408" s="663"/>
      <c r="E408" s="663"/>
      <c r="F408" s="663"/>
      <c r="G408" s="663"/>
      <c r="H408" s="663"/>
      <c r="I408" s="663"/>
      <c r="J408" s="663"/>
      <c r="K408" s="663"/>
      <c r="L408" s="663"/>
      <c r="M408" s="664"/>
      <c r="N408" s="174">
        <v>808</v>
      </c>
      <c r="O408" s="198">
        <v>1</v>
      </c>
      <c r="P408" s="198">
        <v>6</v>
      </c>
      <c r="Q408" s="175" t="s">
        <v>370</v>
      </c>
      <c r="R408" s="176" t="s">
        <v>29</v>
      </c>
      <c r="S408" s="635"/>
      <c r="T408" s="636"/>
      <c r="U408" s="394">
        <v>25.52</v>
      </c>
      <c r="V408" s="394">
        <v>25.52</v>
      </c>
      <c r="W408" s="395">
        <f t="shared" si="36"/>
        <v>100</v>
      </c>
      <c r="X408" s="665"/>
      <c r="Y408" s="665"/>
      <c r="Z408" s="665"/>
      <c r="AA408" s="665"/>
      <c r="AB408" s="665"/>
      <c r="AC408" s="665"/>
      <c r="AD408" s="665"/>
      <c r="AE408" s="177"/>
      <c r="AF408" s="178"/>
    </row>
    <row r="409" spans="1:32" ht="32.25" hidden="1" customHeight="1" x14ac:dyDescent="0.2">
      <c r="A409" s="173"/>
      <c r="B409" s="663" t="s">
        <v>371</v>
      </c>
      <c r="C409" s="663"/>
      <c r="D409" s="663"/>
      <c r="E409" s="663"/>
      <c r="F409" s="663"/>
      <c r="G409" s="663"/>
      <c r="H409" s="663"/>
      <c r="I409" s="663"/>
      <c r="J409" s="663"/>
      <c r="K409" s="663"/>
      <c r="L409" s="663"/>
      <c r="M409" s="664"/>
      <c r="N409" s="174">
        <v>808</v>
      </c>
      <c r="O409" s="198">
        <v>1</v>
      </c>
      <c r="P409" s="198">
        <v>6</v>
      </c>
      <c r="Q409" s="175" t="s">
        <v>372</v>
      </c>
      <c r="R409" s="176">
        <v>0</v>
      </c>
      <c r="S409" s="635"/>
      <c r="T409" s="636"/>
      <c r="U409" s="394">
        <v>0</v>
      </c>
      <c r="V409" s="394">
        <f t="shared" ref="V409:V411" si="37">+V410</f>
        <v>0</v>
      </c>
      <c r="W409" s="395" t="e">
        <f t="shared" si="36"/>
        <v>#DIV/0!</v>
      </c>
      <c r="X409" s="665"/>
      <c r="Y409" s="665"/>
      <c r="Z409" s="665"/>
      <c r="AA409" s="665"/>
      <c r="AB409" s="665"/>
      <c r="AC409" s="665"/>
      <c r="AD409" s="665"/>
      <c r="AE409" s="177"/>
      <c r="AF409" s="178"/>
    </row>
    <row r="410" spans="1:32" ht="53.25" hidden="1" customHeight="1" x14ac:dyDescent="0.2">
      <c r="A410" s="173"/>
      <c r="B410" s="663" t="s">
        <v>17</v>
      </c>
      <c r="C410" s="663"/>
      <c r="D410" s="663"/>
      <c r="E410" s="663"/>
      <c r="F410" s="663"/>
      <c r="G410" s="663"/>
      <c r="H410" s="663"/>
      <c r="I410" s="663"/>
      <c r="J410" s="663"/>
      <c r="K410" s="663"/>
      <c r="L410" s="663"/>
      <c r="M410" s="664"/>
      <c r="N410" s="174">
        <v>808</v>
      </c>
      <c r="O410" s="198">
        <v>1</v>
      </c>
      <c r="P410" s="198">
        <v>6</v>
      </c>
      <c r="Q410" s="175" t="s">
        <v>372</v>
      </c>
      <c r="R410" s="176" t="s">
        <v>18</v>
      </c>
      <c r="S410" s="635"/>
      <c r="T410" s="636"/>
      <c r="U410" s="394">
        <v>0</v>
      </c>
      <c r="V410" s="394">
        <f t="shared" si="37"/>
        <v>0</v>
      </c>
      <c r="W410" s="395" t="e">
        <f t="shared" si="36"/>
        <v>#DIV/0!</v>
      </c>
      <c r="X410" s="665"/>
      <c r="Y410" s="665"/>
      <c r="Z410" s="665"/>
      <c r="AA410" s="665"/>
      <c r="AB410" s="665"/>
      <c r="AC410" s="665"/>
      <c r="AD410" s="665"/>
      <c r="AE410" s="177"/>
      <c r="AF410" s="178"/>
    </row>
    <row r="411" spans="1:32" ht="21.75" hidden="1" customHeight="1" x14ac:dyDescent="0.2">
      <c r="A411" s="173"/>
      <c r="B411" s="663" t="s">
        <v>38</v>
      </c>
      <c r="C411" s="663"/>
      <c r="D411" s="663"/>
      <c r="E411" s="663"/>
      <c r="F411" s="663"/>
      <c r="G411" s="663"/>
      <c r="H411" s="663"/>
      <c r="I411" s="663"/>
      <c r="J411" s="663"/>
      <c r="K411" s="663"/>
      <c r="L411" s="663"/>
      <c r="M411" s="664"/>
      <c r="N411" s="174">
        <v>808</v>
      </c>
      <c r="O411" s="198">
        <v>1</v>
      </c>
      <c r="P411" s="198">
        <v>6</v>
      </c>
      <c r="Q411" s="175" t="s">
        <v>372</v>
      </c>
      <c r="R411" s="176" t="s">
        <v>39</v>
      </c>
      <c r="S411" s="635"/>
      <c r="T411" s="636"/>
      <c r="U411" s="394">
        <v>0</v>
      </c>
      <c r="V411" s="394">
        <f t="shared" si="37"/>
        <v>0</v>
      </c>
      <c r="W411" s="395" t="e">
        <f t="shared" si="36"/>
        <v>#DIV/0!</v>
      </c>
      <c r="X411" s="665"/>
      <c r="Y411" s="665"/>
      <c r="Z411" s="665"/>
      <c r="AA411" s="665"/>
      <c r="AB411" s="665"/>
      <c r="AC411" s="665"/>
      <c r="AD411" s="665"/>
      <c r="AE411" s="177"/>
      <c r="AF411" s="178"/>
    </row>
    <row r="412" spans="1:32" ht="32.25" hidden="1" customHeight="1" x14ac:dyDescent="0.2">
      <c r="A412" s="173"/>
      <c r="B412" s="663" t="s">
        <v>347</v>
      </c>
      <c r="C412" s="663"/>
      <c r="D412" s="663"/>
      <c r="E412" s="663"/>
      <c r="F412" s="663"/>
      <c r="G412" s="663"/>
      <c r="H412" s="663"/>
      <c r="I412" s="663"/>
      <c r="J412" s="663"/>
      <c r="K412" s="663"/>
      <c r="L412" s="663"/>
      <c r="M412" s="664"/>
      <c r="N412" s="174">
        <v>808</v>
      </c>
      <c r="O412" s="198">
        <v>1</v>
      </c>
      <c r="P412" s="198">
        <v>6</v>
      </c>
      <c r="Q412" s="175" t="s">
        <v>372</v>
      </c>
      <c r="R412" s="176" t="s">
        <v>41</v>
      </c>
      <c r="S412" s="635"/>
      <c r="T412" s="636"/>
      <c r="U412" s="394">
        <v>0</v>
      </c>
      <c r="V412" s="394"/>
      <c r="W412" s="395" t="e">
        <f t="shared" si="36"/>
        <v>#DIV/0!</v>
      </c>
      <c r="X412" s="665"/>
      <c r="Y412" s="665"/>
      <c r="Z412" s="665"/>
      <c r="AA412" s="665"/>
      <c r="AB412" s="665"/>
      <c r="AC412" s="665"/>
      <c r="AD412" s="665"/>
      <c r="AE412" s="177"/>
      <c r="AF412" s="178"/>
    </row>
    <row r="413" spans="1:32" ht="12" customHeight="1" x14ac:dyDescent="0.2">
      <c r="A413" s="173"/>
      <c r="B413" s="663" t="s">
        <v>297</v>
      </c>
      <c r="C413" s="663"/>
      <c r="D413" s="663"/>
      <c r="E413" s="663"/>
      <c r="F413" s="663"/>
      <c r="G413" s="663"/>
      <c r="H413" s="663"/>
      <c r="I413" s="663"/>
      <c r="J413" s="663"/>
      <c r="K413" s="663"/>
      <c r="L413" s="663"/>
      <c r="M413" s="664"/>
      <c r="N413" s="174">
        <v>808</v>
      </c>
      <c r="O413" s="198">
        <v>1</v>
      </c>
      <c r="P413" s="198">
        <v>7</v>
      </c>
      <c r="Q413" s="175">
        <v>0</v>
      </c>
      <c r="R413" s="176">
        <v>0</v>
      </c>
      <c r="S413" s="635"/>
      <c r="T413" s="636"/>
      <c r="U413" s="394">
        <v>113</v>
      </c>
      <c r="V413" s="394">
        <f t="shared" ref="V413:V416" si="38">+V414</f>
        <v>113</v>
      </c>
      <c r="W413" s="395">
        <f t="shared" si="36"/>
        <v>100</v>
      </c>
      <c r="X413" s="665"/>
      <c r="Y413" s="665"/>
      <c r="Z413" s="665"/>
      <c r="AA413" s="665"/>
      <c r="AB413" s="665"/>
      <c r="AC413" s="665"/>
      <c r="AD413" s="665"/>
      <c r="AE413" s="177"/>
      <c r="AF413" s="178"/>
    </row>
    <row r="414" spans="1:32" ht="21.75" customHeight="1" x14ac:dyDescent="0.2">
      <c r="A414" s="173"/>
      <c r="B414" s="663" t="s">
        <v>373</v>
      </c>
      <c r="C414" s="663"/>
      <c r="D414" s="663"/>
      <c r="E414" s="663"/>
      <c r="F414" s="663"/>
      <c r="G414" s="663"/>
      <c r="H414" s="663"/>
      <c r="I414" s="663"/>
      <c r="J414" s="663"/>
      <c r="K414" s="663"/>
      <c r="L414" s="663"/>
      <c r="M414" s="664"/>
      <c r="N414" s="174">
        <v>808</v>
      </c>
      <c r="O414" s="198">
        <v>1</v>
      </c>
      <c r="P414" s="198">
        <v>7</v>
      </c>
      <c r="Q414" s="175" t="s">
        <v>374</v>
      </c>
      <c r="R414" s="176">
        <v>0</v>
      </c>
      <c r="S414" s="635"/>
      <c r="T414" s="636"/>
      <c r="U414" s="394">
        <v>113</v>
      </c>
      <c r="V414" s="394">
        <f t="shared" si="38"/>
        <v>113</v>
      </c>
      <c r="W414" s="395">
        <f t="shared" si="36"/>
        <v>100</v>
      </c>
      <c r="X414" s="665"/>
      <c r="Y414" s="665"/>
      <c r="Z414" s="665"/>
      <c r="AA414" s="665"/>
      <c r="AB414" s="665"/>
      <c r="AC414" s="665"/>
      <c r="AD414" s="665"/>
      <c r="AE414" s="177"/>
      <c r="AF414" s="178"/>
    </row>
    <row r="415" spans="1:32" ht="21.75" customHeight="1" x14ac:dyDescent="0.2">
      <c r="A415" s="173"/>
      <c r="B415" s="663" t="s">
        <v>375</v>
      </c>
      <c r="C415" s="663"/>
      <c r="D415" s="663"/>
      <c r="E415" s="663"/>
      <c r="F415" s="663"/>
      <c r="G415" s="663"/>
      <c r="H415" s="663"/>
      <c r="I415" s="663"/>
      <c r="J415" s="663"/>
      <c r="K415" s="663"/>
      <c r="L415" s="663"/>
      <c r="M415" s="664"/>
      <c r="N415" s="174">
        <v>808</v>
      </c>
      <c r="O415" s="198">
        <v>1</v>
      </c>
      <c r="P415" s="198">
        <v>7</v>
      </c>
      <c r="Q415" s="175" t="s">
        <v>376</v>
      </c>
      <c r="R415" s="176">
        <v>0</v>
      </c>
      <c r="S415" s="635"/>
      <c r="T415" s="636"/>
      <c r="U415" s="394">
        <v>113</v>
      </c>
      <c r="V415" s="394">
        <f t="shared" si="38"/>
        <v>113</v>
      </c>
      <c r="W415" s="395">
        <f t="shared" si="36"/>
        <v>100</v>
      </c>
      <c r="X415" s="665"/>
      <c r="Y415" s="665"/>
      <c r="Z415" s="665"/>
      <c r="AA415" s="665"/>
      <c r="AB415" s="665"/>
      <c r="AC415" s="665"/>
      <c r="AD415" s="665"/>
      <c r="AE415" s="177"/>
      <c r="AF415" s="178"/>
    </row>
    <row r="416" spans="1:32" ht="12" customHeight="1" x14ac:dyDescent="0.2">
      <c r="A416" s="173"/>
      <c r="B416" s="663" t="s">
        <v>30</v>
      </c>
      <c r="C416" s="663"/>
      <c r="D416" s="663"/>
      <c r="E416" s="663"/>
      <c r="F416" s="663"/>
      <c r="G416" s="663"/>
      <c r="H416" s="663"/>
      <c r="I416" s="663"/>
      <c r="J416" s="663"/>
      <c r="K416" s="663"/>
      <c r="L416" s="663"/>
      <c r="M416" s="664"/>
      <c r="N416" s="174">
        <v>808</v>
      </c>
      <c r="O416" s="198">
        <v>1</v>
      </c>
      <c r="P416" s="198">
        <v>7</v>
      </c>
      <c r="Q416" s="175" t="s">
        <v>376</v>
      </c>
      <c r="R416" s="176" t="s">
        <v>31</v>
      </c>
      <c r="S416" s="635"/>
      <c r="T416" s="636"/>
      <c r="U416" s="394">
        <v>113</v>
      </c>
      <c r="V416" s="394">
        <f t="shared" si="38"/>
        <v>113</v>
      </c>
      <c r="W416" s="395">
        <f t="shared" si="36"/>
        <v>100</v>
      </c>
      <c r="X416" s="665"/>
      <c r="Y416" s="665"/>
      <c r="Z416" s="665"/>
      <c r="AA416" s="665"/>
      <c r="AB416" s="665"/>
      <c r="AC416" s="665"/>
      <c r="AD416" s="665"/>
      <c r="AE416" s="177"/>
      <c r="AF416" s="178"/>
    </row>
    <row r="417" spans="1:32" ht="12" customHeight="1" x14ac:dyDescent="0.2">
      <c r="A417" s="173"/>
      <c r="B417" s="663" t="s">
        <v>298</v>
      </c>
      <c r="C417" s="663"/>
      <c r="D417" s="663"/>
      <c r="E417" s="663"/>
      <c r="F417" s="663"/>
      <c r="G417" s="663"/>
      <c r="H417" s="663"/>
      <c r="I417" s="663"/>
      <c r="J417" s="663"/>
      <c r="K417" s="663"/>
      <c r="L417" s="663"/>
      <c r="M417" s="664"/>
      <c r="N417" s="174">
        <v>808</v>
      </c>
      <c r="O417" s="198">
        <v>1</v>
      </c>
      <c r="P417" s="198">
        <v>7</v>
      </c>
      <c r="Q417" s="175" t="s">
        <v>376</v>
      </c>
      <c r="R417" s="176" t="s">
        <v>299</v>
      </c>
      <c r="S417" s="635"/>
      <c r="T417" s="636"/>
      <c r="U417" s="394">
        <v>113</v>
      </c>
      <c r="V417" s="394">
        <v>113</v>
      </c>
      <c r="W417" s="395">
        <f t="shared" si="36"/>
        <v>100</v>
      </c>
      <c r="X417" s="665"/>
      <c r="Y417" s="665"/>
      <c r="Z417" s="665"/>
      <c r="AA417" s="665"/>
      <c r="AB417" s="665"/>
      <c r="AC417" s="665"/>
      <c r="AD417" s="665"/>
      <c r="AE417" s="177"/>
      <c r="AF417" s="178"/>
    </row>
    <row r="418" spans="1:32" s="509" customFormat="1" ht="12" customHeight="1" x14ac:dyDescent="0.2">
      <c r="A418" s="163"/>
      <c r="B418" s="672" t="s">
        <v>535</v>
      </c>
      <c r="C418" s="672"/>
      <c r="D418" s="672"/>
      <c r="E418" s="672"/>
      <c r="F418" s="672"/>
      <c r="G418" s="672"/>
      <c r="H418" s="672"/>
      <c r="I418" s="672"/>
      <c r="J418" s="672"/>
      <c r="K418" s="672"/>
      <c r="L418" s="672"/>
      <c r="M418" s="673"/>
      <c r="N418" s="503">
        <v>991</v>
      </c>
      <c r="O418" s="504">
        <v>0</v>
      </c>
      <c r="P418" s="504">
        <v>0</v>
      </c>
      <c r="Q418" s="505">
        <v>0</v>
      </c>
      <c r="R418" s="506">
        <v>0</v>
      </c>
      <c r="S418" s="674"/>
      <c r="T418" s="675"/>
      <c r="U418" s="507">
        <v>43580.279519999996</v>
      </c>
      <c r="V418" s="507">
        <f>+V419+V509+V522+V535+V554+V592+V619+V626+V654+V675</f>
        <v>43225.303720000004</v>
      </c>
      <c r="W418" s="396">
        <f t="shared" si="36"/>
        <v>99.185466904045242</v>
      </c>
      <c r="X418" s="676"/>
      <c r="Y418" s="676"/>
      <c r="Z418" s="676"/>
      <c r="AA418" s="676"/>
      <c r="AB418" s="676"/>
      <c r="AC418" s="676"/>
      <c r="AD418" s="676"/>
      <c r="AE418" s="165"/>
      <c r="AF418" s="508"/>
    </row>
    <row r="419" spans="1:32" ht="12" customHeight="1" x14ac:dyDescent="0.2">
      <c r="A419" s="173"/>
      <c r="B419" s="663" t="s">
        <v>322</v>
      </c>
      <c r="C419" s="663"/>
      <c r="D419" s="663"/>
      <c r="E419" s="663"/>
      <c r="F419" s="663"/>
      <c r="G419" s="663"/>
      <c r="H419" s="663"/>
      <c r="I419" s="663"/>
      <c r="J419" s="663"/>
      <c r="K419" s="663"/>
      <c r="L419" s="663"/>
      <c r="M419" s="664"/>
      <c r="N419" s="174">
        <v>991</v>
      </c>
      <c r="O419" s="198">
        <v>1</v>
      </c>
      <c r="P419" s="198">
        <v>0</v>
      </c>
      <c r="Q419" s="175">
        <v>0</v>
      </c>
      <c r="R419" s="176">
        <v>0</v>
      </c>
      <c r="S419" s="635"/>
      <c r="T419" s="636"/>
      <c r="U419" s="394">
        <v>24918.450359999999</v>
      </c>
      <c r="V419" s="394">
        <f>+V420+V427+V458+V464+V469</f>
        <v>24671.304089999998</v>
      </c>
      <c r="W419" s="395">
        <f t="shared" si="36"/>
        <v>99.008179616190219</v>
      </c>
      <c r="X419" s="665"/>
      <c r="Y419" s="665"/>
      <c r="Z419" s="665"/>
      <c r="AA419" s="665"/>
      <c r="AB419" s="665"/>
      <c r="AC419" s="665"/>
      <c r="AD419" s="665"/>
      <c r="AE419" s="177"/>
      <c r="AF419" s="178"/>
    </row>
    <row r="420" spans="1:32" ht="21.75" customHeight="1" x14ac:dyDescent="0.2">
      <c r="A420" s="173"/>
      <c r="B420" s="663" t="s">
        <v>80</v>
      </c>
      <c r="C420" s="663"/>
      <c r="D420" s="663"/>
      <c r="E420" s="663"/>
      <c r="F420" s="663"/>
      <c r="G420" s="663"/>
      <c r="H420" s="663"/>
      <c r="I420" s="663"/>
      <c r="J420" s="663"/>
      <c r="K420" s="663"/>
      <c r="L420" s="663"/>
      <c r="M420" s="664"/>
      <c r="N420" s="174">
        <v>991</v>
      </c>
      <c r="O420" s="198">
        <v>1</v>
      </c>
      <c r="P420" s="198">
        <v>2</v>
      </c>
      <c r="Q420" s="175">
        <v>0</v>
      </c>
      <c r="R420" s="176">
        <v>0</v>
      </c>
      <c r="S420" s="635"/>
      <c r="T420" s="636"/>
      <c r="U420" s="394">
        <v>1208.87102</v>
      </c>
      <c r="V420" s="394">
        <f t="shared" ref="V420:V423" si="39">+V421</f>
        <v>1208.87102</v>
      </c>
      <c r="W420" s="395">
        <f t="shared" si="36"/>
        <v>100</v>
      </c>
      <c r="X420" s="665"/>
      <c r="Y420" s="665"/>
      <c r="Z420" s="665"/>
      <c r="AA420" s="665"/>
      <c r="AB420" s="665"/>
      <c r="AC420" s="665"/>
      <c r="AD420" s="665"/>
      <c r="AE420" s="177"/>
      <c r="AF420" s="178"/>
    </row>
    <row r="421" spans="1:32" ht="32.25" customHeight="1" x14ac:dyDescent="0.2">
      <c r="A421" s="173"/>
      <c r="B421" s="663" t="s">
        <v>323</v>
      </c>
      <c r="C421" s="663"/>
      <c r="D421" s="663"/>
      <c r="E421" s="663"/>
      <c r="F421" s="663"/>
      <c r="G421" s="663"/>
      <c r="H421" s="663"/>
      <c r="I421" s="663"/>
      <c r="J421" s="663"/>
      <c r="K421" s="663"/>
      <c r="L421" s="663"/>
      <c r="M421" s="664"/>
      <c r="N421" s="174">
        <v>991</v>
      </c>
      <c r="O421" s="198">
        <v>1</v>
      </c>
      <c r="P421" s="198">
        <v>2</v>
      </c>
      <c r="Q421" s="175" t="s">
        <v>324</v>
      </c>
      <c r="R421" s="176">
        <v>0</v>
      </c>
      <c r="S421" s="635"/>
      <c r="T421" s="636"/>
      <c r="U421" s="394">
        <v>1208.87102</v>
      </c>
      <c r="V421" s="394">
        <f t="shared" si="39"/>
        <v>1208.87102</v>
      </c>
      <c r="W421" s="395">
        <f t="shared" si="36"/>
        <v>100</v>
      </c>
      <c r="X421" s="665"/>
      <c r="Y421" s="665"/>
      <c r="Z421" s="665"/>
      <c r="AA421" s="665"/>
      <c r="AB421" s="665"/>
      <c r="AC421" s="665"/>
      <c r="AD421" s="665"/>
      <c r="AE421" s="177"/>
      <c r="AF421" s="178"/>
    </row>
    <row r="422" spans="1:32" ht="21.75" customHeight="1" x14ac:dyDescent="0.2">
      <c r="A422" s="173"/>
      <c r="B422" s="663" t="s">
        <v>325</v>
      </c>
      <c r="C422" s="663"/>
      <c r="D422" s="663"/>
      <c r="E422" s="663"/>
      <c r="F422" s="663"/>
      <c r="G422" s="663"/>
      <c r="H422" s="663"/>
      <c r="I422" s="663"/>
      <c r="J422" s="663"/>
      <c r="K422" s="663"/>
      <c r="L422" s="663"/>
      <c r="M422" s="664"/>
      <c r="N422" s="174">
        <v>991</v>
      </c>
      <c r="O422" s="198">
        <v>1</v>
      </c>
      <c r="P422" s="198">
        <v>2</v>
      </c>
      <c r="Q422" s="175" t="s">
        <v>326</v>
      </c>
      <c r="R422" s="176">
        <v>0</v>
      </c>
      <c r="S422" s="635"/>
      <c r="T422" s="636"/>
      <c r="U422" s="394">
        <v>1208.87102</v>
      </c>
      <c r="V422" s="394">
        <f t="shared" si="39"/>
        <v>1208.87102</v>
      </c>
      <c r="W422" s="395">
        <f t="shared" si="36"/>
        <v>100</v>
      </c>
      <c r="X422" s="665"/>
      <c r="Y422" s="665"/>
      <c r="Z422" s="665"/>
      <c r="AA422" s="665"/>
      <c r="AB422" s="665"/>
      <c r="AC422" s="665"/>
      <c r="AD422" s="665"/>
      <c r="AE422" s="177"/>
      <c r="AF422" s="178"/>
    </row>
    <row r="423" spans="1:32" ht="53.25" customHeight="1" x14ac:dyDescent="0.2">
      <c r="A423" s="173"/>
      <c r="B423" s="663" t="s">
        <v>17</v>
      </c>
      <c r="C423" s="663"/>
      <c r="D423" s="663"/>
      <c r="E423" s="663"/>
      <c r="F423" s="663"/>
      <c r="G423" s="663"/>
      <c r="H423" s="663"/>
      <c r="I423" s="663"/>
      <c r="J423" s="663"/>
      <c r="K423" s="663"/>
      <c r="L423" s="663"/>
      <c r="M423" s="664"/>
      <c r="N423" s="174">
        <v>991</v>
      </c>
      <c r="O423" s="198">
        <v>1</v>
      </c>
      <c r="P423" s="198">
        <v>2</v>
      </c>
      <c r="Q423" s="175" t="s">
        <v>326</v>
      </c>
      <c r="R423" s="176" t="s">
        <v>18</v>
      </c>
      <c r="S423" s="635"/>
      <c r="T423" s="636"/>
      <c r="U423" s="394">
        <v>1208.87102</v>
      </c>
      <c r="V423" s="394">
        <f t="shared" si="39"/>
        <v>1208.87102</v>
      </c>
      <c r="W423" s="395">
        <f t="shared" si="36"/>
        <v>100</v>
      </c>
      <c r="X423" s="665"/>
      <c r="Y423" s="665"/>
      <c r="Z423" s="665"/>
      <c r="AA423" s="665"/>
      <c r="AB423" s="665"/>
      <c r="AC423" s="665"/>
      <c r="AD423" s="665"/>
      <c r="AE423" s="177"/>
      <c r="AF423" s="178"/>
    </row>
    <row r="424" spans="1:32" ht="21.75" customHeight="1" x14ac:dyDescent="0.2">
      <c r="A424" s="173"/>
      <c r="B424" s="663" t="s">
        <v>38</v>
      </c>
      <c r="C424" s="663"/>
      <c r="D424" s="663"/>
      <c r="E424" s="663"/>
      <c r="F424" s="663"/>
      <c r="G424" s="663"/>
      <c r="H424" s="663"/>
      <c r="I424" s="663"/>
      <c r="J424" s="663"/>
      <c r="K424" s="663"/>
      <c r="L424" s="663"/>
      <c r="M424" s="664"/>
      <c r="N424" s="174">
        <v>991</v>
      </c>
      <c r="O424" s="198">
        <v>1</v>
      </c>
      <c r="P424" s="198">
        <v>2</v>
      </c>
      <c r="Q424" s="175" t="s">
        <v>326</v>
      </c>
      <c r="R424" s="176" t="s">
        <v>39</v>
      </c>
      <c r="S424" s="635"/>
      <c r="T424" s="636"/>
      <c r="U424" s="394">
        <v>1208.87102</v>
      </c>
      <c r="V424" s="394">
        <f>+V425+V426</f>
        <v>1208.87102</v>
      </c>
      <c r="W424" s="395">
        <f t="shared" si="36"/>
        <v>100</v>
      </c>
      <c r="X424" s="665"/>
      <c r="Y424" s="665"/>
      <c r="Z424" s="665"/>
      <c r="AA424" s="665"/>
      <c r="AB424" s="665"/>
      <c r="AC424" s="665"/>
      <c r="AD424" s="665"/>
      <c r="AE424" s="177"/>
      <c r="AF424" s="178"/>
    </row>
    <row r="425" spans="1:32" ht="21.75" customHeight="1" x14ac:dyDescent="0.2">
      <c r="A425" s="173"/>
      <c r="B425" s="663" t="s">
        <v>327</v>
      </c>
      <c r="C425" s="663"/>
      <c r="D425" s="663"/>
      <c r="E425" s="663"/>
      <c r="F425" s="663"/>
      <c r="G425" s="663"/>
      <c r="H425" s="663"/>
      <c r="I425" s="663"/>
      <c r="J425" s="663"/>
      <c r="K425" s="663"/>
      <c r="L425" s="663"/>
      <c r="M425" s="664"/>
      <c r="N425" s="174">
        <v>991</v>
      </c>
      <c r="O425" s="198">
        <v>1</v>
      </c>
      <c r="P425" s="198">
        <v>2</v>
      </c>
      <c r="Q425" s="175" t="s">
        <v>326</v>
      </c>
      <c r="R425" s="176" t="s">
        <v>40</v>
      </c>
      <c r="S425" s="635"/>
      <c r="T425" s="636"/>
      <c r="U425" s="394">
        <v>929.39609999999993</v>
      </c>
      <c r="V425" s="394">
        <v>929.39610000000005</v>
      </c>
      <c r="W425" s="395">
        <f t="shared" si="36"/>
        <v>100.00000000000003</v>
      </c>
      <c r="X425" s="665"/>
      <c r="Y425" s="665"/>
      <c r="Z425" s="665"/>
      <c r="AA425" s="665"/>
      <c r="AB425" s="665"/>
      <c r="AC425" s="665"/>
      <c r="AD425" s="665"/>
      <c r="AE425" s="177"/>
      <c r="AF425" s="178"/>
    </row>
    <row r="426" spans="1:32" ht="32.25" customHeight="1" x14ac:dyDescent="0.2">
      <c r="A426" s="173"/>
      <c r="B426" s="663" t="s">
        <v>328</v>
      </c>
      <c r="C426" s="663"/>
      <c r="D426" s="663"/>
      <c r="E426" s="663"/>
      <c r="F426" s="663"/>
      <c r="G426" s="663"/>
      <c r="H426" s="663"/>
      <c r="I426" s="663"/>
      <c r="J426" s="663"/>
      <c r="K426" s="663"/>
      <c r="L426" s="663"/>
      <c r="M426" s="664"/>
      <c r="N426" s="174">
        <v>991</v>
      </c>
      <c r="O426" s="198">
        <v>1</v>
      </c>
      <c r="P426" s="198">
        <v>2</v>
      </c>
      <c r="Q426" s="175" t="s">
        <v>326</v>
      </c>
      <c r="R426" s="176" t="s">
        <v>42</v>
      </c>
      <c r="S426" s="635"/>
      <c r="T426" s="636"/>
      <c r="U426" s="394">
        <v>279.47492</v>
      </c>
      <c r="V426" s="394">
        <v>279.47492</v>
      </c>
      <c r="W426" s="395">
        <f t="shared" si="36"/>
        <v>100</v>
      </c>
      <c r="X426" s="665"/>
      <c r="Y426" s="665"/>
      <c r="Z426" s="665"/>
      <c r="AA426" s="665"/>
      <c r="AB426" s="665"/>
      <c r="AC426" s="665"/>
      <c r="AD426" s="665"/>
      <c r="AE426" s="177"/>
      <c r="AF426" s="178"/>
    </row>
    <row r="427" spans="1:32" ht="42.75" customHeight="1" x14ac:dyDescent="0.2">
      <c r="A427" s="173"/>
      <c r="B427" s="663" t="s">
        <v>81</v>
      </c>
      <c r="C427" s="663"/>
      <c r="D427" s="663"/>
      <c r="E427" s="663"/>
      <c r="F427" s="663"/>
      <c r="G427" s="663"/>
      <c r="H427" s="663"/>
      <c r="I427" s="663"/>
      <c r="J427" s="663"/>
      <c r="K427" s="663"/>
      <c r="L427" s="663"/>
      <c r="M427" s="664"/>
      <c r="N427" s="174">
        <v>991</v>
      </c>
      <c r="O427" s="198">
        <v>1</v>
      </c>
      <c r="P427" s="198">
        <v>4</v>
      </c>
      <c r="Q427" s="175">
        <v>0</v>
      </c>
      <c r="R427" s="176">
        <v>0</v>
      </c>
      <c r="S427" s="635"/>
      <c r="T427" s="636"/>
      <c r="U427" s="394">
        <v>18553.055289999997</v>
      </c>
      <c r="V427" s="394">
        <f>V428+V433+V453</f>
        <v>18356.488029999997</v>
      </c>
      <c r="W427" s="395">
        <f t="shared" si="36"/>
        <v>98.940512724575626</v>
      </c>
      <c r="X427" s="665"/>
      <c r="Y427" s="665"/>
      <c r="Z427" s="665"/>
      <c r="AA427" s="665"/>
      <c r="AB427" s="665"/>
      <c r="AC427" s="665"/>
      <c r="AD427" s="665"/>
      <c r="AE427" s="177"/>
      <c r="AF427" s="178"/>
    </row>
    <row r="428" spans="1:32" ht="32.25" customHeight="1" x14ac:dyDescent="0.2">
      <c r="A428" s="173"/>
      <c r="B428" s="663" t="s">
        <v>155</v>
      </c>
      <c r="C428" s="663"/>
      <c r="D428" s="663"/>
      <c r="E428" s="663"/>
      <c r="F428" s="663"/>
      <c r="G428" s="663"/>
      <c r="H428" s="663"/>
      <c r="I428" s="663"/>
      <c r="J428" s="663"/>
      <c r="K428" s="663"/>
      <c r="L428" s="663"/>
      <c r="M428" s="664"/>
      <c r="N428" s="174">
        <v>991</v>
      </c>
      <c r="O428" s="198">
        <v>1</v>
      </c>
      <c r="P428" s="198">
        <v>4</v>
      </c>
      <c r="Q428" s="175" t="s">
        <v>446</v>
      </c>
      <c r="R428" s="176">
        <v>0</v>
      </c>
      <c r="S428" s="635"/>
      <c r="T428" s="636"/>
      <c r="U428" s="394">
        <v>55.52</v>
      </c>
      <c r="V428" s="394">
        <f t="shared" ref="V428:V431" si="40">+V429</f>
        <v>55.512500000000003</v>
      </c>
      <c r="W428" s="395">
        <f t="shared" si="36"/>
        <v>99.98649135446685</v>
      </c>
      <c r="X428" s="665"/>
      <c r="Y428" s="665"/>
      <c r="Z428" s="665"/>
      <c r="AA428" s="665"/>
      <c r="AB428" s="665"/>
      <c r="AC428" s="665"/>
      <c r="AD428" s="665"/>
      <c r="AE428" s="177"/>
    </row>
    <row r="429" spans="1:32" ht="21.75" customHeight="1" x14ac:dyDescent="0.2">
      <c r="A429" s="173"/>
      <c r="B429" s="663" t="s">
        <v>26</v>
      </c>
      <c r="C429" s="663"/>
      <c r="D429" s="663"/>
      <c r="E429" s="663"/>
      <c r="F429" s="663"/>
      <c r="G429" s="663"/>
      <c r="H429" s="663"/>
      <c r="I429" s="663"/>
      <c r="J429" s="663"/>
      <c r="K429" s="663"/>
      <c r="L429" s="663"/>
      <c r="M429" s="664"/>
      <c r="N429" s="174">
        <v>991</v>
      </c>
      <c r="O429" s="198">
        <v>1</v>
      </c>
      <c r="P429" s="198">
        <v>4</v>
      </c>
      <c r="Q429" s="175" t="s">
        <v>447</v>
      </c>
      <c r="R429" s="176">
        <v>0</v>
      </c>
      <c r="S429" s="635"/>
      <c r="T429" s="636"/>
      <c r="U429" s="394">
        <v>55.52</v>
      </c>
      <c r="V429" s="394">
        <f t="shared" si="40"/>
        <v>55.512500000000003</v>
      </c>
      <c r="W429" s="395">
        <f t="shared" si="36"/>
        <v>99.98649135446685</v>
      </c>
      <c r="X429" s="665"/>
      <c r="Y429" s="665"/>
      <c r="Z429" s="665"/>
      <c r="AA429" s="665"/>
      <c r="AB429" s="665"/>
      <c r="AC429" s="665"/>
      <c r="AD429" s="665"/>
      <c r="AE429" s="177"/>
    </row>
    <row r="430" spans="1:32" ht="21.75" customHeight="1" x14ac:dyDescent="0.2">
      <c r="A430" s="173"/>
      <c r="B430" s="663" t="s">
        <v>339</v>
      </c>
      <c r="C430" s="663"/>
      <c r="D430" s="663"/>
      <c r="E430" s="663"/>
      <c r="F430" s="663"/>
      <c r="G430" s="663"/>
      <c r="H430" s="663"/>
      <c r="I430" s="663"/>
      <c r="J430" s="663"/>
      <c r="K430" s="663"/>
      <c r="L430" s="663"/>
      <c r="M430" s="664"/>
      <c r="N430" s="174">
        <v>991</v>
      </c>
      <c r="O430" s="198">
        <v>1</v>
      </c>
      <c r="P430" s="198">
        <v>4</v>
      </c>
      <c r="Q430" s="175" t="s">
        <v>447</v>
      </c>
      <c r="R430" s="176" t="s">
        <v>25</v>
      </c>
      <c r="S430" s="635"/>
      <c r="T430" s="636"/>
      <c r="U430" s="394">
        <v>55.52</v>
      </c>
      <c r="V430" s="394">
        <f t="shared" si="40"/>
        <v>55.512500000000003</v>
      </c>
      <c r="W430" s="395">
        <f t="shared" si="36"/>
        <v>99.98649135446685</v>
      </c>
      <c r="X430" s="665"/>
      <c r="Y430" s="665"/>
      <c r="Z430" s="665"/>
      <c r="AA430" s="665"/>
      <c r="AB430" s="665"/>
      <c r="AC430" s="665"/>
      <c r="AD430" s="665"/>
      <c r="AE430" s="177"/>
    </row>
    <row r="431" spans="1:32" ht="21.75" customHeight="1" x14ac:dyDescent="0.2">
      <c r="A431" s="173"/>
      <c r="B431" s="663" t="s">
        <v>340</v>
      </c>
      <c r="C431" s="663"/>
      <c r="D431" s="663"/>
      <c r="E431" s="663"/>
      <c r="F431" s="663"/>
      <c r="G431" s="663"/>
      <c r="H431" s="663"/>
      <c r="I431" s="663"/>
      <c r="J431" s="663"/>
      <c r="K431" s="663"/>
      <c r="L431" s="663"/>
      <c r="M431" s="664"/>
      <c r="N431" s="174">
        <v>991</v>
      </c>
      <c r="O431" s="198">
        <v>1</v>
      </c>
      <c r="P431" s="198">
        <v>4</v>
      </c>
      <c r="Q431" s="175" t="s">
        <v>447</v>
      </c>
      <c r="R431" s="176" t="s">
        <v>27</v>
      </c>
      <c r="S431" s="635"/>
      <c r="T431" s="636"/>
      <c r="U431" s="394">
        <v>55.52</v>
      </c>
      <c r="V431" s="394">
        <f t="shared" si="40"/>
        <v>55.512500000000003</v>
      </c>
      <c r="W431" s="395">
        <f t="shared" si="36"/>
        <v>99.98649135446685</v>
      </c>
      <c r="X431" s="665"/>
      <c r="Y431" s="665"/>
      <c r="Z431" s="665"/>
      <c r="AA431" s="665"/>
      <c r="AB431" s="665"/>
      <c r="AC431" s="665"/>
      <c r="AD431" s="665"/>
      <c r="AE431" s="177"/>
    </row>
    <row r="432" spans="1:32" ht="12" customHeight="1" x14ac:dyDescent="0.2">
      <c r="A432" s="173"/>
      <c r="B432" s="663" t="s">
        <v>342</v>
      </c>
      <c r="C432" s="663"/>
      <c r="D432" s="663"/>
      <c r="E432" s="663"/>
      <c r="F432" s="663"/>
      <c r="G432" s="663"/>
      <c r="H432" s="663"/>
      <c r="I432" s="663"/>
      <c r="J432" s="663"/>
      <c r="K432" s="663"/>
      <c r="L432" s="663"/>
      <c r="M432" s="664"/>
      <c r="N432" s="174">
        <v>991</v>
      </c>
      <c r="O432" s="198">
        <v>1</v>
      </c>
      <c r="P432" s="198">
        <v>4</v>
      </c>
      <c r="Q432" s="175" t="s">
        <v>447</v>
      </c>
      <c r="R432" s="176" t="s">
        <v>29</v>
      </c>
      <c r="S432" s="635"/>
      <c r="T432" s="636"/>
      <c r="U432" s="394">
        <v>55.52</v>
      </c>
      <c r="V432" s="394">
        <v>55.512500000000003</v>
      </c>
      <c r="W432" s="395">
        <f t="shared" si="36"/>
        <v>99.98649135446685</v>
      </c>
      <c r="X432" s="665"/>
      <c r="Y432" s="665"/>
      <c r="Z432" s="665"/>
      <c r="AA432" s="665"/>
      <c r="AB432" s="665"/>
      <c r="AC432" s="665"/>
      <c r="AD432" s="665"/>
      <c r="AE432" s="177"/>
    </row>
    <row r="433" spans="1:32" ht="32.25" customHeight="1" x14ac:dyDescent="0.2">
      <c r="A433" s="173"/>
      <c r="B433" s="663" t="s">
        <v>323</v>
      </c>
      <c r="C433" s="663"/>
      <c r="D433" s="663"/>
      <c r="E433" s="663"/>
      <c r="F433" s="663"/>
      <c r="G433" s="663"/>
      <c r="H433" s="663"/>
      <c r="I433" s="663"/>
      <c r="J433" s="663"/>
      <c r="K433" s="663"/>
      <c r="L433" s="663"/>
      <c r="M433" s="664"/>
      <c r="N433" s="174">
        <v>991</v>
      </c>
      <c r="O433" s="198">
        <v>1</v>
      </c>
      <c r="P433" s="198">
        <v>4</v>
      </c>
      <c r="Q433" s="175" t="s">
        <v>324</v>
      </c>
      <c r="R433" s="176">
        <v>0</v>
      </c>
      <c r="S433" s="635"/>
      <c r="T433" s="636"/>
      <c r="U433" s="394">
        <v>18355.535289999996</v>
      </c>
      <c r="V433" s="394">
        <f>+V434+V439+V449</f>
        <v>18158.975529999996</v>
      </c>
      <c r="W433" s="395">
        <f t="shared" si="36"/>
        <v>98.929152667603844</v>
      </c>
      <c r="X433" s="665"/>
      <c r="Y433" s="665"/>
      <c r="Z433" s="665"/>
      <c r="AA433" s="665"/>
      <c r="AB433" s="665"/>
      <c r="AC433" s="665"/>
      <c r="AD433" s="665"/>
      <c r="AE433" s="177"/>
      <c r="AF433" s="178"/>
    </row>
    <row r="434" spans="1:32" ht="21.75" customHeight="1" x14ac:dyDescent="0.2">
      <c r="A434" s="173"/>
      <c r="B434" s="663" t="s">
        <v>348</v>
      </c>
      <c r="C434" s="663"/>
      <c r="D434" s="663"/>
      <c r="E434" s="663"/>
      <c r="F434" s="663"/>
      <c r="G434" s="663"/>
      <c r="H434" s="663"/>
      <c r="I434" s="663"/>
      <c r="J434" s="663"/>
      <c r="K434" s="663"/>
      <c r="L434" s="663"/>
      <c r="M434" s="664"/>
      <c r="N434" s="174">
        <v>991</v>
      </c>
      <c r="O434" s="198">
        <v>1</v>
      </c>
      <c r="P434" s="198">
        <v>4</v>
      </c>
      <c r="Q434" s="175" t="s">
        <v>349</v>
      </c>
      <c r="R434" s="176">
        <v>0</v>
      </c>
      <c r="S434" s="635"/>
      <c r="T434" s="636"/>
      <c r="U434" s="394">
        <v>12038.445969999999</v>
      </c>
      <c r="V434" s="394">
        <f>+V435</f>
        <v>12038.445969999999</v>
      </c>
      <c r="W434" s="395">
        <f t="shared" si="36"/>
        <v>100</v>
      </c>
      <c r="X434" s="665"/>
      <c r="Y434" s="665"/>
      <c r="Z434" s="665"/>
      <c r="AA434" s="665"/>
      <c r="AB434" s="665"/>
      <c r="AC434" s="665"/>
      <c r="AD434" s="665"/>
      <c r="AE434" s="177"/>
      <c r="AF434" s="178"/>
    </row>
    <row r="435" spans="1:32" ht="53.25" customHeight="1" x14ac:dyDescent="0.2">
      <c r="A435" s="173"/>
      <c r="B435" s="663" t="s">
        <v>17</v>
      </c>
      <c r="C435" s="663"/>
      <c r="D435" s="663"/>
      <c r="E435" s="663"/>
      <c r="F435" s="663"/>
      <c r="G435" s="663"/>
      <c r="H435" s="663"/>
      <c r="I435" s="663"/>
      <c r="J435" s="663"/>
      <c r="K435" s="663"/>
      <c r="L435" s="663"/>
      <c r="M435" s="664"/>
      <c r="N435" s="174">
        <v>991</v>
      </c>
      <c r="O435" s="198">
        <v>1</v>
      </c>
      <c r="P435" s="198">
        <v>4</v>
      </c>
      <c r="Q435" s="175" t="s">
        <v>349</v>
      </c>
      <c r="R435" s="176" t="s">
        <v>18</v>
      </c>
      <c r="S435" s="635"/>
      <c r="T435" s="636"/>
      <c r="U435" s="394">
        <v>12038.445969999999</v>
      </c>
      <c r="V435" s="394">
        <f>+V436</f>
        <v>12038.445969999999</v>
      </c>
      <c r="W435" s="395">
        <f t="shared" si="36"/>
        <v>100</v>
      </c>
      <c r="X435" s="665"/>
      <c r="Y435" s="665"/>
      <c r="Z435" s="665"/>
      <c r="AA435" s="665"/>
      <c r="AB435" s="665"/>
      <c r="AC435" s="665"/>
      <c r="AD435" s="665"/>
      <c r="AE435" s="177"/>
      <c r="AF435" s="178"/>
    </row>
    <row r="436" spans="1:32" ht="21.75" customHeight="1" x14ac:dyDescent="0.2">
      <c r="A436" s="173"/>
      <c r="B436" s="663" t="s">
        <v>38</v>
      </c>
      <c r="C436" s="663"/>
      <c r="D436" s="663"/>
      <c r="E436" s="663"/>
      <c r="F436" s="663"/>
      <c r="G436" s="663"/>
      <c r="H436" s="663"/>
      <c r="I436" s="663"/>
      <c r="J436" s="663"/>
      <c r="K436" s="663"/>
      <c r="L436" s="663"/>
      <c r="M436" s="664"/>
      <c r="N436" s="174">
        <v>991</v>
      </c>
      <c r="O436" s="198">
        <v>1</v>
      </c>
      <c r="P436" s="198">
        <v>4</v>
      </c>
      <c r="Q436" s="175" t="s">
        <v>349</v>
      </c>
      <c r="R436" s="176" t="s">
        <v>39</v>
      </c>
      <c r="S436" s="635"/>
      <c r="T436" s="636"/>
      <c r="U436" s="394">
        <v>12038.445969999999</v>
      </c>
      <c r="V436" s="394">
        <f>+V437+V438</f>
        <v>12038.445969999999</v>
      </c>
      <c r="W436" s="395">
        <f t="shared" si="36"/>
        <v>100</v>
      </c>
      <c r="X436" s="665"/>
      <c r="Y436" s="665"/>
      <c r="Z436" s="665"/>
      <c r="AA436" s="665"/>
      <c r="AB436" s="665"/>
      <c r="AC436" s="665"/>
      <c r="AD436" s="665"/>
      <c r="AE436" s="177"/>
      <c r="AF436" s="178"/>
    </row>
    <row r="437" spans="1:32" ht="21.75" customHeight="1" x14ac:dyDescent="0.2">
      <c r="A437" s="173"/>
      <c r="B437" s="663" t="s">
        <v>327</v>
      </c>
      <c r="C437" s="663"/>
      <c r="D437" s="663"/>
      <c r="E437" s="663"/>
      <c r="F437" s="663"/>
      <c r="G437" s="663"/>
      <c r="H437" s="663"/>
      <c r="I437" s="663"/>
      <c r="J437" s="663"/>
      <c r="K437" s="663"/>
      <c r="L437" s="663"/>
      <c r="M437" s="664"/>
      <c r="N437" s="174">
        <v>991</v>
      </c>
      <c r="O437" s="198">
        <v>1</v>
      </c>
      <c r="P437" s="198">
        <v>4</v>
      </c>
      <c r="Q437" s="175" t="s">
        <v>349</v>
      </c>
      <c r="R437" s="176" t="s">
        <v>40</v>
      </c>
      <c r="S437" s="635"/>
      <c r="T437" s="636"/>
      <c r="U437" s="394">
        <v>9263.8708499999993</v>
      </c>
      <c r="V437" s="394">
        <v>9263.8708499999993</v>
      </c>
      <c r="W437" s="395">
        <f t="shared" si="36"/>
        <v>100</v>
      </c>
      <c r="X437" s="665"/>
      <c r="Y437" s="665"/>
      <c r="Z437" s="665"/>
      <c r="AA437" s="665"/>
      <c r="AB437" s="665"/>
      <c r="AC437" s="665"/>
      <c r="AD437" s="665"/>
      <c r="AE437" s="177"/>
      <c r="AF437" s="178"/>
    </row>
    <row r="438" spans="1:32" ht="32.25" customHeight="1" x14ac:dyDescent="0.2">
      <c r="A438" s="173"/>
      <c r="B438" s="663" t="s">
        <v>328</v>
      </c>
      <c r="C438" s="663"/>
      <c r="D438" s="663"/>
      <c r="E438" s="663"/>
      <c r="F438" s="663"/>
      <c r="G438" s="663"/>
      <c r="H438" s="663"/>
      <c r="I438" s="663"/>
      <c r="J438" s="663"/>
      <c r="K438" s="663"/>
      <c r="L438" s="663"/>
      <c r="M438" s="664"/>
      <c r="N438" s="174">
        <v>991</v>
      </c>
      <c r="O438" s="198">
        <v>1</v>
      </c>
      <c r="P438" s="198">
        <v>4</v>
      </c>
      <c r="Q438" s="175" t="s">
        <v>349</v>
      </c>
      <c r="R438" s="176" t="s">
        <v>42</v>
      </c>
      <c r="S438" s="635"/>
      <c r="T438" s="636"/>
      <c r="U438" s="394">
        <v>2774.57512</v>
      </c>
      <c r="V438" s="394">
        <v>2774.57512</v>
      </c>
      <c r="W438" s="395">
        <f t="shared" si="36"/>
        <v>100</v>
      </c>
      <c r="X438" s="665"/>
      <c r="Y438" s="665"/>
      <c r="Z438" s="665"/>
      <c r="AA438" s="665"/>
      <c r="AB438" s="665"/>
      <c r="AC438" s="665"/>
      <c r="AD438" s="665"/>
      <c r="AE438" s="177"/>
      <c r="AF438" s="178"/>
    </row>
    <row r="439" spans="1:32" ht="32.25" customHeight="1" x14ac:dyDescent="0.2">
      <c r="A439" s="173"/>
      <c r="B439" s="663" t="s">
        <v>350</v>
      </c>
      <c r="C439" s="663"/>
      <c r="D439" s="663"/>
      <c r="E439" s="663"/>
      <c r="F439" s="663"/>
      <c r="G439" s="663"/>
      <c r="H439" s="663"/>
      <c r="I439" s="663"/>
      <c r="J439" s="663"/>
      <c r="K439" s="663"/>
      <c r="L439" s="663"/>
      <c r="M439" s="664"/>
      <c r="N439" s="174">
        <v>991</v>
      </c>
      <c r="O439" s="198">
        <v>1</v>
      </c>
      <c r="P439" s="198">
        <v>4</v>
      </c>
      <c r="Q439" s="175" t="s">
        <v>351</v>
      </c>
      <c r="R439" s="176">
        <v>0</v>
      </c>
      <c r="S439" s="635"/>
      <c r="T439" s="636"/>
      <c r="U439" s="394">
        <v>6268.9893200000006</v>
      </c>
      <c r="V439" s="394">
        <f>+V440+V444</f>
        <v>6072.4295600000005</v>
      </c>
      <c r="W439" s="395">
        <f t="shared" si="36"/>
        <v>96.864570188803583</v>
      </c>
      <c r="X439" s="665"/>
      <c r="Y439" s="665"/>
      <c r="Z439" s="665"/>
      <c r="AA439" s="665"/>
      <c r="AB439" s="665"/>
      <c r="AC439" s="665"/>
      <c r="AD439" s="665"/>
      <c r="AE439" s="177"/>
      <c r="AF439" s="178"/>
    </row>
    <row r="440" spans="1:32" ht="21.75" customHeight="1" x14ac:dyDescent="0.2">
      <c r="A440" s="173"/>
      <c r="B440" s="663" t="s">
        <v>339</v>
      </c>
      <c r="C440" s="663"/>
      <c r="D440" s="663"/>
      <c r="E440" s="663"/>
      <c r="F440" s="663"/>
      <c r="G440" s="663"/>
      <c r="H440" s="663"/>
      <c r="I440" s="663"/>
      <c r="J440" s="663"/>
      <c r="K440" s="663"/>
      <c r="L440" s="663"/>
      <c r="M440" s="664"/>
      <c r="N440" s="174">
        <v>991</v>
      </c>
      <c r="O440" s="198">
        <v>1</v>
      </c>
      <c r="P440" s="198">
        <v>4</v>
      </c>
      <c r="Q440" s="175" t="s">
        <v>351</v>
      </c>
      <c r="R440" s="176" t="s">
        <v>25</v>
      </c>
      <c r="S440" s="635"/>
      <c r="T440" s="636"/>
      <c r="U440" s="394">
        <v>5827.6893200000004</v>
      </c>
      <c r="V440" s="394">
        <f>+V441</f>
        <v>5631.1474800000005</v>
      </c>
      <c r="W440" s="395">
        <f t="shared" si="36"/>
        <v>96.627448218190196</v>
      </c>
      <c r="X440" s="665"/>
      <c r="Y440" s="665"/>
      <c r="Z440" s="665"/>
      <c r="AA440" s="665"/>
      <c r="AB440" s="665"/>
      <c r="AC440" s="665"/>
      <c r="AD440" s="665"/>
      <c r="AE440" s="177"/>
      <c r="AF440" s="178"/>
    </row>
    <row r="441" spans="1:32" ht="21.75" customHeight="1" x14ac:dyDescent="0.2">
      <c r="A441" s="173"/>
      <c r="B441" s="663" t="s">
        <v>340</v>
      </c>
      <c r="C441" s="663"/>
      <c r="D441" s="663"/>
      <c r="E441" s="663"/>
      <c r="F441" s="663"/>
      <c r="G441" s="663"/>
      <c r="H441" s="663"/>
      <c r="I441" s="663"/>
      <c r="J441" s="663"/>
      <c r="K441" s="663"/>
      <c r="L441" s="663"/>
      <c r="M441" s="664"/>
      <c r="N441" s="174">
        <v>991</v>
      </c>
      <c r="O441" s="198">
        <v>1</v>
      </c>
      <c r="P441" s="198">
        <v>4</v>
      </c>
      <c r="Q441" s="175" t="s">
        <v>351</v>
      </c>
      <c r="R441" s="176" t="s">
        <v>27</v>
      </c>
      <c r="S441" s="635"/>
      <c r="T441" s="636"/>
      <c r="U441" s="394">
        <v>5827.6893200000004</v>
      </c>
      <c r="V441" s="394">
        <f>+V442+V443</f>
        <v>5631.1474800000005</v>
      </c>
      <c r="W441" s="395">
        <f t="shared" si="36"/>
        <v>96.627448218190196</v>
      </c>
      <c r="X441" s="665"/>
      <c r="Y441" s="665"/>
      <c r="Z441" s="665"/>
      <c r="AA441" s="665"/>
      <c r="AB441" s="665"/>
      <c r="AC441" s="665"/>
      <c r="AD441" s="665"/>
      <c r="AE441" s="177"/>
      <c r="AF441" s="178"/>
    </row>
    <row r="442" spans="1:32" ht="21.75" customHeight="1" x14ac:dyDescent="0.2">
      <c r="A442" s="173"/>
      <c r="B442" s="663" t="s">
        <v>341</v>
      </c>
      <c r="C442" s="663"/>
      <c r="D442" s="663"/>
      <c r="E442" s="663"/>
      <c r="F442" s="663"/>
      <c r="G442" s="663"/>
      <c r="H442" s="663"/>
      <c r="I442" s="663"/>
      <c r="J442" s="663"/>
      <c r="K442" s="663"/>
      <c r="L442" s="663"/>
      <c r="M442" s="664"/>
      <c r="N442" s="174">
        <v>991</v>
      </c>
      <c r="O442" s="198">
        <v>1</v>
      </c>
      <c r="P442" s="198">
        <v>4</v>
      </c>
      <c r="Q442" s="175" t="s">
        <v>351</v>
      </c>
      <c r="R442" s="176" t="s">
        <v>28</v>
      </c>
      <c r="S442" s="635"/>
      <c r="T442" s="636"/>
      <c r="U442" s="394">
        <v>842.85</v>
      </c>
      <c r="V442" s="394">
        <v>842.84500000000003</v>
      </c>
      <c r="W442" s="395">
        <f t="shared" si="36"/>
        <v>99.999406774633684</v>
      </c>
      <c r="X442" s="665"/>
      <c r="Y442" s="665"/>
      <c r="Z442" s="665"/>
      <c r="AA442" s="665"/>
      <c r="AB442" s="665"/>
      <c r="AC442" s="665"/>
      <c r="AD442" s="665"/>
      <c r="AE442" s="177"/>
      <c r="AF442" s="178"/>
    </row>
    <row r="443" spans="1:32" ht="12" customHeight="1" x14ac:dyDescent="0.2">
      <c r="A443" s="173"/>
      <c r="B443" s="663" t="s">
        <v>342</v>
      </c>
      <c r="C443" s="663"/>
      <c r="D443" s="663"/>
      <c r="E443" s="663"/>
      <c r="F443" s="663"/>
      <c r="G443" s="663"/>
      <c r="H443" s="663"/>
      <c r="I443" s="663"/>
      <c r="J443" s="663"/>
      <c r="K443" s="663"/>
      <c r="L443" s="663"/>
      <c r="M443" s="664"/>
      <c r="N443" s="174">
        <v>991</v>
      </c>
      <c r="O443" s="198">
        <v>1</v>
      </c>
      <c r="P443" s="198">
        <v>4</v>
      </c>
      <c r="Q443" s="175" t="s">
        <v>351</v>
      </c>
      <c r="R443" s="176" t="s">
        <v>29</v>
      </c>
      <c r="S443" s="635"/>
      <c r="T443" s="636"/>
      <c r="U443" s="394">
        <v>4984.83932</v>
      </c>
      <c r="V443" s="394">
        <v>4788.3024800000003</v>
      </c>
      <c r="W443" s="395">
        <f t="shared" si="36"/>
        <v>96.05730842293228</v>
      </c>
      <c r="X443" s="665"/>
      <c r="Y443" s="665"/>
      <c r="Z443" s="665"/>
      <c r="AA443" s="665"/>
      <c r="AB443" s="665"/>
      <c r="AC443" s="665"/>
      <c r="AD443" s="665"/>
      <c r="AE443" s="177"/>
      <c r="AF443" s="233" t="s">
        <v>601</v>
      </c>
    </row>
    <row r="444" spans="1:32" ht="12" customHeight="1" x14ac:dyDescent="0.2">
      <c r="A444" s="173"/>
      <c r="B444" s="663" t="s">
        <v>30</v>
      </c>
      <c r="C444" s="663"/>
      <c r="D444" s="663"/>
      <c r="E444" s="663"/>
      <c r="F444" s="663"/>
      <c r="G444" s="663"/>
      <c r="H444" s="663"/>
      <c r="I444" s="663"/>
      <c r="J444" s="663"/>
      <c r="K444" s="663"/>
      <c r="L444" s="663"/>
      <c r="M444" s="664"/>
      <c r="N444" s="174">
        <v>991</v>
      </c>
      <c r="O444" s="198">
        <v>1</v>
      </c>
      <c r="P444" s="198">
        <v>4</v>
      </c>
      <c r="Q444" s="175" t="s">
        <v>351</v>
      </c>
      <c r="R444" s="176" t="s">
        <v>31</v>
      </c>
      <c r="S444" s="635"/>
      <c r="T444" s="636"/>
      <c r="U444" s="394">
        <v>441.3</v>
      </c>
      <c r="V444" s="394">
        <f>+V445</f>
        <v>441.28207999999995</v>
      </c>
      <c r="W444" s="395">
        <f t="shared" si="36"/>
        <v>99.99593927033763</v>
      </c>
      <c r="X444" s="665"/>
      <c r="Y444" s="665"/>
      <c r="Z444" s="665"/>
      <c r="AA444" s="665"/>
      <c r="AB444" s="665"/>
      <c r="AC444" s="665"/>
      <c r="AD444" s="665"/>
      <c r="AE444" s="177"/>
      <c r="AF444" s="178"/>
    </row>
    <row r="445" spans="1:32" ht="12" customHeight="1" x14ac:dyDescent="0.2">
      <c r="A445" s="173"/>
      <c r="B445" s="663" t="s">
        <v>343</v>
      </c>
      <c r="C445" s="663"/>
      <c r="D445" s="663"/>
      <c r="E445" s="663"/>
      <c r="F445" s="663"/>
      <c r="G445" s="663"/>
      <c r="H445" s="663"/>
      <c r="I445" s="663"/>
      <c r="J445" s="663"/>
      <c r="K445" s="663"/>
      <c r="L445" s="663"/>
      <c r="M445" s="664"/>
      <c r="N445" s="174">
        <v>991</v>
      </c>
      <c r="O445" s="198">
        <v>1</v>
      </c>
      <c r="P445" s="198">
        <v>4</v>
      </c>
      <c r="Q445" s="175" t="s">
        <v>351</v>
      </c>
      <c r="R445" s="176" t="s">
        <v>32</v>
      </c>
      <c r="S445" s="635"/>
      <c r="T445" s="636"/>
      <c r="U445" s="394">
        <v>441.3</v>
      </c>
      <c r="V445" s="394">
        <f>+V446+V447+V448</f>
        <v>441.28207999999995</v>
      </c>
      <c r="W445" s="395">
        <f t="shared" si="36"/>
        <v>99.99593927033763</v>
      </c>
      <c r="X445" s="665"/>
      <c r="Y445" s="665"/>
      <c r="Z445" s="665"/>
      <c r="AA445" s="665"/>
      <c r="AB445" s="665"/>
      <c r="AC445" s="665"/>
      <c r="AD445" s="665"/>
      <c r="AE445" s="177"/>
      <c r="AF445" s="178"/>
    </row>
    <row r="446" spans="1:32" ht="21.75" customHeight="1" x14ac:dyDescent="0.2">
      <c r="A446" s="173"/>
      <c r="B446" s="663" t="s">
        <v>33</v>
      </c>
      <c r="C446" s="663"/>
      <c r="D446" s="663"/>
      <c r="E446" s="663"/>
      <c r="F446" s="663"/>
      <c r="G446" s="663"/>
      <c r="H446" s="663"/>
      <c r="I446" s="663"/>
      <c r="J446" s="663"/>
      <c r="K446" s="663"/>
      <c r="L446" s="663"/>
      <c r="M446" s="664"/>
      <c r="N446" s="174">
        <v>991</v>
      </c>
      <c r="O446" s="198">
        <v>1</v>
      </c>
      <c r="P446" s="198">
        <v>4</v>
      </c>
      <c r="Q446" s="175" t="s">
        <v>351</v>
      </c>
      <c r="R446" s="176" t="s">
        <v>34</v>
      </c>
      <c r="S446" s="635"/>
      <c r="T446" s="636"/>
      <c r="U446" s="394">
        <v>177</v>
      </c>
      <c r="V446" s="394">
        <v>177</v>
      </c>
      <c r="W446" s="395">
        <f t="shared" si="36"/>
        <v>100</v>
      </c>
      <c r="X446" s="665"/>
      <c r="Y446" s="665"/>
      <c r="Z446" s="665"/>
      <c r="AA446" s="665"/>
      <c r="AB446" s="665"/>
      <c r="AC446" s="665"/>
      <c r="AD446" s="665"/>
      <c r="AE446" s="177"/>
      <c r="AF446" s="178"/>
    </row>
    <row r="447" spans="1:32" ht="12" customHeight="1" x14ac:dyDescent="0.2">
      <c r="A447" s="173"/>
      <c r="B447" s="663" t="s">
        <v>344</v>
      </c>
      <c r="C447" s="663"/>
      <c r="D447" s="663"/>
      <c r="E447" s="663"/>
      <c r="F447" s="663"/>
      <c r="G447" s="663"/>
      <c r="H447" s="663"/>
      <c r="I447" s="663"/>
      <c r="J447" s="663"/>
      <c r="K447" s="663"/>
      <c r="L447" s="663"/>
      <c r="M447" s="664"/>
      <c r="N447" s="174">
        <v>991</v>
      </c>
      <c r="O447" s="198">
        <v>1</v>
      </c>
      <c r="P447" s="198">
        <v>4</v>
      </c>
      <c r="Q447" s="175" t="s">
        <v>351</v>
      </c>
      <c r="R447" s="176" t="s">
        <v>35</v>
      </c>
      <c r="S447" s="635"/>
      <c r="T447" s="636"/>
      <c r="U447" s="394">
        <v>39.299999999999997</v>
      </c>
      <c r="V447" s="394">
        <v>39.283999999999999</v>
      </c>
      <c r="W447" s="395">
        <f t="shared" si="36"/>
        <v>99.959287531806623</v>
      </c>
      <c r="X447" s="665"/>
      <c r="Y447" s="665"/>
      <c r="Z447" s="665"/>
      <c r="AA447" s="665"/>
      <c r="AB447" s="665"/>
      <c r="AC447" s="665"/>
      <c r="AD447" s="665"/>
      <c r="AE447" s="177"/>
      <c r="AF447" s="178"/>
    </row>
    <row r="448" spans="1:32" ht="12" customHeight="1" x14ac:dyDescent="0.2">
      <c r="A448" s="173"/>
      <c r="B448" s="663" t="s">
        <v>82</v>
      </c>
      <c r="C448" s="663"/>
      <c r="D448" s="663"/>
      <c r="E448" s="663"/>
      <c r="F448" s="663"/>
      <c r="G448" s="663"/>
      <c r="H448" s="663"/>
      <c r="I448" s="663"/>
      <c r="J448" s="663"/>
      <c r="K448" s="663"/>
      <c r="L448" s="663"/>
      <c r="M448" s="664"/>
      <c r="N448" s="174">
        <v>991</v>
      </c>
      <c r="O448" s="198">
        <v>1</v>
      </c>
      <c r="P448" s="198">
        <v>4</v>
      </c>
      <c r="Q448" s="175" t="s">
        <v>351</v>
      </c>
      <c r="R448" s="176" t="s">
        <v>83</v>
      </c>
      <c r="S448" s="635"/>
      <c r="T448" s="636"/>
      <c r="U448" s="394">
        <v>225</v>
      </c>
      <c r="V448" s="394">
        <v>224.99807999999999</v>
      </c>
      <c r="W448" s="395">
        <f t="shared" si="36"/>
        <v>99.999146666666661</v>
      </c>
      <c r="X448" s="665"/>
      <c r="Y448" s="665"/>
      <c r="Z448" s="665"/>
      <c r="AA448" s="665"/>
      <c r="AB448" s="665"/>
      <c r="AC448" s="665"/>
      <c r="AD448" s="665"/>
      <c r="AE448" s="177"/>
      <c r="AF448" s="178"/>
    </row>
    <row r="449" spans="1:32" ht="32.25" customHeight="1" x14ac:dyDescent="0.2">
      <c r="A449" s="173"/>
      <c r="B449" s="663" t="s">
        <v>543</v>
      </c>
      <c r="C449" s="663"/>
      <c r="D449" s="663"/>
      <c r="E449" s="663"/>
      <c r="F449" s="663"/>
      <c r="G449" s="663"/>
      <c r="H449" s="663"/>
      <c r="I449" s="663"/>
      <c r="J449" s="663"/>
      <c r="K449" s="663"/>
      <c r="L449" s="663"/>
      <c r="M449" s="664"/>
      <c r="N449" s="174">
        <v>991</v>
      </c>
      <c r="O449" s="198">
        <v>1</v>
      </c>
      <c r="P449" s="198">
        <v>4</v>
      </c>
      <c r="Q449" s="175" t="s">
        <v>544</v>
      </c>
      <c r="R449" s="176">
        <v>0</v>
      </c>
      <c r="S449" s="635"/>
      <c r="T449" s="636"/>
      <c r="U449" s="394">
        <v>48.1</v>
      </c>
      <c r="V449" s="394">
        <f t="shared" ref="V449:V451" si="41">+V450</f>
        <v>48.1</v>
      </c>
      <c r="W449" s="395">
        <f t="shared" si="36"/>
        <v>100</v>
      </c>
      <c r="X449" s="665"/>
      <c r="Y449" s="665"/>
      <c r="Z449" s="665"/>
      <c r="AA449" s="665"/>
      <c r="AB449" s="665"/>
      <c r="AC449" s="665"/>
      <c r="AD449" s="665"/>
      <c r="AE449" s="177"/>
      <c r="AF449" s="178"/>
    </row>
    <row r="450" spans="1:32" ht="53.25" customHeight="1" x14ac:dyDescent="0.2">
      <c r="A450" s="173"/>
      <c r="B450" s="663" t="s">
        <v>17</v>
      </c>
      <c r="C450" s="663"/>
      <c r="D450" s="663"/>
      <c r="E450" s="663"/>
      <c r="F450" s="663"/>
      <c r="G450" s="663"/>
      <c r="H450" s="663"/>
      <c r="I450" s="663"/>
      <c r="J450" s="663"/>
      <c r="K450" s="663"/>
      <c r="L450" s="663"/>
      <c r="M450" s="664"/>
      <c r="N450" s="174">
        <v>991</v>
      </c>
      <c r="O450" s="198">
        <v>1</v>
      </c>
      <c r="P450" s="198">
        <v>4</v>
      </c>
      <c r="Q450" s="175" t="s">
        <v>544</v>
      </c>
      <c r="R450" s="176" t="s">
        <v>18</v>
      </c>
      <c r="S450" s="635"/>
      <c r="T450" s="636"/>
      <c r="U450" s="394">
        <v>48.1</v>
      </c>
      <c r="V450" s="394">
        <f t="shared" si="41"/>
        <v>48.1</v>
      </c>
      <c r="W450" s="395">
        <f t="shared" si="36"/>
        <v>100</v>
      </c>
      <c r="X450" s="665"/>
      <c r="Y450" s="665"/>
      <c r="Z450" s="665"/>
      <c r="AA450" s="665"/>
      <c r="AB450" s="665"/>
      <c r="AC450" s="665"/>
      <c r="AD450" s="665"/>
      <c r="AE450" s="177"/>
      <c r="AF450" s="178"/>
    </row>
    <row r="451" spans="1:32" ht="21.75" customHeight="1" x14ac:dyDescent="0.2">
      <c r="A451" s="173"/>
      <c r="B451" s="663" t="s">
        <v>38</v>
      </c>
      <c r="C451" s="663"/>
      <c r="D451" s="663"/>
      <c r="E451" s="663"/>
      <c r="F451" s="663"/>
      <c r="G451" s="663"/>
      <c r="H451" s="663"/>
      <c r="I451" s="663"/>
      <c r="J451" s="663"/>
      <c r="K451" s="663"/>
      <c r="L451" s="663"/>
      <c r="M451" s="664"/>
      <c r="N451" s="174">
        <v>991</v>
      </c>
      <c r="O451" s="198">
        <v>1</v>
      </c>
      <c r="P451" s="198">
        <v>4</v>
      </c>
      <c r="Q451" s="175" t="s">
        <v>544</v>
      </c>
      <c r="R451" s="176" t="s">
        <v>39</v>
      </c>
      <c r="S451" s="635"/>
      <c r="T451" s="636"/>
      <c r="U451" s="394">
        <v>48.1</v>
      </c>
      <c r="V451" s="394">
        <f t="shared" si="41"/>
        <v>48.1</v>
      </c>
      <c r="W451" s="395">
        <f t="shared" si="36"/>
        <v>100</v>
      </c>
      <c r="X451" s="665"/>
      <c r="Y451" s="665"/>
      <c r="Z451" s="665"/>
      <c r="AA451" s="665"/>
      <c r="AB451" s="665"/>
      <c r="AC451" s="665"/>
      <c r="AD451" s="665"/>
      <c r="AE451" s="177"/>
      <c r="AF451" s="178"/>
    </row>
    <row r="452" spans="1:32" ht="33" customHeight="1" x14ac:dyDescent="0.2">
      <c r="A452" s="173"/>
      <c r="B452" s="663" t="s">
        <v>347</v>
      </c>
      <c r="C452" s="663"/>
      <c r="D452" s="663"/>
      <c r="E452" s="663"/>
      <c r="F452" s="663"/>
      <c r="G452" s="663"/>
      <c r="H452" s="663"/>
      <c r="I452" s="663"/>
      <c r="J452" s="663"/>
      <c r="K452" s="663"/>
      <c r="L452" s="663"/>
      <c r="M452" s="664"/>
      <c r="N452" s="174">
        <v>991</v>
      </c>
      <c r="O452" s="198">
        <v>1</v>
      </c>
      <c r="P452" s="198">
        <v>4</v>
      </c>
      <c r="Q452" s="175" t="s">
        <v>544</v>
      </c>
      <c r="R452" s="176" t="s">
        <v>41</v>
      </c>
      <c r="S452" s="635"/>
      <c r="T452" s="636"/>
      <c r="U452" s="394">
        <v>48.1</v>
      </c>
      <c r="V452" s="394">
        <v>48.1</v>
      </c>
      <c r="W452" s="395">
        <f t="shared" si="36"/>
        <v>100</v>
      </c>
      <c r="X452" s="665"/>
      <c r="Y452" s="665"/>
      <c r="Z452" s="665"/>
      <c r="AA452" s="665"/>
      <c r="AB452" s="665"/>
      <c r="AC452" s="665"/>
      <c r="AD452" s="665"/>
      <c r="AE452" s="177"/>
      <c r="AF452" s="178"/>
    </row>
    <row r="453" spans="1:32" ht="21.75" customHeight="1" x14ac:dyDescent="0.2">
      <c r="A453" s="173"/>
      <c r="B453" s="663" t="s">
        <v>377</v>
      </c>
      <c r="C453" s="663"/>
      <c r="D453" s="663"/>
      <c r="E453" s="663"/>
      <c r="F453" s="663"/>
      <c r="G453" s="663"/>
      <c r="H453" s="663"/>
      <c r="I453" s="663"/>
      <c r="J453" s="663"/>
      <c r="K453" s="663"/>
      <c r="L453" s="663"/>
      <c r="M453" s="664"/>
      <c r="N453" s="174">
        <v>991</v>
      </c>
      <c r="O453" s="295">
        <v>1</v>
      </c>
      <c r="P453" s="295">
        <v>4</v>
      </c>
      <c r="Q453" s="175" t="s">
        <v>378</v>
      </c>
      <c r="R453" s="176">
        <v>0</v>
      </c>
      <c r="S453" s="635"/>
      <c r="T453" s="636"/>
      <c r="U453" s="394">
        <v>142</v>
      </c>
      <c r="V453" s="394">
        <f t="shared" ref="V453:V454" si="42">+V454</f>
        <v>142</v>
      </c>
      <c r="W453" s="395">
        <f t="shared" si="36"/>
        <v>100</v>
      </c>
      <c r="X453" s="665"/>
      <c r="Y453" s="665"/>
      <c r="Z453" s="665"/>
      <c r="AA453" s="665"/>
      <c r="AB453" s="665"/>
      <c r="AC453" s="665"/>
      <c r="AD453" s="665"/>
      <c r="AE453" s="177"/>
      <c r="AF453" s="178"/>
    </row>
    <row r="454" spans="1:32" ht="12" customHeight="1" x14ac:dyDescent="0.2">
      <c r="A454" s="173"/>
      <c r="B454" s="663" t="s">
        <v>379</v>
      </c>
      <c r="C454" s="663"/>
      <c r="D454" s="663"/>
      <c r="E454" s="663"/>
      <c r="F454" s="663"/>
      <c r="G454" s="663"/>
      <c r="H454" s="663"/>
      <c r="I454" s="663"/>
      <c r="J454" s="663"/>
      <c r="K454" s="663"/>
      <c r="L454" s="663"/>
      <c r="M454" s="664"/>
      <c r="N454" s="174">
        <v>991</v>
      </c>
      <c r="O454" s="295">
        <v>1</v>
      </c>
      <c r="P454" s="295">
        <v>4</v>
      </c>
      <c r="Q454" s="175" t="s">
        <v>380</v>
      </c>
      <c r="R454" s="176">
        <v>0</v>
      </c>
      <c r="S454" s="635"/>
      <c r="T454" s="636"/>
      <c r="U454" s="394">
        <v>142</v>
      </c>
      <c r="V454" s="394">
        <f t="shared" si="42"/>
        <v>142</v>
      </c>
      <c r="W454" s="395">
        <f t="shared" si="36"/>
        <v>100</v>
      </c>
      <c r="X454" s="665"/>
      <c r="Y454" s="665"/>
      <c r="Z454" s="665"/>
      <c r="AA454" s="665"/>
      <c r="AB454" s="665"/>
      <c r="AC454" s="665"/>
      <c r="AD454" s="665"/>
      <c r="AE454" s="177"/>
      <c r="AF454" s="178"/>
    </row>
    <row r="455" spans="1:32" ht="24.75" customHeight="1" x14ac:dyDescent="0.2">
      <c r="A455" s="173"/>
      <c r="B455" s="663" t="s">
        <v>339</v>
      </c>
      <c r="C455" s="663"/>
      <c r="D455" s="663"/>
      <c r="E455" s="663"/>
      <c r="F455" s="663"/>
      <c r="G455" s="663"/>
      <c r="H455" s="663"/>
      <c r="I455" s="663"/>
      <c r="J455" s="663"/>
      <c r="K455" s="663"/>
      <c r="L455" s="663"/>
      <c r="M455" s="664"/>
      <c r="N455" s="174">
        <v>991</v>
      </c>
      <c r="O455" s="295">
        <v>1</v>
      </c>
      <c r="P455" s="295">
        <v>4</v>
      </c>
      <c r="Q455" s="175" t="s">
        <v>380</v>
      </c>
      <c r="R455" s="176">
        <v>200</v>
      </c>
      <c r="S455" s="635"/>
      <c r="T455" s="636"/>
      <c r="U455" s="394">
        <v>142</v>
      </c>
      <c r="V455" s="394">
        <f>+V456</f>
        <v>142</v>
      </c>
      <c r="W455" s="395">
        <f t="shared" si="36"/>
        <v>100</v>
      </c>
      <c r="X455" s="665"/>
      <c r="Y455" s="665"/>
      <c r="Z455" s="665"/>
      <c r="AA455" s="665"/>
      <c r="AB455" s="665"/>
      <c r="AC455" s="665"/>
      <c r="AD455" s="665"/>
      <c r="AE455" s="177"/>
      <c r="AF455" s="178"/>
    </row>
    <row r="456" spans="1:32" ht="22.5" customHeight="1" x14ac:dyDescent="0.2">
      <c r="A456" s="173"/>
      <c r="B456" s="663" t="s">
        <v>340</v>
      </c>
      <c r="C456" s="663"/>
      <c r="D456" s="663"/>
      <c r="E456" s="663"/>
      <c r="F456" s="663"/>
      <c r="G456" s="663"/>
      <c r="H456" s="663"/>
      <c r="I456" s="663"/>
      <c r="J456" s="663"/>
      <c r="K456" s="663"/>
      <c r="L456" s="663"/>
      <c r="M456" s="664"/>
      <c r="N456" s="174">
        <v>991</v>
      </c>
      <c r="O456" s="295">
        <v>1</v>
      </c>
      <c r="P456" s="295">
        <v>4</v>
      </c>
      <c r="Q456" s="175" t="s">
        <v>380</v>
      </c>
      <c r="R456" s="176">
        <v>240</v>
      </c>
      <c r="S456" s="635"/>
      <c r="T456" s="636"/>
      <c r="U456" s="394">
        <v>142</v>
      </c>
      <c r="V456" s="394">
        <f>+V457</f>
        <v>142</v>
      </c>
      <c r="W456" s="395">
        <f t="shared" si="36"/>
        <v>100</v>
      </c>
      <c r="X456" s="665"/>
      <c r="Y456" s="665"/>
      <c r="Z456" s="665"/>
      <c r="AA456" s="665"/>
      <c r="AB456" s="665"/>
      <c r="AC456" s="665"/>
      <c r="AD456" s="665"/>
      <c r="AE456" s="177"/>
      <c r="AF456" s="178"/>
    </row>
    <row r="457" spans="1:32" ht="12" customHeight="1" x14ac:dyDescent="0.2">
      <c r="A457" s="173"/>
      <c r="B457" s="297"/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8" t="s">
        <v>342</v>
      </c>
      <c r="N457" s="174">
        <v>991</v>
      </c>
      <c r="O457" s="295">
        <v>1</v>
      </c>
      <c r="P457" s="295">
        <v>4</v>
      </c>
      <c r="Q457" s="175" t="s">
        <v>380</v>
      </c>
      <c r="R457" s="176">
        <v>244</v>
      </c>
      <c r="S457" s="294"/>
      <c r="T457" s="295"/>
      <c r="U457" s="394">
        <v>142</v>
      </c>
      <c r="V457" s="394">
        <v>142</v>
      </c>
      <c r="W457" s="395">
        <f t="shared" si="36"/>
        <v>100</v>
      </c>
      <c r="X457" s="299"/>
      <c r="Y457" s="299"/>
      <c r="Z457" s="299"/>
      <c r="AA457" s="299"/>
      <c r="AB457" s="299"/>
      <c r="AC457" s="299"/>
      <c r="AD457" s="299"/>
      <c r="AE457" s="177"/>
      <c r="AF457" s="178"/>
    </row>
    <row r="458" spans="1:32" ht="12" customHeight="1" x14ac:dyDescent="0.2">
      <c r="A458" s="173"/>
      <c r="B458" s="663" t="s">
        <v>352</v>
      </c>
      <c r="C458" s="663"/>
      <c r="D458" s="663"/>
      <c r="E458" s="663"/>
      <c r="F458" s="663"/>
      <c r="G458" s="663"/>
      <c r="H458" s="663"/>
      <c r="I458" s="663"/>
      <c r="J458" s="663"/>
      <c r="K458" s="663"/>
      <c r="L458" s="663"/>
      <c r="M458" s="664"/>
      <c r="N458" s="174">
        <v>991</v>
      </c>
      <c r="O458" s="198">
        <v>1</v>
      </c>
      <c r="P458" s="198">
        <v>5</v>
      </c>
      <c r="Q458" s="175">
        <v>0</v>
      </c>
      <c r="R458" s="176">
        <v>0</v>
      </c>
      <c r="S458" s="635"/>
      <c r="T458" s="636"/>
      <c r="U458" s="394">
        <v>15.9</v>
      </c>
      <c r="V458" s="394">
        <f t="shared" ref="V458:V462" si="43">+V459</f>
        <v>15.9</v>
      </c>
      <c r="W458" s="395">
        <f t="shared" si="36"/>
        <v>100</v>
      </c>
      <c r="X458" s="665"/>
      <c r="Y458" s="665"/>
      <c r="Z458" s="665"/>
      <c r="AA458" s="665"/>
      <c r="AB458" s="665"/>
      <c r="AC458" s="665"/>
      <c r="AD458" s="665"/>
      <c r="AE458" s="177"/>
      <c r="AF458" s="178"/>
    </row>
    <row r="459" spans="1:32" ht="32.25" customHeight="1" x14ac:dyDescent="0.2">
      <c r="A459" s="173"/>
      <c r="B459" s="663" t="s">
        <v>353</v>
      </c>
      <c r="C459" s="663"/>
      <c r="D459" s="663"/>
      <c r="E459" s="663"/>
      <c r="F459" s="663"/>
      <c r="G459" s="663"/>
      <c r="H459" s="663"/>
      <c r="I459" s="663"/>
      <c r="J459" s="663"/>
      <c r="K459" s="663"/>
      <c r="L459" s="663"/>
      <c r="M459" s="664"/>
      <c r="N459" s="174">
        <v>991</v>
      </c>
      <c r="O459" s="198">
        <v>1</v>
      </c>
      <c r="P459" s="198">
        <v>5</v>
      </c>
      <c r="Q459" s="175" t="s">
        <v>354</v>
      </c>
      <c r="R459" s="176">
        <v>0</v>
      </c>
      <c r="S459" s="635"/>
      <c r="T459" s="636"/>
      <c r="U459" s="394">
        <v>15.9</v>
      </c>
      <c r="V459" s="394">
        <f t="shared" si="43"/>
        <v>15.9</v>
      </c>
      <c r="W459" s="395">
        <f t="shared" si="36"/>
        <v>100</v>
      </c>
      <c r="X459" s="665"/>
      <c r="Y459" s="665"/>
      <c r="Z459" s="665"/>
      <c r="AA459" s="665"/>
      <c r="AB459" s="665"/>
      <c r="AC459" s="665"/>
      <c r="AD459" s="665"/>
      <c r="AE459" s="177"/>
      <c r="AF459" s="178"/>
    </row>
    <row r="460" spans="1:32" ht="42.75" customHeight="1" x14ac:dyDescent="0.2">
      <c r="A460" s="173"/>
      <c r="B460" s="663" t="s">
        <v>355</v>
      </c>
      <c r="C460" s="663"/>
      <c r="D460" s="663"/>
      <c r="E460" s="663"/>
      <c r="F460" s="663"/>
      <c r="G460" s="663"/>
      <c r="H460" s="663"/>
      <c r="I460" s="663"/>
      <c r="J460" s="663"/>
      <c r="K460" s="663"/>
      <c r="L460" s="663"/>
      <c r="M460" s="664"/>
      <c r="N460" s="174">
        <v>991</v>
      </c>
      <c r="O460" s="198">
        <v>1</v>
      </c>
      <c r="P460" s="198">
        <v>5</v>
      </c>
      <c r="Q460" s="175" t="s">
        <v>356</v>
      </c>
      <c r="R460" s="176">
        <v>0</v>
      </c>
      <c r="S460" s="635"/>
      <c r="T460" s="636"/>
      <c r="U460" s="394">
        <v>15.9</v>
      </c>
      <c r="V460" s="394">
        <f t="shared" si="43"/>
        <v>15.9</v>
      </c>
      <c r="W460" s="395">
        <f t="shared" si="36"/>
        <v>100</v>
      </c>
      <c r="X460" s="665"/>
      <c r="Y460" s="665"/>
      <c r="Z460" s="665"/>
      <c r="AA460" s="665"/>
      <c r="AB460" s="665"/>
      <c r="AC460" s="665"/>
      <c r="AD460" s="665"/>
      <c r="AE460" s="177"/>
      <c r="AF460" s="178"/>
    </row>
    <row r="461" spans="1:32" ht="21.75" customHeight="1" x14ac:dyDescent="0.2">
      <c r="A461" s="173"/>
      <c r="B461" s="663" t="s">
        <v>339</v>
      </c>
      <c r="C461" s="663"/>
      <c r="D461" s="663"/>
      <c r="E461" s="663"/>
      <c r="F461" s="663"/>
      <c r="G461" s="663"/>
      <c r="H461" s="663"/>
      <c r="I461" s="663"/>
      <c r="J461" s="663"/>
      <c r="K461" s="663"/>
      <c r="L461" s="663"/>
      <c r="M461" s="664"/>
      <c r="N461" s="174">
        <v>991</v>
      </c>
      <c r="O461" s="198">
        <v>1</v>
      </c>
      <c r="P461" s="198">
        <v>5</v>
      </c>
      <c r="Q461" s="175" t="s">
        <v>356</v>
      </c>
      <c r="R461" s="176" t="s">
        <v>25</v>
      </c>
      <c r="S461" s="635"/>
      <c r="T461" s="636"/>
      <c r="U461" s="394">
        <v>15.9</v>
      </c>
      <c r="V461" s="394">
        <f t="shared" si="43"/>
        <v>15.9</v>
      </c>
      <c r="W461" s="395">
        <f t="shared" si="36"/>
        <v>100</v>
      </c>
      <c r="X461" s="665"/>
      <c r="Y461" s="665"/>
      <c r="Z461" s="665"/>
      <c r="AA461" s="665"/>
      <c r="AB461" s="665"/>
      <c r="AC461" s="665"/>
      <c r="AD461" s="665"/>
      <c r="AE461" s="177"/>
      <c r="AF461" s="178"/>
    </row>
    <row r="462" spans="1:32" ht="21.75" customHeight="1" x14ac:dyDescent="0.2">
      <c r="A462" s="173"/>
      <c r="B462" s="663" t="s">
        <v>340</v>
      </c>
      <c r="C462" s="663"/>
      <c r="D462" s="663"/>
      <c r="E462" s="663"/>
      <c r="F462" s="663"/>
      <c r="G462" s="663"/>
      <c r="H462" s="663"/>
      <c r="I462" s="663"/>
      <c r="J462" s="663"/>
      <c r="K462" s="663"/>
      <c r="L462" s="663"/>
      <c r="M462" s="664"/>
      <c r="N462" s="174">
        <v>991</v>
      </c>
      <c r="O462" s="198">
        <v>1</v>
      </c>
      <c r="P462" s="198">
        <v>5</v>
      </c>
      <c r="Q462" s="175" t="s">
        <v>356</v>
      </c>
      <c r="R462" s="176" t="s">
        <v>27</v>
      </c>
      <c r="S462" s="635"/>
      <c r="T462" s="636"/>
      <c r="U462" s="394">
        <v>15.9</v>
      </c>
      <c r="V462" s="394">
        <f t="shared" si="43"/>
        <v>15.9</v>
      </c>
      <c r="W462" s="395">
        <f t="shared" si="36"/>
        <v>100</v>
      </c>
      <c r="X462" s="665"/>
      <c r="Y462" s="665"/>
      <c r="Z462" s="665"/>
      <c r="AA462" s="665"/>
      <c r="AB462" s="665"/>
      <c r="AC462" s="665"/>
      <c r="AD462" s="665"/>
      <c r="AE462" s="177"/>
      <c r="AF462" s="178"/>
    </row>
    <row r="463" spans="1:32" ht="12" customHeight="1" x14ac:dyDescent="0.2">
      <c r="A463" s="173"/>
      <c r="B463" s="663" t="s">
        <v>342</v>
      </c>
      <c r="C463" s="663"/>
      <c r="D463" s="663"/>
      <c r="E463" s="663"/>
      <c r="F463" s="663"/>
      <c r="G463" s="663"/>
      <c r="H463" s="663"/>
      <c r="I463" s="663"/>
      <c r="J463" s="663"/>
      <c r="K463" s="663"/>
      <c r="L463" s="663"/>
      <c r="M463" s="664"/>
      <c r="N463" s="174">
        <v>991</v>
      </c>
      <c r="O463" s="198">
        <v>1</v>
      </c>
      <c r="P463" s="198">
        <v>5</v>
      </c>
      <c r="Q463" s="175" t="s">
        <v>356</v>
      </c>
      <c r="R463" s="176" t="s">
        <v>29</v>
      </c>
      <c r="S463" s="635"/>
      <c r="T463" s="636"/>
      <c r="U463" s="394">
        <v>15.9</v>
      </c>
      <c r="V463" s="394">
        <v>15.9</v>
      </c>
      <c r="W463" s="395">
        <f t="shared" si="36"/>
        <v>100</v>
      </c>
      <c r="X463" s="665"/>
      <c r="Y463" s="665"/>
      <c r="Z463" s="665"/>
      <c r="AA463" s="665"/>
      <c r="AB463" s="665"/>
      <c r="AC463" s="665"/>
      <c r="AD463" s="665"/>
      <c r="AE463" s="177"/>
      <c r="AF463" s="178"/>
    </row>
    <row r="464" spans="1:32" ht="12" hidden="1" customHeight="1" x14ac:dyDescent="0.2">
      <c r="A464" s="173"/>
      <c r="B464" s="663" t="s">
        <v>85</v>
      </c>
      <c r="C464" s="663"/>
      <c r="D464" s="663"/>
      <c r="E464" s="663"/>
      <c r="F464" s="663"/>
      <c r="G464" s="663"/>
      <c r="H464" s="663"/>
      <c r="I464" s="663"/>
      <c r="J464" s="663"/>
      <c r="K464" s="663"/>
      <c r="L464" s="663"/>
      <c r="M464" s="664"/>
      <c r="N464" s="174">
        <v>991</v>
      </c>
      <c r="O464" s="198">
        <v>1</v>
      </c>
      <c r="P464" s="198">
        <v>11</v>
      </c>
      <c r="Q464" s="175">
        <v>0</v>
      </c>
      <c r="R464" s="176">
        <v>0</v>
      </c>
      <c r="S464" s="635"/>
      <c r="T464" s="636"/>
      <c r="U464" s="394">
        <v>0</v>
      </c>
      <c r="V464" s="394">
        <f t="shared" ref="V464:V467" si="44">+V465</f>
        <v>0</v>
      </c>
      <c r="W464" s="395" t="e">
        <f t="shared" si="36"/>
        <v>#DIV/0!</v>
      </c>
      <c r="X464" s="665"/>
      <c r="Y464" s="665"/>
      <c r="Z464" s="665"/>
      <c r="AA464" s="665"/>
      <c r="AB464" s="665"/>
      <c r="AC464" s="665"/>
      <c r="AD464" s="665"/>
      <c r="AE464" s="177"/>
      <c r="AF464" s="178"/>
    </row>
    <row r="465" spans="1:32" ht="21.75" hidden="1" customHeight="1" x14ac:dyDescent="0.2">
      <c r="A465" s="173"/>
      <c r="B465" s="663" t="s">
        <v>377</v>
      </c>
      <c r="C465" s="663"/>
      <c r="D465" s="663"/>
      <c r="E465" s="663"/>
      <c r="F465" s="663"/>
      <c r="G465" s="663"/>
      <c r="H465" s="663"/>
      <c r="I465" s="663"/>
      <c r="J465" s="663"/>
      <c r="K465" s="663"/>
      <c r="L465" s="663"/>
      <c r="M465" s="664"/>
      <c r="N465" s="174">
        <v>991</v>
      </c>
      <c r="O465" s="198">
        <v>1</v>
      </c>
      <c r="P465" s="198">
        <v>11</v>
      </c>
      <c r="Q465" s="175" t="s">
        <v>378</v>
      </c>
      <c r="R465" s="176">
        <v>0</v>
      </c>
      <c r="S465" s="635"/>
      <c r="T465" s="636"/>
      <c r="U465" s="394">
        <v>0</v>
      </c>
      <c r="V465" s="394">
        <f t="shared" si="44"/>
        <v>0</v>
      </c>
      <c r="W465" s="395" t="e">
        <f t="shared" si="36"/>
        <v>#DIV/0!</v>
      </c>
      <c r="X465" s="665"/>
      <c r="Y465" s="665"/>
      <c r="Z465" s="665"/>
      <c r="AA465" s="665"/>
      <c r="AB465" s="665"/>
      <c r="AC465" s="665"/>
      <c r="AD465" s="665"/>
      <c r="AE465" s="177"/>
      <c r="AF465" s="178"/>
    </row>
    <row r="466" spans="1:32" ht="12" hidden="1" customHeight="1" x14ac:dyDescent="0.2">
      <c r="A466" s="173"/>
      <c r="B466" s="663" t="s">
        <v>379</v>
      </c>
      <c r="C466" s="663"/>
      <c r="D466" s="663"/>
      <c r="E466" s="663"/>
      <c r="F466" s="663"/>
      <c r="G466" s="663"/>
      <c r="H466" s="663"/>
      <c r="I466" s="663"/>
      <c r="J466" s="663"/>
      <c r="K466" s="663"/>
      <c r="L466" s="663"/>
      <c r="M466" s="664"/>
      <c r="N466" s="174">
        <v>991</v>
      </c>
      <c r="O466" s="198">
        <v>1</v>
      </c>
      <c r="P466" s="198">
        <v>11</v>
      </c>
      <c r="Q466" s="175" t="s">
        <v>380</v>
      </c>
      <c r="R466" s="176">
        <v>0</v>
      </c>
      <c r="S466" s="635"/>
      <c r="T466" s="636"/>
      <c r="U466" s="394">
        <v>0</v>
      </c>
      <c r="V466" s="394">
        <f t="shared" si="44"/>
        <v>0</v>
      </c>
      <c r="W466" s="395" t="e">
        <f t="shared" si="36"/>
        <v>#DIV/0!</v>
      </c>
      <c r="X466" s="665"/>
      <c r="Y466" s="665"/>
      <c r="Z466" s="665"/>
      <c r="AA466" s="665"/>
      <c r="AB466" s="665"/>
      <c r="AC466" s="665"/>
      <c r="AD466" s="665"/>
      <c r="AE466" s="177"/>
      <c r="AF466" s="178"/>
    </row>
    <row r="467" spans="1:32" ht="12" hidden="1" customHeight="1" x14ac:dyDescent="0.2">
      <c r="A467" s="173"/>
      <c r="B467" s="663" t="s">
        <v>30</v>
      </c>
      <c r="C467" s="663"/>
      <c r="D467" s="663"/>
      <c r="E467" s="663"/>
      <c r="F467" s="663"/>
      <c r="G467" s="663"/>
      <c r="H467" s="663"/>
      <c r="I467" s="663"/>
      <c r="J467" s="663"/>
      <c r="K467" s="663"/>
      <c r="L467" s="663"/>
      <c r="M467" s="664"/>
      <c r="N467" s="174">
        <v>991</v>
      </c>
      <c r="O467" s="198">
        <v>1</v>
      </c>
      <c r="P467" s="198">
        <v>11</v>
      </c>
      <c r="Q467" s="175" t="s">
        <v>380</v>
      </c>
      <c r="R467" s="176" t="s">
        <v>31</v>
      </c>
      <c r="S467" s="635"/>
      <c r="T467" s="636"/>
      <c r="U467" s="394">
        <v>0</v>
      </c>
      <c r="V467" s="394">
        <f t="shared" si="44"/>
        <v>0</v>
      </c>
      <c r="W467" s="395" t="e">
        <f t="shared" ref="W467:W530" si="45">+V467/U467*100</f>
        <v>#DIV/0!</v>
      </c>
      <c r="X467" s="665"/>
      <c r="Y467" s="665"/>
      <c r="Z467" s="665"/>
      <c r="AA467" s="665"/>
      <c r="AB467" s="665"/>
      <c r="AC467" s="665"/>
      <c r="AD467" s="665"/>
      <c r="AE467" s="177"/>
      <c r="AF467" s="178"/>
    </row>
    <row r="468" spans="1:32" ht="12" hidden="1" customHeight="1" x14ac:dyDescent="0.2">
      <c r="A468" s="173"/>
      <c r="B468" s="663" t="s">
        <v>84</v>
      </c>
      <c r="C468" s="663"/>
      <c r="D468" s="663"/>
      <c r="E468" s="663"/>
      <c r="F468" s="663"/>
      <c r="G468" s="663"/>
      <c r="H468" s="663"/>
      <c r="I468" s="663"/>
      <c r="J468" s="663"/>
      <c r="K468" s="663"/>
      <c r="L468" s="663"/>
      <c r="M468" s="664"/>
      <c r="N468" s="174">
        <v>991</v>
      </c>
      <c r="O468" s="198">
        <v>1</v>
      </c>
      <c r="P468" s="198">
        <v>11</v>
      </c>
      <c r="Q468" s="175" t="s">
        <v>380</v>
      </c>
      <c r="R468" s="176" t="s">
        <v>381</v>
      </c>
      <c r="S468" s="635"/>
      <c r="T468" s="636"/>
      <c r="U468" s="394">
        <v>0</v>
      </c>
      <c r="V468" s="394"/>
      <c r="W468" s="395" t="e">
        <f t="shared" si="45"/>
        <v>#DIV/0!</v>
      </c>
      <c r="X468" s="665"/>
      <c r="Y468" s="665"/>
      <c r="Z468" s="665"/>
      <c r="AA468" s="665"/>
      <c r="AB468" s="665"/>
      <c r="AC468" s="665"/>
      <c r="AD468" s="665"/>
      <c r="AE468" s="177"/>
      <c r="AF468" s="178"/>
    </row>
    <row r="469" spans="1:32" ht="12" customHeight="1" x14ac:dyDescent="0.2">
      <c r="A469" s="173"/>
      <c r="B469" s="663" t="s">
        <v>86</v>
      </c>
      <c r="C469" s="663"/>
      <c r="D469" s="663"/>
      <c r="E469" s="663"/>
      <c r="F469" s="663"/>
      <c r="G469" s="663"/>
      <c r="H469" s="663"/>
      <c r="I469" s="663"/>
      <c r="J469" s="663"/>
      <c r="K469" s="663"/>
      <c r="L469" s="663"/>
      <c r="M469" s="664"/>
      <c r="N469" s="174">
        <v>991</v>
      </c>
      <c r="O469" s="198">
        <v>1</v>
      </c>
      <c r="P469" s="198">
        <v>13</v>
      </c>
      <c r="Q469" s="175">
        <v>0</v>
      </c>
      <c r="R469" s="176">
        <v>0</v>
      </c>
      <c r="S469" s="635"/>
      <c r="T469" s="636"/>
      <c r="U469" s="394">
        <v>5140.6240500000004</v>
      </c>
      <c r="V469" s="394">
        <f>+V470+V476+V482+V487+V493</f>
        <v>5090.04504</v>
      </c>
      <c r="W469" s="395">
        <f t="shared" si="45"/>
        <v>99.016092024858338</v>
      </c>
      <c r="X469" s="665"/>
      <c r="Y469" s="665"/>
      <c r="Z469" s="665"/>
      <c r="AA469" s="665"/>
      <c r="AB469" s="665"/>
      <c r="AC469" s="665"/>
      <c r="AD469" s="665"/>
      <c r="AE469" s="177"/>
      <c r="AF469" s="178"/>
    </row>
    <row r="470" spans="1:32" ht="21.75" customHeight="1" x14ac:dyDescent="0.2">
      <c r="A470" s="173"/>
      <c r="B470" s="663" t="s">
        <v>382</v>
      </c>
      <c r="C470" s="663"/>
      <c r="D470" s="663"/>
      <c r="E470" s="663"/>
      <c r="F470" s="663"/>
      <c r="G470" s="663"/>
      <c r="H470" s="663"/>
      <c r="I470" s="663"/>
      <c r="J470" s="663"/>
      <c r="K470" s="663"/>
      <c r="L470" s="663"/>
      <c r="M470" s="664"/>
      <c r="N470" s="174">
        <v>991</v>
      </c>
      <c r="O470" s="198">
        <v>1</v>
      </c>
      <c r="P470" s="198">
        <v>13</v>
      </c>
      <c r="Q470" s="175" t="s">
        <v>383</v>
      </c>
      <c r="R470" s="176">
        <v>0</v>
      </c>
      <c r="S470" s="635"/>
      <c r="T470" s="636"/>
      <c r="U470" s="394">
        <v>223.8</v>
      </c>
      <c r="V470" s="394">
        <f t="shared" ref="V470:V474" si="46">+V471</f>
        <v>223.8</v>
      </c>
      <c r="W470" s="395">
        <f t="shared" si="45"/>
        <v>100</v>
      </c>
      <c r="X470" s="665"/>
      <c r="Y470" s="665"/>
      <c r="Z470" s="665"/>
      <c r="AA470" s="665"/>
      <c r="AB470" s="665"/>
      <c r="AC470" s="665"/>
      <c r="AD470" s="665"/>
      <c r="AE470" s="177"/>
      <c r="AF470" s="178"/>
    </row>
    <row r="471" spans="1:32" ht="12" customHeight="1" x14ac:dyDescent="0.2">
      <c r="A471" s="173"/>
      <c r="B471" s="663" t="s">
        <v>384</v>
      </c>
      <c r="C471" s="663"/>
      <c r="D471" s="663"/>
      <c r="E471" s="663"/>
      <c r="F471" s="663"/>
      <c r="G471" s="663"/>
      <c r="H471" s="663"/>
      <c r="I471" s="663"/>
      <c r="J471" s="663"/>
      <c r="K471" s="663"/>
      <c r="L471" s="663"/>
      <c r="M471" s="664"/>
      <c r="N471" s="174">
        <v>991</v>
      </c>
      <c r="O471" s="198">
        <v>1</v>
      </c>
      <c r="P471" s="198">
        <v>13</v>
      </c>
      <c r="Q471" s="175" t="s">
        <v>385</v>
      </c>
      <c r="R471" s="176">
        <v>0</v>
      </c>
      <c r="S471" s="635"/>
      <c r="T471" s="636"/>
      <c r="U471" s="394">
        <v>223.8</v>
      </c>
      <c r="V471" s="394">
        <f t="shared" si="46"/>
        <v>223.8</v>
      </c>
      <c r="W471" s="395">
        <f t="shared" si="45"/>
        <v>100</v>
      </c>
      <c r="X471" s="665"/>
      <c r="Y471" s="665"/>
      <c r="Z471" s="665"/>
      <c r="AA471" s="665"/>
      <c r="AB471" s="665"/>
      <c r="AC471" s="665"/>
      <c r="AD471" s="665"/>
      <c r="AE471" s="177"/>
      <c r="AF471" s="178"/>
    </row>
    <row r="472" spans="1:32" ht="32.25" customHeight="1" x14ac:dyDescent="0.2">
      <c r="A472" s="173"/>
      <c r="B472" s="663" t="s">
        <v>386</v>
      </c>
      <c r="C472" s="663"/>
      <c r="D472" s="663"/>
      <c r="E472" s="663"/>
      <c r="F472" s="663"/>
      <c r="G472" s="663"/>
      <c r="H472" s="663"/>
      <c r="I472" s="663"/>
      <c r="J472" s="663"/>
      <c r="K472" s="663"/>
      <c r="L472" s="663"/>
      <c r="M472" s="664"/>
      <c r="N472" s="174">
        <v>991</v>
      </c>
      <c r="O472" s="198">
        <v>1</v>
      </c>
      <c r="P472" s="198">
        <v>13</v>
      </c>
      <c r="Q472" s="175" t="s">
        <v>387</v>
      </c>
      <c r="R472" s="176">
        <v>0</v>
      </c>
      <c r="S472" s="635"/>
      <c r="T472" s="636"/>
      <c r="U472" s="394">
        <v>223.8</v>
      </c>
      <c r="V472" s="394">
        <f t="shared" si="46"/>
        <v>223.8</v>
      </c>
      <c r="W472" s="395">
        <f t="shared" si="45"/>
        <v>100</v>
      </c>
      <c r="X472" s="665"/>
      <c r="Y472" s="665"/>
      <c r="Z472" s="665"/>
      <c r="AA472" s="665"/>
      <c r="AB472" s="665"/>
      <c r="AC472" s="665"/>
      <c r="AD472" s="665"/>
      <c r="AE472" s="177"/>
      <c r="AF472" s="178"/>
    </row>
    <row r="473" spans="1:32" ht="21.75" customHeight="1" x14ac:dyDescent="0.2">
      <c r="A473" s="173"/>
      <c r="B473" s="663" t="s">
        <v>339</v>
      </c>
      <c r="C473" s="663"/>
      <c r="D473" s="663"/>
      <c r="E473" s="663"/>
      <c r="F473" s="663"/>
      <c r="G473" s="663"/>
      <c r="H473" s="663"/>
      <c r="I473" s="663"/>
      <c r="J473" s="663"/>
      <c r="K473" s="663"/>
      <c r="L473" s="663"/>
      <c r="M473" s="664"/>
      <c r="N473" s="174">
        <v>991</v>
      </c>
      <c r="O473" s="198">
        <v>1</v>
      </c>
      <c r="P473" s="198">
        <v>13</v>
      </c>
      <c r="Q473" s="175" t="s">
        <v>387</v>
      </c>
      <c r="R473" s="176" t="s">
        <v>25</v>
      </c>
      <c r="S473" s="635"/>
      <c r="T473" s="636"/>
      <c r="U473" s="394">
        <v>223.8</v>
      </c>
      <c r="V473" s="394">
        <f t="shared" si="46"/>
        <v>223.8</v>
      </c>
      <c r="W473" s="395">
        <f t="shared" si="45"/>
        <v>100</v>
      </c>
      <c r="X473" s="665"/>
      <c r="Y473" s="665"/>
      <c r="Z473" s="665"/>
      <c r="AA473" s="665"/>
      <c r="AB473" s="665"/>
      <c r="AC473" s="665"/>
      <c r="AD473" s="665"/>
      <c r="AE473" s="177"/>
      <c r="AF473" s="178"/>
    </row>
    <row r="474" spans="1:32" ht="21.75" customHeight="1" x14ac:dyDescent="0.2">
      <c r="A474" s="173"/>
      <c r="B474" s="663" t="s">
        <v>340</v>
      </c>
      <c r="C474" s="663"/>
      <c r="D474" s="663"/>
      <c r="E474" s="663"/>
      <c r="F474" s="663"/>
      <c r="G474" s="663"/>
      <c r="H474" s="663"/>
      <c r="I474" s="663"/>
      <c r="J474" s="663"/>
      <c r="K474" s="663"/>
      <c r="L474" s="663"/>
      <c r="M474" s="664"/>
      <c r="N474" s="174">
        <v>991</v>
      </c>
      <c r="O474" s="198">
        <v>1</v>
      </c>
      <c r="P474" s="198">
        <v>13</v>
      </c>
      <c r="Q474" s="175" t="s">
        <v>387</v>
      </c>
      <c r="R474" s="176" t="s">
        <v>27</v>
      </c>
      <c r="S474" s="635"/>
      <c r="T474" s="636"/>
      <c r="U474" s="394">
        <v>223.8</v>
      </c>
      <c r="V474" s="394">
        <f t="shared" si="46"/>
        <v>223.8</v>
      </c>
      <c r="W474" s="395">
        <f t="shared" si="45"/>
        <v>100</v>
      </c>
      <c r="X474" s="665"/>
      <c r="Y474" s="665"/>
      <c r="Z474" s="665"/>
      <c r="AA474" s="665"/>
      <c r="AB474" s="665"/>
      <c r="AC474" s="665"/>
      <c r="AD474" s="665"/>
      <c r="AE474" s="177"/>
      <c r="AF474" s="178"/>
    </row>
    <row r="475" spans="1:32" ht="12" customHeight="1" x14ac:dyDescent="0.2">
      <c r="A475" s="173"/>
      <c r="B475" s="663" t="s">
        <v>342</v>
      </c>
      <c r="C475" s="663"/>
      <c r="D475" s="663"/>
      <c r="E475" s="663"/>
      <c r="F475" s="663"/>
      <c r="G475" s="663"/>
      <c r="H475" s="663"/>
      <c r="I475" s="663"/>
      <c r="J475" s="663"/>
      <c r="K475" s="663"/>
      <c r="L475" s="663"/>
      <c r="M475" s="664"/>
      <c r="N475" s="174">
        <v>991</v>
      </c>
      <c r="O475" s="198">
        <v>1</v>
      </c>
      <c r="P475" s="198">
        <v>13</v>
      </c>
      <c r="Q475" s="175" t="s">
        <v>387</v>
      </c>
      <c r="R475" s="176" t="s">
        <v>29</v>
      </c>
      <c r="S475" s="635"/>
      <c r="T475" s="636"/>
      <c r="U475" s="394">
        <v>223.8</v>
      </c>
      <c r="V475" s="394">
        <v>223.8</v>
      </c>
      <c r="W475" s="395">
        <f t="shared" si="45"/>
        <v>100</v>
      </c>
      <c r="X475" s="665"/>
      <c r="Y475" s="665"/>
      <c r="Z475" s="665"/>
      <c r="AA475" s="665"/>
      <c r="AB475" s="665"/>
      <c r="AC475" s="665"/>
      <c r="AD475" s="665"/>
      <c r="AE475" s="177"/>
      <c r="AF475" s="178"/>
    </row>
    <row r="476" spans="1:32" s="221" customFormat="1" ht="32.25" customHeight="1" x14ac:dyDescent="0.2">
      <c r="A476" s="216"/>
      <c r="B476" s="659" t="s">
        <v>498</v>
      </c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60"/>
      <c r="N476" s="217">
        <v>991</v>
      </c>
      <c r="O476" s="141">
        <v>1</v>
      </c>
      <c r="P476" s="141">
        <v>13</v>
      </c>
      <c r="Q476" s="218" t="s">
        <v>499</v>
      </c>
      <c r="R476" s="219">
        <v>0</v>
      </c>
      <c r="S476" s="661"/>
      <c r="T476" s="662"/>
      <c r="U476" s="397">
        <v>46.6</v>
      </c>
      <c r="V476" s="397">
        <f t="shared" ref="V476:V480" si="47">+V477</f>
        <v>46.521000000000001</v>
      </c>
      <c r="W476" s="395">
        <f t="shared" si="45"/>
        <v>99.830472103004283</v>
      </c>
      <c r="X476" s="658"/>
      <c r="Y476" s="658"/>
      <c r="Z476" s="658"/>
      <c r="AA476" s="658"/>
      <c r="AB476" s="658"/>
      <c r="AC476" s="658"/>
      <c r="AD476" s="658"/>
      <c r="AE476" s="220"/>
    </row>
    <row r="477" spans="1:32" s="221" customFormat="1" ht="12" customHeight="1" x14ac:dyDescent="0.2">
      <c r="A477" s="216"/>
      <c r="B477" s="659" t="s">
        <v>500</v>
      </c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60"/>
      <c r="N477" s="217">
        <v>991</v>
      </c>
      <c r="O477" s="141">
        <v>1</v>
      </c>
      <c r="P477" s="141">
        <v>13</v>
      </c>
      <c r="Q477" s="218" t="s">
        <v>501</v>
      </c>
      <c r="R477" s="219">
        <v>0</v>
      </c>
      <c r="S477" s="661"/>
      <c r="T477" s="662"/>
      <c r="U477" s="397">
        <v>46.6</v>
      </c>
      <c r="V477" s="397">
        <f t="shared" si="47"/>
        <v>46.521000000000001</v>
      </c>
      <c r="W477" s="395">
        <f t="shared" si="45"/>
        <v>99.830472103004283</v>
      </c>
      <c r="X477" s="658"/>
      <c r="Y477" s="658"/>
      <c r="Z477" s="658"/>
      <c r="AA477" s="658"/>
      <c r="AB477" s="658"/>
      <c r="AC477" s="658"/>
      <c r="AD477" s="658"/>
      <c r="AE477" s="220"/>
    </row>
    <row r="478" spans="1:32" s="221" customFormat="1" ht="12" customHeight="1" x14ac:dyDescent="0.2">
      <c r="A478" s="216"/>
      <c r="B478" s="659" t="s">
        <v>100</v>
      </c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60"/>
      <c r="N478" s="217">
        <v>991</v>
      </c>
      <c r="O478" s="141">
        <v>1</v>
      </c>
      <c r="P478" s="141">
        <v>13</v>
      </c>
      <c r="Q478" s="218" t="s">
        <v>517</v>
      </c>
      <c r="R478" s="219">
        <v>0</v>
      </c>
      <c r="S478" s="661"/>
      <c r="T478" s="662"/>
      <c r="U478" s="397">
        <v>46.6</v>
      </c>
      <c r="V478" s="397">
        <f t="shared" si="47"/>
        <v>46.521000000000001</v>
      </c>
      <c r="W478" s="395">
        <f t="shared" si="45"/>
        <v>99.830472103004283</v>
      </c>
      <c r="X478" s="658"/>
      <c r="Y478" s="658"/>
      <c r="Z478" s="658"/>
      <c r="AA478" s="658"/>
      <c r="AB478" s="658"/>
      <c r="AC478" s="658"/>
      <c r="AD478" s="658"/>
      <c r="AE478" s="220"/>
    </row>
    <row r="479" spans="1:32" s="221" customFormat="1" ht="53.25" customHeight="1" x14ac:dyDescent="0.2">
      <c r="A479" s="216"/>
      <c r="B479" s="659" t="s">
        <v>17</v>
      </c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60"/>
      <c r="N479" s="217">
        <v>991</v>
      </c>
      <c r="O479" s="141">
        <v>1</v>
      </c>
      <c r="P479" s="141">
        <v>13</v>
      </c>
      <c r="Q479" s="218" t="s">
        <v>517</v>
      </c>
      <c r="R479" s="219" t="s">
        <v>18</v>
      </c>
      <c r="S479" s="661"/>
      <c r="T479" s="662"/>
      <c r="U479" s="397">
        <v>46.6</v>
      </c>
      <c r="V479" s="397">
        <f t="shared" si="47"/>
        <v>46.521000000000001</v>
      </c>
      <c r="W479" s="395">
        <f t="shared" si="45"/>
        <v>99.830472103004283</v>
      </c>
      <c r="X479" s="658"/>
      <c r="Y479" s="658"/>
      <c r="Z479" s="658"/>
      <c r="AA479" s="658"/>
      <c r="AB479" s="658"/>
      <c r="AC479" s="658"/>
      <c r="AD479" s="658"/>
      <c r="AE479" s="220"/>
    </row>
    <row r="480" spans="1:32" s="221" customFormat="1" ht="21.75" customHeight="1" x14ac:dyDescent="0.2">
      <c r="A480" s="216"/>
      <c r="B480" s="659" t="s">
        <v>38</v>
      </c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60"/>
      <c r="N480" s="217">
        <v>991</v>
      </c>
      <c r="O480" s="141">
        <v>1</v>
      </c>
      <c r="P480" s="141">
        <v>13</v>
      </c>
      <c r="Q480" s="218" t="s">
        <v>517</v>
      </c>
      <c r="R480" s="219" t="s">
        <v>39</v>
      </c>
      <c r="S480" s="661"/>
      <c r="T480" s="662"/>
      <c r="U480" s="397">
        <v>46.6</v>
      </c>
      <c r="V480" s="397">
        <f t="shared" si="47"/>
        <v>46.521000000000001</v>
      </c>
      <c r="W480" s="395">
        <f t="shared" si="45"/>
        <v>99.830472103004283</v>
      </c>
      <c r="X480" s="658"/>
      <c r="Y480" s="658"/>
      <c r="Z480" s="658"/>
      <c r="AA480" s="658"/>
      <c r="AB480" s="658"/>
      <c r="AC480" s="658"/>
      <c r="AD480" s="658"/>
      <c r="AE480" s="220"/>
    </row>
    <row r="481" spans="1:32" s="221" customFormat="1" ht="42.75" customHeight="1" x14ac:dyDescent="0.2">
      <c r="A481" s="216"/>
      <c r="B481" s="659" t="s">
        <v>515</v>
      </c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60"/>
      <c r="N481" s="217">
        <v>991</v>
      </c>
      <c r="O481" s="141">
        <v>1</v>
      </c>
      <c r="P481" s="141">
        <v>13</v>
      </c>
      <c r="Q481" s="218" t="s">
        <v>517</v>
      </c>
      <c r="R481" s="219" t="s">
        <v>516</v>
      </c>
      <c r="S481" s="661"/>
      <c r="T481" s="662"/>
      <c r="U481" s="397">
        <v>46.6</v>
      </c>
      <c r="V481" s="397">
        <v>46.521000000000001</v>
      </c>
      <c r="W481" s="395">
        <f t="shared" si="45"/>
        <v>99.830472103004283</v>
      </c>
      <c r="X481" s="658"/>
      <c r="Y481" s="658"/>
      <c r="Z481" s="658"/>
      <c r="AA481" s="658"/>
      <c r="AB481" s="658"/>
      <c r="AC481" s="658"/>
      <c r="AD481" s="658"/>
      <c r="AE481" s="220"/>
    </row>
    <row r="482" spans="1:32" ht="32.25" hidden="1" customHeight="1" x14ac:dyDescent="0.2">
      <c r="A482" s="173"/>
      <c r="B482" s="663" t="s">
        <v>388</v>
      </c>
      <c r="C482" s="663"/>
      <c r="D482" s="663"/>
      <c r="E482" s="663"/>
      <c r="F482" s="663"/>
      <c r="G482" s="663"/>
      <c r="H482" s="663"/>
      <c r="I482" s="663"/>
      <c r="J482" s="663"/>
      <c r="K482" s="663"/>
      <c r="L482" s="663"/>
      <c r="M482" s="664"/>
      <c r="N482" s="174">
        <v>991</v>
      </c>
      <c r="O482" s="198">
        <v>1</v>
      </c>
      <c r="P482" s="198">
        <v>13</v>
      </c>
      <c r="Q482" s="175" t="s">
        <v>389</v>
      </c>
      <c r="R482" s="176">
        <v>0</v>
      </c>
      <c r="S482" s="635"/>
      <c r="T482" s="636"/>
      <c r="U482" s="394">
        <v>0</v>
      </c>
      <c r="V482" s="394">
        <f t="shared" ref="V482:V485" si="48">+V483</f>
        <v>0</v>
      </c>
      <c r="W482" s="395" t="e">
        <f t="shared" si="45"/>
        <v>#DIV/0!</v>
      </c>
      <c r="X482" s="665"/>
      <c r="Y482" s="665"/>
      <c r="Z482" s="665"/>
      <c r="AA482" s="665"/>
      <c r="AB482" s="665"/>
      <c r="AC482" s="665"/>
      <c r="AD482" s="665"/>
      <c r="AE482" s="177"/>
      <c r="AF482" s="178"/>
    </row>
    <row r="483" spans="1:32" ht="42.75" hidden="1" customHeight="1" x14ac:dyDescent="0.2">
      <c r="A483" s="173"/>
      <c r="B483" s="663" t="s">
        <v>88</v>
      </c>
      <c r="C483" s="663"/>
      <c r="D483" s="663"/>
      <c r="E483" s="663"/>
      <c r="F483" s="663"/>
      <c r="G483" s="663"/>
      <c r="H483" s="663"/>
      <c r="I483" s="663"/>
      <c r="J483" s="663"/>
      <c r="K483" s="663"/>
      <c r="L483" s="663"/>
      <c r="M483" s="664"/>
      <c r="N483" s="174">
        <v>991</v>
      </c>
      <c r="O483" s="198">
        <v>1</v>
      </c>
      <c r="P483" s="198">
        <v>13</v>
      </c>
      <c r="Q483" s="175" t="s">
        <v>390</v>
      </c>
      <c r="R483" s="176">
        <v>0</v>
      </c>
      <c r="S483" s="635"/>
      <c r="T483" s="636"/>
      <c r="U483" s="394">
        <v>0</v>
      </c>
      <c r="V483" s="394">
        <f t="shared" si="48"/>
        <v>0</v>
      </c>
      <c r="W483" s="395" t="e">
        <f t="shared" si="45"/>
        <v>#DIV/0!</v>
      </c>
      <c r="X483" s="665"/>
      <c r="Y483" s="665"/>
      <c r="Z483" s="665"/>
      <c r="AA483" s="665"/>
      <c r="AB483" s="665"/>
      <c r="AC483" s="665"/>
      <c r="AD483" s="665"/>
      <c r="AE483" s="177"/>
      <c r="AF483" s="178"/>
    </row>
    <row r="484" spans="1:32" ht="21.75" hidden="1" customHeight="1" x14ac:dyDescent="0.2">
      <c r="A484" s="173"/>
      <c r="B484" s="663" t="s">
        <v>339</v>
      </c>
      <c r="C484" s="663"/>
      <c r="D484" s="663"/>
      <c r="E484" s="663"/>
      <c r="F484" s="663"/>
      <c r="G484" s="663"/>
      <c r="H484" s="663"/>
      <c r="I484" s="663"/>
      <c r="J484" s="663"/>
      <c r="K484" s="663"/>
      <c r="L484" s="663"/>
      <c r="M484" s="664"/>
      <c r="N484" s="174">
        <v>991</v>
      </c>
      <c r="O484" s="198">
        <v>1</v>
      </c>
      <c r="P484" s="198">
        <v>13</v>
      </c>
      <c r="Q484" s="175" t="s">
        <v>390</v>
      </c>
      <c r="R484" s="176" t="s">
        <v>25</v>
      </c>
      <c r="S484" s="635"/>
      <c r="T484" s="636"/>
      <c r="U484" s="394">
        <v>0</v>
      </c>
      <c r="V484" s="394">
        <f t="shared" si="48"/>
        <v>0</v>
      </c>
      <c r="W484" s="395" t="e">
        <f t="shared" si="45"/>
        <v>#DIV/0!</v>
      </c>
      <c r="X484" s="665"/>
      <c r="Y484" s="665"/>
      <c r="Z484" s="665"/>
      <c r="AA484" s="665"/>
      <c r="AB484" s="665"/>
      <c r="AC484" s="665"/>
      <c r="AD484" s="665"/>
      <c r="AE484" s="177"/>
      <c r="AF484" s="178"/>
    </row>
    <row r="485" spans="1:32" ht="21.75" hidden="1" customHeight="1" x14ac:dyDescent="0.2">
      <c r="A485" s="173"/>
      <c r="B485" s="663" t="s">
        <v>340</v>
      </c>
      <c r="C485" s="663"/>
      <c r="D485" s="663"/>
      <c r="E485" s="663"/>
      <c r="F485" s="663"/>
      <c r="G485" s="663"/>
      <c r="H485" s="663"/>
      <c r="I485" s="663"/>
      <c r="J485" s="663"/>
      <c r="K485" s="663"/>
      <c r="L485" s="663"/>
      <c r="M485" s="664"/>
      <c r="N485" s="174">
        <v>991</v>
      </c>
      <c r="O485" s="198">
        <v>1</v>
      </c>
      <c r="P485" s="198">
        <v>13</v>
      </c>
      <c r="Q485" s="175" t="s">
        <v>390</v>
      </c>
      <c r="R485" s="176" t="s">
        <v>27</v>
      </c>
      <c r="S485" s="635"/>
      <c r="T485" s="636"/>
      <c r="U485" s="394">
        <v>0</v>
      </c>
      <c r="V485" s="394">
        <f t="shared" si="48"/>
        <v>0</v>
      </c>
      <c r="W485" s="395" t="e">
        <f t="shared" si="45"/>
        <v>#DIV/0!</v>
      </c>
      <c r="X485" s="665"/>
      <c r="Y485" s="665"/>
      <c r="Z485" s="665"/>
      <c r="AA485" s="665"/>
      <c r="AB485" s="665"/>
      <c r="AC485" s="665"/>
      <c r="AD485" s="665"/>
      <c r="AE485" s="177"/>
      <c r="AF485" s="178"/>
    </row>
    <row r="486" spans="1:32" ht="12" hidden="1" customHeight="1" x14ac:dyDescent="0.2">
      <c r="A486" s="173"/>
      <c r="B486" s="663" t="s">
        <v>342</v>
      </c>
      <c r="C486" s="663"/>
      <c r="D486" s="663"/>
      <c r="E486" s="663"/>
      <c r="F486" s="663"/>
      <c r="G486" s="663"/>
      <c r="H486" s="663"/>
      <c r="I486" s="663"/>
      <c r="J486" s="663"/>
      <c r="K486" s="663"/>
      <c r="L486" s="663"/>
      <c r="M486" s="664"/>
      <c r="N486" s="174">
        <v>991</v>
      </c>
      <c r="O486" s="198">
        <v>1</v>
      </c>
      <c r="P486" s="198">
        <v>13</v>
      </c>
      <c r="Q486" s="175" t="s">
        <v>390</v>
      </c>
      <c r="R486" s="176" t="s">
        <v>29</v>
      </c>
      <c r="S486" s="635"/>
      <c r="T486" s="636"/>
      <c r="U486" s="394">
        <v>0</v>
      </c>
      <c r="V486" s="394"/>
      <c r="W486" s="395" t="e">
        <f t="shared" si="45"/>
        <v>#DIV/0!</v>
      </c>
      <c r="X486" s="665"/>
      <c r="Y486" s="665"/>
      <c r="Z486" s="665"/>
      <c r="AA486" s="665"/>
      <c r="AB486" s="665"/>
      <c r="AC486" s="665"/>
      <c r="AD486" s="665"/>
      <c r="AE486" s="177"/>
      <c r="AF486" s="178"/>
    </row>
    <row r="487" spans="1:32" ht="32.25" customHeight="1" x14ac:dyDescent="0.2">
      <c r="A487" s="173"/>
      <c r="B487" s="663" t="s">
        <v>323</v>
      </c>
      <c r="C487" s="663"/>
      <c r="D487" s="663"/>
      <c r="E487" s="663"/>
      <c r="F487" s="663"/>
      <c r="G487" s="663"/>
      <c r="H487" s="663"/>
      <c r="I487" s="663"/>
      <c r="J487" s="663"/>
      <c r="K487" s="663"/>
      <c r="L487" s="663"/>
      <c r="M487" s="664"/>
      <c r="N487" s="174">
        <v>991</v>
      </c>
      <c r="O487" s="198">
        <v>1</v>
      </c>
      <c r="P487" s="198">
        <v>13</v>
      </c>
      <c r="Q487" s="175" t="s">
        <v>324</v>
      </c>
      <c r="R487" s="176">
        <v>0</v>
      </c>
      <c r="S487" s="635"/>
      <c r="T487" s="636"/>
      <c r="U487" s="394">
        <v>4417.4240500000005</v>
      </c>
      <c r="V487" s="394">
        <f t="shared" ref="V487:V489" si="49">+V488</f>
        <v>4417.4240499999996</v>
      </c>
      <c r="W487" s="395">
        <f t="shared" si="45"/>
        <v>99.999999999999972</v>
      </c>
      <c r="X487" s="665"/>
      <c r="Y487" s="665"/>
      <c r="Z487" s="665"/>
      <c r="AA487" s="665"/>
      <c r="AB487" s="665"/>
      <c r="AC487" s="665"/>
      <c r="AD487" s="665"/>
      <c r="AE487" s="177"/>
      <c r="AF487" s="178"/>
    </row>
    <row r="488" spans="1:32" ht="21.75" customHeight="1" x14ac:dyDescent="0.2">
      <c r="A488" s="173"/>
      <c r="B488" s="663" t="s">
        <v>391</v>
      </c>
      <c r="C488" s="663"/>
      <c r="D488" s="663"/>
      <c r="E488" s="663"/>
      <c r="F488" s="663"/>
      <c r="G488" s="663"/>
      <c r="H488" s="663"/>
      <c r="I488" s="663"/>
      <c r="J488" s="663"/>
      <c r="K488" s="663"/>
      <c r="L488" s="663"/>
      <c r="M488" s="664"/>
      <c r="N488" s="174">
        <v>991</v>
      </c>
      <c r="O488" s="198">
        <v>1</v>
      </c>
      <c r="P488" s="198">
        <v>13</v>
      </c>
      <c r="Q488" s="175" t="s">
        <v>392</v>
      </c>
      <c r="R488" s="176">
        <v>0</v>
      </c>
      <c r="S488" s="635"/>
      <c r="T488" s="636"/>
      <c r="U488" s="394">
        <v>4417.4240500000005</v>
      </c>
      <c r="V488" s="394">
        <f t="shared" si="49"/>
        <v>4417.4240499999996</v>
      </c>
      <c r="W488" s="395">
        <f t="shared" si="45"/>
        <v>99.999999999999972</v>
      </c>
      <c r="X488" s="665"/>
      <c r="Y488" s="665"/>
      <c r="Z488" s="665"/>
      <c r="AA488" s="665"/>
      <c r="AB488" s="665"/>
      <c r="AC488" s="665"/>
      <c r="AD488" s="665"/>
      <c r="AE488" s="177"/>
      <c r="AF488" s="178"/>
    </row>
    <row r="489" spans="1:32" ht="53.25" customHeight="1" x14ac:dyDescent="0.2">
      <c r="A489" s="173"/>
      <c r="B489" s="663" t="s">
        <v>17</v>
      </c>
      <c r="C489" s="663"/>
      <c r="D489" s="663"/>
      <c r="E489" s="663"/>
      <c r="F489" s="663"/>
      <c r="G489" s="663"/>
      <c r="H489" s="663"/>
      <c r="I489" s="663"/>
      <c r="J489" s="663"/>
      <c r="K489" s="663"/>
      <c r="L489" s="663"/>
      <c r="M489" s="664"/>
      <c r="N489" s="174">
        <v>991</v>
      </c>
      <c r="O489" s="198">
        <v>1</v>
      </c>
      <c r="P489" s="198">
        <v>13</v>
      </c>
      <c r="Q489" s="175" t="s">
        <v>392</v>
      </c>
      <c r="R489" s="176" t="s">
        <v>18</v>
      </c>
      <c r="S489" s="635"/>
      <c r="T489" s="636"/>
      <c r="U489" s="394">
        <v>4417.4240500000005</v>
      </c>
      <c r="V489" s="394">
        <f t="shared" si="49"/>
        <v>4417.4240499999996</v>
      </c>
      <c r="W489" s="395">
        <f t="shared" si="45"/>
        <v>99.999999999999972</v>
      </c>
      <c r="X489" s="665"/>
      <c r="Y489" s="665"/>
      <c r="Z489" s="665"/>
      <c r="AA489" s="665"/>
      <c r="AB489" s="665"/>
      <c r="AC489" s="665"/>
      <c r="AD489" s="665"/>
      <c r="AE489" s="177"/>
      <c r="AF489" s="178"/>
    </row>
    <row r="490" spans="1:32" ht="21.75" customHeight="1" x14ac:dyDescent="0.2">
      <c r="A490" s="173"/>
      <c r="B490" s="663" t="s">
        <v>38</v>
      </c>
      <c r="C490" s="663"/>
      <c r="D490" s="663"/>
      <c r="E490" s="663"/>
      <c r="F490" s="663"/>
      <c r="G490" s="663"/>
      <c r="H490" s="663"/>
      <c r="I490" s="663"/>
      <c r="J490" s="663"/>
      <c r="K490" s="663"/>
      <c r="L490" s="663"/>
      <c r="M490" s="664"/>
      <c r="N490" s="174">
        <v>991</v>
      </c>
      <c r="O490" s="198">
        <v>1</v>
      </c>
      <c r="P490" s="198">
        <v>13</v>
      </c>
      <c r="Q490" s="175" t="s">
        <v>392</v>
      </c>
      <c r="R490" s="176" t="s">
        <v>39</v>
      </c>
      <c r="S490" s="635"/>
      <c r="T490" s="636"/>
      <c r="U490" s="394">
        <v>4417.4240500000005</v>
      </c>
      <c r="V490" s="394">
        <f>+V491+V492</f>
        <v>4417.4240499999996</v>
      </c>
      <c r="W490" s="395">
        <f t="shared" si="45"/>
        <v>99.999999999999972</v>
      </c>
      <c r="X490" s="665"/>
      <c r="Y490" s="665"/>
      <c r="Z490" s="665"/>
      <c r="AA490" s="665"/>
      <c r="AB490" s="665"/>
      <c r="AC490" s="665"/>
      <c r="AD490" s="665"/>
      <c r="AE490" s="177"/>
      <c r="AF490" s="178"/>
    </row>
    <row r="491" spans="1:32" ht="21.75" customHeight="1" x14ac:dyDescent="0.2">
      <c r="A491" s="173"/>
      <c r="B491" s="663" t="s">
        <v>327</v>
      </c>
      <c r="C491" s="663"/>
      <c r="D491" s="663"/>
      <c r="E491" s="663"/>
      <c r="F491" s="663"/>
      <c r="G491" s="663"/>
      <c r="H491" s="663"/>
      <c r="I491" s="663"/>
      <c r="J491" s="663"/>
      <c r="K491" s="663"/>
      <c r="L491" s="663"/>
      <c r="M491" s="664"/>
      <c r="N491" s="174">
        <v>991</v>
      </c>
      <c r="O491" s="198">
        <v>1</v>
      </c>
      <c r="P491" s="198">
        <v>13</v>
      </c>
      <c r="Q491" s="175" t="s">
        <v>392</v>
      </c>
      <c r="R491" s="176" t="s">
        <v>40</v>
      </c>
      <c r="S491" s="635"/>
      <c r="T491" s="636"/>
      <c r="U491" s="394">
        <v>3393.10725</v>
      </c>
      <c r="V491" s="394">
        <v>3393.10725</v>
      </c>
      <c r="W491" s="395">
        <f t="shared" si="45"/>
        <v>100</v>
      </c>
      <c r="X491" s="665"/>
      <c r="Y491" s="665"/>
      <c r="Z491" s="665"/>
      <c r="AA491" s="665"/>
      <c r="AB491" s="665"/>
      <c r="AC491" s="665"/>
      <c r="AD491" s="665"/>
      <c r="AE491" s="177"/>
      <c r="AF491" s="178"/>
    </row>
    <row r="492" spans="1:32" ht="32.25" customHeight="1" x14ac:dyDescent="0.2">
      <c r="A492" s="173"/>
      <c r="B492" s="663" t="s">
        <v>328</v>
      </c>
      <c r="C492" s="663"/>
      <c r="D492" s="663"/>
      <c r="E492" s="663"/>
      <c r="F492" s="663"/>
      <c r="G492" s="663"/>
      <c r="H492" s="663"/>
      <c r="I492" s="663"/>
      <c r="J492" s="663"/>
      <c r="K492" s="663"/>
      <c r="L492" s="663"/>
      <c r="M492" s="664"/>
      <c r="N492" s="174">
        <v>991</v>
      </c>
      <c r="O492" s="198">
        <v>1</v>
      </c>
      <c r="P492" s="198">
        <v>13</v>
      </c>
      <c r="Q492" s="175" t="s">
        <v>392</v>
      </c>
      <c r="R492" s="176" t="s">
        <v>42</v>
      </c>
      <c r="S492" s="635"/>
      <c r="T492" s="636"/>
      <c r="U492" s="394">
        <v>1024.3167999999998</v>
      </c>
      <c r="V492" s="394">
        <v>1024.3168000000001</v>
      </c>
      <c r="W492" s="395">
        <f t="shared" si="45"/>
        <v>100.00000000000003</v>
      </c>
      <c r="X492" s="665"/>
      <c r="Y492" s="665"/>
      <c r="Z492" s="665"/>
      <c r="AA492" s="665"/>
      <c r="AB492" s="665"/>
      <c r="AC492" s="665"/>
      <c r="AD492" s="665"/>
      <c r="AE492" s="177"/>
      <c r="AF492" s="178"/>
    </row>
    <row r="493" spans="1:32" ht="32.25" customHeight="1" x14ac:dyDescent="0.2">
      <c r="A493" s="173"/>
      <c r="B493" s="663" t="s">
        <v>353</v>
      </c>
      <c r="C493" s="663"/>
      <c r="D493" s="663"/>
      <c r="E493" s="663"/>
      <c r="F493" s="663"/>
      <c r="G493" s="663"/>
      <c r="H493" s="663"/>
      <c r="I493" s="663"/>
      <c r="J493" s="663"/>
      <c r="K493" s="663"/>
      <c r="L493" s="663"/>
      <c r="M493" s="664"/>
      <c r="N493" s="174">
        <v>991</v>
      </c>
      <c r="O493" s="198">
        <v>1</v>
      </c>
      <c r="P493" s="198">
        <v>13</v>
      </c>
      <c r="Q493" s="175" t="s">
        <v>354</v>
      </c>
      <c r="R493" s="176">
        <v>0</v>
      </c>
      <c r="S493" s="635"/>
      <c r="T493" s="636"/>
      <c r="U493" s="394">
        <v>452.8</v>
      </c>
      <c r="V493" s="394">
        <f>+V494+V498</f>
        <v>402.29999000000004</v>
      </c>
      <c r="W493" s="395">
        <f t="shared" si="45"/>
        <v>88.84717093639577</v>
      </c>
      <c r="X493" s="665"/>
      <c r="Y493" s="665"/>
      <c r="Z493" s="665"/>
      <c r="AA493" s="665"/>
      <c r="AB493" s="665"/>
      <c r="AC493" s="665"/>
      <c r="AD493" s="665"/>
      <c r="AE493" s="177"/>
      <c r="AF493" s="178"/>
    </row>
    <row r="494" spans="1:32" ht="32.25" customHeight="1" x14ac:dyDescent="0.2">
      <c r="A494" s="173"/>
      <c r="B494" s="663" t="s">
        <v>395</v>
      </c>
      <c r="C494" s="663"/>
      <c r="D494" s="663"/>
      <c r="E494" s="663"/>
      <c r="F494" s="663"/>
      <c r="G494" s="663"/>
      <c r="H494" s="663"/>
      <c r="I494" s="663"/>
      <c r="J494" s="663"/>
      <c r="K494" s="663"/>
      <c r="L494" s="663"/>
      <c r="M494" s="664"/>
      <c r="N494" s="174">
        <v>991</v>
      </c>
      <c r="O494" s="198">
        <v>1</v>
      </c>
      <c r="P494" s="198">
        <v>13</v>
      </c>
      <c r="Q494" s="175" t="s">
        <v>396</v>
      </c>
      <c r="R494" s="176">
        <v>0</v>
      </c>
      <c r="S494" s="635"/>
      <c r="T494" s="636"/>
      <c r="U494" s="394">
        <v>1</v>
      </c>
      <c r="V494" s="394">
        <f t="shared" ref="V494:V496" si="50">+V495</f>
        <v>0</v>
      </c>
      <c r="W494" s="395">
        <f t="shared" si="45"/>
        <v>0</v>
      </c>
      <c r="X494" s="665"/>
      <c r="Y494" s="665"/>
      <c r="Z494" s="665"/>
      <c r="AA494" s="665"/>
      <c r="AB494" s="665"/>
      <c r="AC494" s="665"/>
      <c r="AD494" s="665"/>
      <c r="AE494" s="177"/>
      <c r="AF494" s="178"/>
    </row>
    <row r="495" spans="1:32" ht="21.75" customHeight="1" x14ac:dyDescent="0.2">
      <c r="A495" s="173"/>
      <c r="B495" s="663" t="s">
        <v>339</v>
      </c>
      <c r="C495" s="663"/>
      <c r="D495" s="663"/>
      <c r="E495" s="663"/>
      <c r="F495" s="663"/>
      <c r="G495" s="663"/>
      <c r="H495" s="663"/>
      <c r="I495" s="663"/>
      <c r="J495" s="663"/>
      <c r="K495" s="663"/>
      <c r="L495" s="663"/>
      <c r="M495" s="664"/>
      <c r="N495" s="174">
        <v>991</v>
      </c>
      <c r="O495" s="198">
        <v>1</v>
      </c>
      <c r="P495" s="198">
        <v>13</v>
      </c>
      <c r="Q495" s="175" t="s">
        <v>396</v>
      </c>
      <c r="R495" s="176" t="s">
        <v>25</v>
      </c>
      <c r="S495" s="635"/>
      <c r="T495" s="636"/>
      <c r="U495" s="394">
        <v>1</v>
      </c>
      <c r="V495" s="394">
        <f t="shared" si="50"/>
        <v>0</v>
      </c>
      <c r="W495" s="395">
        <f t="shared" si="45"/>
        <v>0</v>
      </c>
      <c r="X495" s="665"/>
      <c r="Y495" s="665"/>
      <c r="Z495" s="665"/>
      <c r="AA495" s="665"/>
      <c r="AB495" s="665"/>
      <c r="AC495" s="665"/>
      <c r="AD495" s="665"/>
      <c r="AE495" s="177"/>
      <c r="AF495" s="178"/>
    </row>
    <row r="496" spans="1:32" ht="21.75" customHeight="1" x14ac:dyDescent="0.2">
      <c r="A496" s="173"/>
      <c r="B496" s="663" t="s">
        <v>340</v>
      </c>
      <c r="C496" s="663"/>
      <c r="D496" s="663"/>
      <c r="E496" s="663"/>
      <c r="F496" s="663"/>
      <c r="G496" s="663"/>
      <c r="H496" s="663"/>
      <c r="I496" s="663"/>
      <c r="J496" s="663"/>
      <c r="K496" s="663"/>
      <c r="L496" s="663"/>
      <c r="M496" s="664"/>
      <c r="N496" s="174">
        <v>991</v>
      </c>
      <c r="O496" s="198">
        <v>1</v>
      </c>
      <c r="P496" s="198">
        <v>13</v>
      </c>
      <c r="Q496" s="175" t="s">
        <v>396</v>
      </c>
      <c r="R496" s="176" t="s">
        <v>27</v>
      </c>
      <c r="S496" s="635"/>
      <c r="T496" s="636"/>
      <c r="U496" s="394">
        <v>1</v>
      </c>
      <c r="V496" s="394">
        <f t="shared" si="50"/>
        <v>0</v>
      </c>
      <c r="W496" s="395">
        <f t="shared" si="45"/>
        <v>0</v>
      </c>
      <c r="X496" s="665"/>
      <c r="Y496" s="665"/>
      <c r="Z496" s="665"/>
      <c r="AA496" s="665"/>
      <c r="AB496" s="665"/>
      <c r="AC496" s="665"/>
      <c r="AD496" s="665"/>
      <c r="AE496" s="177"/>
      <c r="AF496" s="178"/>
    </row>
    <row r="497" spans="1:32" ht="12" customHeight="1" x14ac:dyDescent="0.2">
      <c r="A497" s="173"/>
      <c r="B497" s="663" t="s">
        <v>342</v>
      </c>
      <c r="C497" s="663"/>
      <c r="D497" s="663"/>
      <c r="E497" s="663"/>
      <c r="F497" s="663"/>
      <c r="G497" s="663"/>
      <c r="H497" s="663"/>
      <c r="I497" s="663"/>
      <c r="J497" s="663"/>
      <c r="K497" s="663"/>
      <c r="L497" s="663"/>
      <c r="M497" s="664"/>
      <c r="N497" s="174">
        <v>991</v>
      </c>
      <c r="O497" s="198">
        <v>1</v>
      </c>
      <c r="P497" s="198">
        <v>13</v>
      </c>
      <c r="Q497" s="175" t="s">
        <v>396</v>
      </c>
      <c r="R497" s="176" t="s">
        <v>29</v>
      </c>
      <c r="S497" s="635"/>
      <c r="T497" s="636"/>
      <c r="U497" s="394">
        <v>1</v>
      </c>
      <c r="V497" s="394"/>
      <c r="W497" s="395">
        <f t="shared" si="45"/>
        <v>0</v>
      </c>
      <c r="X497" s="665"/>
      <c r="Y497" s="665"/>
      <c r="Z497" s="665"/>
      <c r="AA497" s="665"/>
      <c r="AB497" s="665"/>
      <c r="AC497" s="665"/>
      <c r="AD497" s="665"/>
      <c r="AE497" s="177"/>
      <c r="AF497" s="178"/>
    </row>
    <row r="498" spans="1:32" ht="32.25" customHeight="1" x14ac:dyDescent="0.2">
      <c r="A498" s="173"/>
      <c r="B498" s="663" t="s">
        <v>397</v>
      </c>
      <c r="C498" s="663"/>
      <c r="D498" s="663"/>
      <c r="E498" s="663"/>
      <c r="F498" s="663"/>
      <c r="G498" s="663"/>
      <c r="H498" s="663"/>
      <c r="I498" s="663"/>
      <c r="J498" s="663"/>
      <c r="K498" s="663"/>
      <c r="L498" s="663"/>
      <c r="M498" s="664"/>
      <c r="N498" s="174">
        <v>991</v>
      </c>
      <c r="O498" s="198">
        <v>1</v>
      </c>
      <c r="P498" s="198">
        <v>13</v>
      </c>
      <c r="Q498" s="175" t="s">
        <v>398</v>
      </c>
      <c r="R498" s="176">
        <v>0</v>
      </c>
      <c r="S498" s="635"/>
      <c r="T498" s="636"/>
      <c r="U498" s="394">
        <v>451.8</v>
      </c>
      <c r="V498" s="394">
        <f>+V499+V503+V506</f>
        <v>402.29999000000004</v>
      </c>
      <c r="W498" s="395">
        <f t="shared" si="45"/>
        <v>89.043822487826475</v>
      </c>
      <c r="X498" s="665"/>
      <c r="Y498" s="665"/>
      <c r="Z498" s="665"/>
      <c r="AA498" s="665"/>
      <c r="AB498" s="665"/>
      <c r="AC498" s="665"/>
      <c r="AD498" s="665"/>
      <c r="AE498" s="177"/>
      <c r="AF498" s="178"/>
    </row>
    <row r="499" spans="1:32" ht="53.25" customHeight="1" x14ac:dyDescent="0.2">
      <c r="A499" s="173"/>
      <c r="B499" s="663" t="s">
        <v>17</v>
      </c>
      <c r="C499" s="663"/>
      <c r="D499" s="663"/>
      <c r="E499" s="663"/>
      <c r="F499" s="663"/>
      <c r="G499" s="663"/>
      <c r="H499" s="663"/>
      <c r="I499" s="663"/>
      <c r="J499" s="663"/>
      <c r="K499" s="663"/>
      <c r="L499" s="663"/>
      <c r="M499" s="664"/>
      <c r="N499" s="174">
        <v>991</v>
      </c>
      <c r="O499" s="198">
        <v>1</v>
      </c>
      <c r="P499" s="198">
        <v>13</v>
      </c>
      <c r="Q499" s="175" t="s">
        <v>398</v>
      </c>
      <c r="R499" s="176" t="s">
        <v>18</v>
      </c>
      <c r="S499" s="635"/>
      <c r="T499" s="636"/>
      <c r="U499" s="394">
        <v>392.19999000000001</v>
      </c>
      <c r="V499" s="394">
        <f>+V500</f>
        <v>392.19999000000001</v>
      </c>
      <c r="W499" s="395">
        <f t="shared" si="45"/>
        <v>100</v>
      </c>
      <c r="X499" s="665"/>
      <c r="Y499" s="665"/>
      <c r="Z499" s="665"/>
      <c r="AA499" s="665"/>
      <c r="AB499" s="665"/>
      <c r="AC499" s="665"/>
      <c r="AD499" s="665"/>
      <c r="AE499" s="177"/>
      <c r="AF499" s="178"/>
    </row>
    <row r="500" spans="1:32" ht="21.75" customHeight="1" x14ac:dyDescent="0.2">
      <c r="A500" s="173"/>
      <c r="B500" s="663" t="s">
        <v>38</v>
      </c>
      <c r="C500" s="663"/>
      <c r="D500" s="663"/>
      <c r="E500" s="663"/>
      <c r="F500" s="663"/>
      <c r="G500" s="663"/>
      <c r="H500" s="663"/>
      <c r="I500" s="663"/>
      <c r="J500" s="663"/>
      <c r="K500" s="663"/>
      <c r="L500" s="663"/>
      <c r="M500" s="664"/>
      <c r="N500" s="174">
        <v>991</v>
      </c>
      <c r="O500" s="198">
        <v>1</v>
      </c>
      <c r="P500" s="198">
        <v>13</v>
      </c>
      <c r="Q500" s="175" t="s">
        <v>398</v>
      </c>
      <c r="R500" s="176" t="s">
        <v>39</v>
      </c>
      <c r="S500" s="635"/>
      <c r="T500" s="636"/>
      <c r="U500" s="394">
        <v>392.19999000000001</v>
      </c>
      <c r="V500" s="394">
        <f>+V501+V502</f>
        <v>392.19999000000001</v>
      </c>
      <c r="W500" s="395">
        <f t="shared" si="45"/>
        <v>100</v>
      </c>
      <c r="X500" s="665"/>
      <c r="Y500" s="665"/>
      <c r="Z500" s="665"/>
      <c r="AA500" s="665"/>
      <c r="AB500" s="665"/>
      <c r="AC500" s="665"/>
      <c r="AD500" s="665"/>
      <c r="AE500" s="177"/>
      <c r="AF500" s="178"/>
    </row>
    <row r="501" spans="1:32" ht="21.75" customHeight="1" x14ac:dyDescent="0.2">
      <c r="A501" s="173"/>
      <c r="B501" s="663" t="s">
        <v>327</v>
      </c>
      <c r="C501" s="663"/>
      <c r="D501" s="663"/>
      <c r="E501" s="663"/>
      <c r="F501" s="663"/>
      <c r="G501" s="663"/>
      <c r="H501" s="663"/>
      <c r="I501" s="663"/>
      <c r="J501" s="663"/>
      <c r="K501" s="663"/>
      <c r="L501" s="663"/>
      <c r="M501" s="664"/>
      <c r="N501" s="174">
        <v>991</v>
      </c>
      <c r="O501" s="198">
        <v>1</v>
      </c>
      <c r="P501" s="198">
        <v>13</v>
      </c>
      <c r="Q501" s="175" t="s">
        <v>398</v>
      </c>
      <c r="R501" s="176" t="s">
        <v>40</v>
      </c>
      <c r="S501" s="635"/>
      <c r="T501" s="636"/>
      <c r="U501" s="394">
        <v>301.95881000000003</v>
      </c>
      <c r="V501" s="394">
        <v>301.95881000000003</v>
      </c>
      <c r="W501" s="395">
        <f t="shared" si="45"/>
        <v>100</v>
      </c>
      <c r="X501" s="665"/>
      <c r="Y501" s="665"/>
      <c r="Z501" s="665"/>
      <c r="AA501" s="665"/>
      <c r="AB501" s="665"/>
      <c r="AC501" s="665"/>
      <c r="AD501" s="665"/>
      <c r="AE501" s="177"/>
      <c r="AF501" s="178"/>
    </row>
    <row r="502" spans="1:32" ht="32.25" customHeight="1" x14ac:dyDescent="0.2">
      <c r="A502" s="173"/>
      <c r="B502" s="663" t="s">
        <v>328</v>
      </c>
      <c r="C502" s="663"/>
      <c r="D502" s="663"/>
      <c r="E502" s="663"/>
      <c r="F502" s="663"/>
      <c r="G502" s="663"/>
      <c r="H502" s="663"/>
      <c r="I502" s="663"/>
      <c r="J502" s="663"/>
      <c r="K502" s="663"/>
      <c r="L502" s="663"/>
      <c r="M502" s="664"/>
      <c r="N502" s="174">
        <v>991</v>
      </c>
      <c r="O502" s="198">
        <v>1</v>
      </c>
      <c r="P502" s="198">
        <v>13</v>
      </c>
      <c r="Q502" s="175" t="s">
        <v>398</v>
      </c>
      <c r="R502" s="176" t="s">
        <v>42</v>
      </c>
      <c r="S502" s="635"/>
      <c r="T502" s="636"/>
      <c r="U502" s="394">
        <v>90.24118</v>
      </c>
      <c r="V502" s="394">
        <v>90.24118</v>
      </c>
      <c r="W502" s="395">
        <f t="shared" si="45"/>
        <v>100</v>
      </c>
      <c r="X502" s="665"/>
      <c r="Y502" s="665"/>
      <c r="Z502" s="665"/>
      <c r="AA502" s="665"/>
      <c r="AB502" s="665"/>
      <c r="AC502" s="665"/>
      <c r="AD502" s="665"/>
      <c r="AE502" s="177"/>
      <c r="AF502" s="178"/>
    </row>
    <row r="503" spans="1:32" ht="21.75" customHeight="1" x14ac:dyDescent="0.2">
      <c r="A503" s="173"/>
      <c r="B503" s="663" t="s">
        <v>339</v>
      </c>
      <c r="C503" s="663"/>
      <c r="D503" s="663"/>
      <c r="E503" s="663"/>
      <c r="F503" s="663"/>
      <c r="G503" s="663"/>
      <c r="H503" s="663"/>
      <c r="I503" s="663"/>
      <c r="J503" s="663"/>
      <c r="K503" s="663"/>
      <c r="L503" s="663"/>
      <c r="M503" s="664"/>
      <c r="N503" s="174">
        <v>991</v>
      </c>
      <c r="O503" s="198">
        <v>1</v>
      </c>
      <c r="P503" s="198">
        <v>13</v>
      </c>
      <c r="Q503" s="175" t="s">
        <v>398</v>
      </c>
      <c r="R503" s="176" t="s">
        <v>25</v>
      </c>
      <c r="S503" s="635"/>
      <c r="T503" s="636"/>
      <c r="U503" s="394">
        <v>49.500010000000003</v>
      </c>
      <c r="V503" s="394">
        <f>+V504</f>
        <v>0</v>
      </c>
      <c r="W503" s="395">
        <f t="shared" si="45"/>
        <v>0</v>
      </c>
      <c r="X503" s="665"/>
      <c r="Y503" s="665"/>
      <c r="Z503" s="665"/>
      <c r="AA503" s="665"/>
      <c r="AB503" s="665"/>
      <c r="AC503" s="665"/>
      <c r="AD503" s="665"/>
      <c r="AE503" s="177"/>
      <c r="AF503" s="178"/>
    </row>
    <row r="504" spans="1:32" ht="21.75" customHeight="1" x14ac:dyDescent="0.2">
      <c r="A504" s="173"/>
      <c r="B504" s="663" t="s">
        <v>340</v>
      </c>
      <c r="C504" s="663"/>
      <c r="D504" s="663"/>
      <c r="E504" s="663"/>
      <c r="F504" s="663"/>
      <c r="G504" s="663"/>
      <c r="H504" s="663"/>
      <c r="I504" s="663"/>
      <c r="J504" s="663"/>
      <c r="K504" s="663"/>
      <c r="L504" s="663"/>
      <c r="M504" s="664"/>
      <c r="N504" s="174">
        <v>991</v>
      </c>
      <c r="O504" s="198">
        <v>1</v>
      </c>
      <c r="P504" s="198">
        <v>13</v>
      </c>
      <c r="Q504" s="175" t="s">
        <v>398</v>
      </c>
      <c r="R504" s="176" t="s">
        <v>27</v>
      </c>
      <c r="S504" s="635"/>
      <c r="T504" s="636"/>
      <c r="U504" s="394">
        <v>49.500010000000003</v>
      </c>
      <c r="V504" s="394">
        <f>+V505</f>
        <v>0</v>
      </c>
      <c r="W504" s="395">
        <f t="shared" si="45"/>
        <v>0</v>
      </c>
      <c r="X504" s="665"/>
      <c r="Y504" s="665"/>
      <c r="Z504" s="665"/>
      <c r="AA504" s="665"/>
      <c r="AB504" s="665"/>
      <c r="AC504" s="665"/>
      <c r="AD504" s="665"/>
      <c r="AE504" s="177"/>
      <c r="AF504" s="178"/>
    </row>
    <row r="505" spans="1:32" ht="12" customHeight="1" x14ac:dyDescent="0.2">
      <c r="A505" s="173"/>
      <c r="B505" s="663" t="s">
        <v>342</v>
      </c>
      <c r="C505" s="663"/>
      <c r="D505" s="663"/>
      <c r="E505" s="663"/>
      <c r="F505" s="663"/>
      <c r="G505" s="663"/>
      <c r="H505" s="663"/>
      <c r="I505" s="663"/>
      <c r="J505" s="663"/>
      <c r="K505" s="663"/>
      <c r="L505" s="663"/>
      <c r="M505" s="664"/>
      <c r="N505" s="174">
        <v>991</v>
      </c>
      <c r="O505" s="198">
        <v>1</v>
      </c>
      <c r="P505" s="198">
        <v>13</v>
      </c>
      <c r="Q505" s="175" t="s">
        <v>398</v>
      </c>
      <c r="R505" s="176" t="s">
        <v>29</v>
      </c>
      <c r="S505" s="635"/>
      <c r="T505" s="636"/>
      <c r="U505" s="394">
        <v>49.500010000000003</v>
      </c>
      <c r="V505" s="394"/>
      <c r="W505" s="395">
        <f t="shared" si="45"/>
        <v>0</v>
      </c>
      <c r="X505" s="665"/>
      <c r="Y505" s="665"/>
      <c r="Z505" s="665"/>
      <c r="AA505" s="665"/>
      <c r="AB505" s="665"/>
      <c r="AC505" s="665"/>
      <c r="AD505" s="665"/>
      <c r="AE505" s="177"/>
      <c r="AF505" s="178"/>
    </row>
    <row r="506" spans="1:32" ht="12" customHeight="1" x14ac:dyDescent="0.2">
      <c r="A506" s="173"/>
      <c r="B506" s="663" t="s">
        <v>30</v>
      </c>
      <c r="C506" s="663"/>
      <c r="D506" s="663"/>
      <c r="E506" s="663"/>
      <c r="F506" s="663"/>
      <c r="G506" s="663"/>
      <c r="H506" s="663"/>
      <c r="I506" s="663"/>
      <c r="J506" s="663"/>
      <c r="K506" s="663"/>
      <c r="L506" s="663"/>
      <c r="M506" s="664"/>
      <c r="N506" s="174">
        <v>991</v>
      </c>
      <c r="O506" s="198">
        <v>1</v>
      </c>
      <c r="P506" s="198">
        <v>13</v>
      </c>
      <c r="Q506" s="175" t="s">
        <v>398</v>
      </c>
      <c r="R506" s="176" t="s">
        <v>31</v>
      </c>
      <c r="S506" s="635"/>
      <c r="T506" s="636"/>
      <c r="U506" s="394">
        <v>10.1</v>
      </c>
      <c r="V506" s="394">
        <f>+V507</f>
        <v>10.1</v>
      </c>
      <c r="W506" s="395">
        <f t="shared" si="45"/>
        <v>100</v>
      </c>
      <c r="X506" s="665"/>
      <c r="Y506" s="665"/>
      <c r="Z506" s="665"/>
      <c r="AA506" s="665"/>
      <c r="AB506" s="665"/>
      <c r="AC506" s="665"/>
      <c r="AD506" s="665"/>
      <c r="AE506" s="177"/>
      <c r="AF506" s="178"/>
    </row>
    <row r="507" spans="1:32" ht="12" customHeight="1" x14ac:dyDescent="0.2">
      <c r="A507" s="173"/>
      <c r="B507" s="663" t="s">
        <v>343</v>
      </c>
      <c r="C507" s="663"/>
      <c r="D507" s="663"/>
      <c r="E507" s="663"/>
      <c r="F507" s="663"/>
      <c r="G507" s="663"/>
      <c r="H507" s="663"/>
      <c r="I507" s="663"/>
      <c r="J507" s="663"/>
      <c r="K507" s="663"/>
      <c r="L507" s="663"/>
      <c r="M507" s="664"/>
      <c r="N507" s="174">
        <v>991</v>
      </c>
      <c r="O507" s="198">
        <v>1</v>
      </c>
      <c r="P507" s="198">
        <v>13</v>
      </c>
      <c r="Q507" s="175" t="s">
        <v>398</v>
      </c>
      <c r="R507" s="176" t="s">
        <v>32</v>
      </c>
      <c r="S507" s="635"/>
      <c r="T507" s="636"/>
      <c r="U507" s="394">
        <v>10.1</v>
      </c>
      <c r="V507" s="394">
        <f>+V508</f>
        <v>10.1</v>
      </c>
      <c r="W507" s="395">
        <f t="shared" si="45"/>
        <v>100</v>
      </c>
      <c r="X507" s="665"/>
      <c r="Y507" s="665"/>
      <c r="Z507" s="665"/>
      <c r="AA507" s="665"/>
      <c r="AB507" s="665"/>
      <c r="AC507" s="665"/>
      <c r="AD507" s="665"/>
      <c r="AE507" s="177"/>
      <c r="AF507" s="178"/>
    </row>
    <row r="508" spans="1:32" ht="12" customHeight="1" x14ac:dyDescent="0.2">
      <c r="A508" s="173"/>
      <c r="B508" s="663" t="s">
        <v>82</v>
      </c>
      <c r="C508" s="663"/>
      <c r="D508" s="663"/>
      <c r="E508" s="663"/>
      <c r="F508" s="663"/>
      <c r="G508" s="663"/>
      <c r="H508" s="663"/>
      <c r="I508" s="663"/>
      <c r="J508" s="663"/>
      <c r="K508" s="663"/>
      <c r="L508" s="663"/>
      <c r="M508" s="664"/>
      <c r="N508" s="174">
        <v>991</v>
      </c>
      <c r="O508" s="198">
        <v>1</v>
      </c>
      <c r="P508" s="198">
        <v>13</v>
      </c>
      <c r="Q508" s="175" t="s">
        <v>398</v>
      </c>
      <c r="R508" s="176" t="s">
        <v>83</v>
      </c>
      <c r="S508" s="635"/>
      <c r="T508" s="636"/>
      <c r="U508" s="394">
        <v>10.1</v>
      </c>
      <c r="V508" s="394">
        <v>10.1</v>
      </c>
      <c r="W508" s="395">
        <f t="shared" si="45"/>
        <v>100</v>
      </c>
      <c r="X508" s="665"/>
      <c r="Y508" s="665"/>
      <c r="Z508" s="665"/>
      <c r="AA508" s="665"/>
      <c r="AB508" s="665"/>
      <c r="AC508" s="665"/>
      <c r="AD508" s="665"/>
      <c r="AE508" s="177"/>
      <c r="AF508" s="178"/>
    </row>
    <row r="509" spans="1:32" ht="12" customHeight="1" x14ac:dyDescent="0.2">
      <c r="A509" s="173"/>
      <c r="B509" s="663" t="s">
        <v>399</v>
      </c>
      <c r="C509" s="663"/>
      <c r="D509" s="663"/>
      <c r="E509" s="663"/>
      <c r="F509" s="663"/>
      <c r="G509" s="663"/>
      <c r="H509" s="663"/>
      <c r="I509" s="663"/>
      <c r="J509" s="663"/>
      <c r="K509" s="663"/>
      <c r="L509" s="663"/>
      <c r="M509" s="664"/>
      <c r="N509" s="174">
        <v>991</v>
      </c>
      <c r="O509" s="198">
        <v>2</v>
      </c>
      <c r="P509" s="198">
        <v>0</v>
      </c>
      <c r="Q509" s="175">
        <v>0</v>
      </c>
      <c r="R509" s="176">
        <v>0</v>
      </c>
      <c r="S509" s="635"/>
      <c r="T509" s="636"/>
      <c r="U509" s="394">
        <v>412</v>
      </c>
      <c r="V509" s="394">
        <f t="shared" ref="V509:V511" si="51">+V510</f>
        <v>412</v>
      </c>
      <c r="W509" s="395">
        <f t="shared" si="45"/>
        <v>100</v>
      </c>
      <c r="X509" s="665"/>
      <c r="Y509" s="665"/>
      <c r="Z509" s="665"/>
      <c r="AA509" s="665"/>
      <c r="AB509" s="665"/>
      <c r="AC509" s="665"/>
      <c r="AD509" s="665"/>
      <c r="AE509" s="177"/>
      <c r="AF509" s="178"/>
    </row>
    <row r="510" spans="1:32" ht="12" customHeight="1" x14ac:dyDescent="0.2">
      <c r="A510" s="173"/>
      <c r="B510" s="663" t="s">
        <v>89</v>
      </c>
      <c r="C510" s="663"/>
      <c r="D510" s="663"/>
      <c r="E510" s="663"/>
      <c r="F510" s="663"/>
      <c r="G510" s="663"/>
      <c r="H510" s="663"/>
      <c r="I510" s="663"/>
      <c r="J510" s="663"/>
      <c r="K510" s="663"/>
      <c r="L510" s="663"/>
      <c r="M510" s="664"/>
      <c r="N510" s="174">
        <v>991</v>
      </c>
      <c r="O510" s="198">
        <v>2</v>
      </c>
      <c r="P510" s="198">
        <v>3</v>
      </c>
      <c r="Q510" s="175">
        <v>0</v>
      </c>
      <c r="R510" s="176">
        <v>0</v>
      </c>
      <c r="S510" s="635"/>
      <c r="T510" s="636"/>
      <c r="U510" s="394">
        <v>412</v>
      </c>
      <c r="V510" s="394">
        <f t="shared" si="51"/>
        <v>412</v>
      </c>
      <c r="W510" s="395">
        <f t="shared" si="45"/>
        <v>100</v>
      </c>
      <c r="X510" s="665"/>
      <c r="Y510" s="665"/>
      <c r="Z510" s="665"/>
      <c r="AA510" s="665"/>
      <c r="AB510" s="665"/>
      <c r="AC510" s="665"/>
      <c r="AD510" s="665"/>
      <c r="AE510" s="177"/>
      <c r="AF510" s="178"/>
    </row>
    <row r="511" spans="1:32" ht="32.25" customHeight="1" x14ac:dyDescent="0.2">
      <c r="A511" s="173"/>
      <c r="B511" s="663" t="s">
        <v>353</v>
      </c>
      <c r="C511" s="663"/>
      <c r="D511" s="663"/>
      <c r="E511" s="663"/>
      <c r="F511" s="663"/>
      <c r="G511" s="663"/>
      <c r="H511" s="663"/>
      <c r="I511" s="663"/>
      <c r="J511" s="663"/>
      <c r="K511" s="663"/>
      <c r="L511" s="663"/>
      <c r="M511" s="664"/>
      <c r="N511" s="174">
        <v>991</v>
      </c>
      <c r="O511" s="198">
        <v>2</v>
      </c>
      <c r="P511" s="198">
        <v>3</v>
      </c>
      <c r="Q511" s="175" t="s">
        <v>354</v>
      </c>
      <c r="R511" s="176">
        <v>0</v>
      </c>
      <c r="S511" s="635"/>
      <c r="T511" s="636"/>
      <c r="U511" s="394">
        <v>412</v>
      </c>
      <c r="V511" s="394">
        <f t="shared" si="51"/>
        <v>412</v>
      </c>
      <c r="W511" s="395">
        <f t="shared" si="45"/>
        <v>100</v>
      </c>
      <c r="X511" s="665"/>
      <c r="Y511" s="665"/>
      <c r="Z511" s="665"/>
      <c r="AA511" s="665"/>
      <c r="AB511" s="665"/>
      <c r="AC511" s="665"/>
      <c r="AD511" s="665"/>
      <c r="AE511" s="177"/>
      <c r="AF511" s="178"/>
    </row>
    <row r="512" spans="1:32" ht="32.25" customHeight="1" x14ac:dyDescent="0.2">
      <c r="A512" s="173"/>
      <c r="B512" s="663" t="s">
        <v>400</v>
      </c>
      <c r="C512" s="663"/>
      <c r="D512" s="663"/>
      <c r="E512" s="663"/>
      <c r="F512" s="663"/>
      <c r="G512" s="663"/>
      <c r="H512" s="663"/>
      <c r="I512" s="663"/>
      <c r="J512" s="663"/>
      <c r="K512" s="663"/>
      <c r="L512" s="663"/>
      <c r="M512" s="664"/>
      <c r="N512" s="174">
        <v>991</v>
      </c>
      <c r="O512" s="198">
        <v>2</v>
      </c>
      <c r="P512" s="198">
        <v>3</v>
      </c>
      <c r="Q512" s="175" t="s">
        <v>401</v>
      </c>
      <c r="R512" s="176">
        <v>0</v>
      </c>
      <c r="S512" s="635"/>
      <c r="T512" s="636"/>
      <c r="U512" s="394">
        <v>412</v>
      </c>
      <c r="V512" s="394">
        <f>+V513+V518</f>
        <v>412</v>
      </c>
      <c r="W512" s="395">
        <f t="shared" si="45"/>
        <v>100</v>
      </c>
      <c r="X512" s="665"/>
      <c r="Y512" s="665"/>
      <c r="Z512" s="665"/>
      <c r="AA512" s="665"/>
      <c r="AB512" s="665"/>
      <c r="AC512" s="665"/>
      <c r="AD512" s="665"/>
      <c r="AE512" s="177"/>
      <c r="AF512" s="178"/>
    </row>
    <row r="513" spans="1:32" ht="53.25" customHeight="1" x14ac:dyDescent="0.2">
      <c r="A513" s="173"/>
      <c r="B513" s="663" t="s">
        <v>17</v>
      </c>
      <c r="C513" s="663"/>
      <c r="D513" s="663"/>
      <c r="E513" s="663"/>
      <c r="F513" s="663"/>
      <c r="G513" s="663"/>
      <c r="H513" s="663"/>
      <c r="I513" s="663"/>
      <c r="J513" s="663"/>
      <c r="K513" s="663"/>
      <c r="L513" s="663"/>
      <c r="M513" s="664"/>
      <c r="N513" s="174">
        <v>991</v>
      </c>
      <c r="O513" s="198">
        <v>2</v>
      </c>
      <c r="P513" s="198">
        <v>3</v>
      </c>
      <c r="Q513" s="175" t="s">
        <v>401</v>
      </c>
      <c r="R513" s="176" t="s">
        <v>18</v>
      </c>
      <c r="S513" s="635"/>
      <c r="T513" s="636"/>
      <c r="U513" s="394">
        <v>401.63</v>
      </c>
      <c r="V513" s="394">
        <f>+V514</f>
        <v>401.63</v>
      </c>
      <c r="W513" s="395">
        <f t="shared" si="45"/>
        <v>100</v>
      </c>
      <c r="X513" s="665"/>
      <c r="Y513" s="665"/>
      <c r="Z513" s="665"/>
      <c r="AA513" s="665"/>
      <c r="AB513" s="665"/>
      <c r="AC513" s="665"/>
      <c r="AD513" s="665"/>
      <c r="AE513" s="177"/>
      <c r="AF513" s="178"/>
    </row>
    <row r="514" spans="1:32" ht="12" customHeight="1" x14ac:dyDescent="0.2">
      <c r="A514" s="173"/>
      <c r="B514" s="663" t="s">
        <v>19</v>
      </c>
      <c r="C514" s="663"/>
      <c r="D514" s="663"/>
      <c r="E514" s="663"/>
      <c r="F514" s="663"/>
      <c r="G514" s="663"/>
      <c r="H514" s="663"/>
      <c r="I514" s="663"/>
      <c r="J514" s="663"/>
      <c r="K514" s="663"/>
      <c r="L514" s="663"/>
      <c r="M514" s="664"/>
      <c r="N514" s="174">
        <v>991</v>
      </c>
      <c r="O514" s="198">
        <v>2</v>
      </c>
      <c r="P514" s="198">
        <v>3</v>
      </c>
      <c r="Q514" s="175" t="s">
        <v>401</v>
      </c>
      <c r="R514" s="176" t="s">
        <v>20</v>
      </c>
      <c r="S514" s="635"/>
      <c r="T514" s="636"/>
      <c r="U514" s="394">
        <v>401.63</v>
      </c>
      <c r="V514" s="394">
        <f>+V515+V516+V517</f>
        <v>401.63</v>
      </c>
      <c r="W514" s="395">
        <f t="shared" si="45"/>
        <v>100</v>
      </c>
      <c r="X514" s="665"/>
      <c r="Y514" s="665"/>
      <c r="Z514" s="665"/>
      <c r="AA514" s="665"/>
      <c r="AB514" s="665"/>
      <c r="AC514" s="665"/>
      <c r="AD514" s="665"/>
      <c r="AE514" s="177"/>
      <c r="AF514" s="178"/>
    </row>
    <row r="515" spans="1:32" ht="12" customHeight="1" x14ac:dyDescent="0.2">
      <c r="A515" s="173"/>
      <c r="B515" s="663" t="s">
        <v>402</v>
      </c>
      <c r="C515" s="663"/>
      <c r="D515" s="663"/>
      <c r="E515" s="663"/>
      <c r="F515" s="663"/>
      <c r="G515" s="663"/>
      <c r="H515" s="663"/>
      <c r="I515" s="663"/>
      <c r="J515" s="663"/>
      <c r="K515" s="663"/>
      <c r="L515" s="663"/>
      <c r="M515" s="664"/>
      <c r="N515" s="174">
        <v>991</v>
      </c>
      <c r="O515" s="198">
        <v>2</v>
      </c>
      <c r="P515" s="198">
        <v>3</v>
      </c>
      <c r="Q515" s="175" t="s">
        <v>401</v>
      </c>
      <c r="R515" s="176" t="s">
        <v>21</v>
      </c>
      <c r="S515" s="635"/>
      <c r="T515" s="636"/>
      <c r="U515" s="394">
        <v>308.47136</v>
      </c>
      <c r="V515" s="394">
        <v>308.47136</v>
      </c>
      <c r="W515" s="395">
        <f t="shared" si="45"/>
        <v>100</v>
      </c>
      <c r="X515" s="665"/>
      <c r="Y515" s="665"/>
      <c r="Z515" s="665"/>
      <c r="AA515" s="665"/>
      <c r="AB515" s="665"/>
      <c r="AC515" s="665"/>
      <c r="AD515" s="665"/>
      <c r="AE515" s="177"/>
      <c r="AF515" s="178"/>
    </row>
    <row r="516" spans="1:32" ht="21.75" hidden="1" customHeight="1" x14ac:dyDescent="0.2">
      <c r="A516" s="173"/>
      <c r="B516" s="663" t="s">
        <v>403</v>
      </c>
      <c r="C516" s="663"/>
      <c r="D516" s="663"/>
      <c r="E516" s="663"/>
      <c r="F516" s="663"/>
      <c r="G516" s="663"/>
      <c r="H516" s="663"/>
      <c r="I516" s="663"/>
      <c r="J516" s="663"/>
      <c r="K516" s="663"/>
      <c r="L516" s="663"/>
      <c r="M516" s="664"/>
      <c r="N516" s="174">
        <v>991</v>
      </c>
      <c r="O516" s="198">
        <v>2</v>
      </c>
      <c r="P516" s="198">
        <v>3</v>
      </c>
      <c r="Q516" s="175" t="s">
        <v>401</v>
      </c>
      <c r="R516" s="176" t="s">
        <v>22</v>
      </c>
      <c r="S516" s="635"/>
      <c r="T516" s="636"/>
      <c r="U516" s="394">
        <v>0</v>
      </c>
      <c r="V516" s="394"/>
      <c r="W516" s="395" t="e">
        <f t="shared" si="45"/>
        <v>#DIV/0!</v>
      </c>
      <c r="X516" s="665"/>
      <c r="Y516" s="665"/>
      <c r="Z516" s="665"/>
      <c r="AA516" s="665"/>
      <c r="AB516" s="665"/>
      <c r="AC516" s="665"/>
      <c r="AD516" s="665"/>
      <c r="AE516" s="177"/>
      <c r="AF516" s="178"/>
    </row>
    <row r="517" spans="1:32" ht="32.25" customHeight="1" x14ac:dyDescent="0.2">
      <c r="A517" s="173"/>
      <c r="B517" s="663" t="s">
        <v>404</v>
      </c>
      <c r="C517" s="663"/>
      <c r="D517" s="663"/>
      <c r="E517" s="663"/>
      <c r="F517" s="663"/>
      <c r="G517" s="663"/>
      <c r="H517" s="663"/>
      <c r="I517" s="663"/>
      <c r="J517" s="663"/>
      <c r="K517" s="663"/>
      <c r="L517" s="663"/>
      <c r="M517" s="664"/>
      <c r="N517" s="174">
        <v>991</v>
      </c>
      <c r="O517" s="198">
        <v>2</v>
      </c>
      <c r="P517" s="198">
        <v>3</v>
      </c>
      <c r="Q517" s="175" t="s">
        <v>401</v>
      </c>
      <c r="R517" s="176" t="s">
        <v>23</v>
      </c>
      <c r="S517" s="635"/>
      <c r="T517" s="636"/>
      <c r="U517" s="394">
        <v>93.158640000000005</v>
      </c>
      <c r="V517" s="394">
        <v>93.158640000000005</v>
      </c>
      <c r="W517" s="395">
        <f t="shared" si="45"/>
        <v>100</v>
      </c>
      <c r="X517" s="665"/>
      <c r="Y517" s="665"/>
      <c r="Z517" s="665"/>
      <c r="AA517" s="665"/>
      <c r="AB517" s="665"/>
      <c r="AC517" s="665"/>
      <c r="AD517" s="665"/>
      <c r="AE517" s="177"/>
      <c r="AF517" s="178"/>
    </row>
    <row r="518" spans="1:32" ht="21.75" customHeight="1" x14ac:dyDescent="0.2">
      <c r="A518" s="173"/>
      <c r="B518" s="663" t="s">
        <v>339</v>
      </c>
      <c r="C518" s="663"/>
      <c r="D518" s="663"/>
      <c r="E518" s="663"/>
      <c r="F518" s="663"/>
      <c r="G518" s="663"/>
      <c r="H518" s="663"/>
      <c r="I518" s="663"/>
      <c r="J518" s="663"/>
      <c r="K518" s="663"/>
      <c r="L518" s="663"/>
      <c r="M518" s="664"/>
      <c r="N518" s="174">
        <v>991</v>
      </c>
      <c r="O518" s="198">
        <v>2</v>
      </c>
      <c r="P518" s="198">
        <v>3</v>
      </c>
      <c r="Q518" s="175" t="s">
        <v>401</v>
      </c>
      <c r="R518" s="176" t="s">
        <v>25</v>
      </c>
      <c r="S518" s="635"/>
      <c r="T518" s="636"/>
      <c r="U518" s="394">
        <v>10.370000000000001</v>
      </c>
      <c r="V518" s="394">
        <f>+V519</f>
        <v>10.370000000000001</v>
      </c>
      <c r="W518" s="395">
        <f t="shared" si="45"/>
        <v>100</v>
      </c>
      <c r="X518" s="665"/>
      <c r="Y518" s="665"/>
      <c r="Z518" s="665"/>
      <c r="AA518" s="665"/>
      <c r="AB518" s="665"/>
      <c r="AC518" s="665"/>
      <c r="AD518" s="665"/>
      <c r="AE518" s="177"/>
      <c r="AF518" s="178"/>
    </row>
    <row r="519" spans="1:32" ht="21.75" customHeight="1" x14ac:dyDescent="0.2">
      <c r="A519" s="173"/>
      <c r="B519" s="663" t="s">
        <v>340</v>
      </c>
      <c r="C519" s="663"/>
      <c r="D519" s="663"/>
      <c r="E519" s="663"/>
      <c r="F519" s="663"/>
      <c r="G519" s="663"/>
      <c r="H519" s="663"/>
      <c r="I519" s="663"/>
      <c r="J519" s="663"/>
      <c r="K519" s="663"/>
      <c r="L519" s="663"/>
      <c r="M519" s="664"/>
      <c r="N519" s="174">
        <v>991</v>
      </c>
      <c r="O519" s="198">
        <v>2</v>
      </c>
      <c r="P519" s="198">
        <v>3</v>
      </c>
      <c r="Q519" s="175" t="s">
        <v>401</v>
      </c>
      <c r="R519" s="176" t="s">
        <v>27</v>
      </c>
      <c r="S519" s="635"/>
      <c r="T519" s="636"/>
      <c r="U519" s="394">
        <v>10.370000000000001</v>
      </c>
      <c r="V519" s="394">
        <f>V520+V521</f>
        <v>10.370000000000001</v>
      </c>
      <c r="W519" s="395">
        <f t="shared" si="45"/>
        <v>100</v>
      </c>
      <c r="X519" s="665"/>
      <c r="Y519" s="665"/>
      <c r="Z519" s="665"/>
      <c r="AA519" s="665"/>
      <c r="AB519" s="665"/>
      <c r="AC519" s="665"/>
      <c r="AD519" s="665"/>
      <c r="AE519" s="177"/>
      <c r="AF519" s="178"/>
    </row>
    <row r="520" spans="1:32" ht="21.75" customHeight="1" x14ac:dyDescent="0.2">
      <c r="A520" s="173"/>
      <c r="B520" s="297"/>
      <c r="C520" s="297"/>
      <c r="D520" s="297"/>
      <c r="E520" s="297"/>
      <c r="F520" s="297"/>
      <c r="G520" s="297"/>
      <c r="H520" s="297"/>
      <c r="I520" s="297"/>
      <c r="J520" s="297"/>
      <c r="K520" s="297"/>
      <c r="L520" s="297"/>
      <c r="M520" s="298" t="s">
        <v>341</v>
      </c>
      <c r="N520" s="174">
        <v>991</v>
      </c>
      <c r="O520" s="295">
        <v>2</v>
      </c>
      <c r="P520" s="295">
        <v>3</v>
      </c>
      <c r="Q520" s="175" t="s">
        <v>401</v>
      </c>
      <c r="R520" s="176">
        <v>242</v>
      </c>
      <c r="S520" s="294"/>
      <c r="T520" s="295"/>
      <c r="U520" s="394">
        <v>8.9860000000000007</v>
      </c>
      <c r="V520" s="394">
        <v>8.9860000000000007</v>
      </c>
      <c r="W520" s="395">
        <f t="shared" si="45"/>
        <v>100</v>
      </c>
      <c r="X520" s="299"/>
      <c r="Y520" s="299"/>
      <c r="Z520" s="299"/>
      <c r="AA520" s="299"/>
      <c r="AB520" s="299"/>
      <c r="AC520" s="299"/>
      <c r="AD520" s="299"/>
      <c r="AE520" s="177"/>
      <c r="AF520" s="178"/>
    </row>
    <row r="521" spans="1:32" ht="12" customHeight="1" x14ac:dyDescent="0.2">
      <c r="A521" s="173"/>
      <c r="B521" s="663" t="s">
        <v>342</v>
      </c>
      <c r="C521" s="663"/>
      <c r="D521" s="663"/>
      <c r="E521" s="663"/>
      <c r="F521" s="663"/>
      <c r="G521" s="663"/>
      <c r="H521" s="663"/>
      <c r="I521" s="663"/>
      <c r="J521" s="663"/>
      <c r="K521" s="663"/>
      <c r="L521" s="663"/>
      <c r="M521" s="664"/>
      <c r="N521" s="174">
        <v>991</v>
      </c>
      <c r="O521" s="198">
        <v>2</v>
      </c>
      <c r="P521" s="198">
        <v>3</v>
      </c>
      <c r="Q521" s="175" t="s">
        <v>401</v>
      </c>
      <c r="R521" s="176" t="s">
        <v>29</v>
      </c>
      <c r="S521" s="635"/>
      <c r="T521" s="636"/>
      <c r="U521" s="394">
        <v>1.3840000000000001</v>
      </c>
      <c r="V521" s="394">
        <v>1.3839999999999999</v>
      </c>
      <c r="W521" s="395">
        <f t="shared" si="45"/>
        <v>99.999999999999986</v>
      </c>
      <c r="X521" s="665"/>
      <c r="Y521" s="665"/>
      <c r="Z521" s="665"/>
      <c r="AA521" s="665"/>
      <c r="AB521" s="665"/>
      <c r="AC521" s="665"/>
      <c r="AD521" s="665"/>
      <c r="AE521" s="177"/>
      <c r="AF521" s="178"/>
    </row>
    <row r="522" spans="1:32" ht="21.75" customHeight="1" x14ac:dyDescent="0.2">
      <c r="A522" s="173"/>
      <c r="B522" s="663" t="s">
        <v>405</v>
      </c>
      <c r="C522" s="663"/>
      <c r="D522" s="663"/>
      <c r="E522" s="663"/>
      <c r="F522" s="663"/>
      <c r="G522" s="663"/>
      <c r="H522" s="663"/>
      <c r="I522" s="663"/>
      <c r="J522" s="663"/>
      <c r="K522" s="663"/>
      <c r="L522" s="663"/>
      <c r="M522" s="664"/>
      <c r="N522" s="174">
        <v>991</v>
      </c>
      <c r="O522" s="198">
        <v>3</v>
      </c>
      <c r="P522" s="198">
        <v>0</v>
      </c>
      <c r="Q522" s="175">
        <v>0</v>
      </c>
      <c r="R522" s="176">
        <v>0</v>
      </c>
      <c r="S522" s="635"/>
      <c r="T522" s="636"/>
      <c r="U522" s="394">
        <v>1646.2934700000001</v>
      </c>
      <c r="V522" s="394">
        <f>+V523</f>
        <v>1646.2645099999997</v>
      </c>
      <c r="W522" s="395">
        <f t="shared" si="45"/>
        <v>99.998240896867543</v>
      </c>
      <c r="X522" s="665"/>
      <c r="Y522" s="665"/>
      <c r="Z522" s="665"/>
      <c r="AA522" s="665"/>
      <c r="AB522" s="665"/>
      <c r="AC522" s="665"/>
      <c r="AD522" s="665"/>
      <c r="AE522" s="177"/>
      <c r="AF522" s="178"/>
    </row>
    <row r="523" spans="1:32" ht="32.25" customHeight="1" x14ac:dyDescent="0.2">
      <c r="A523" s="173"/>
      <c r="B523" s="663" t="s">
        <v>406</v>
      </c>
      <c r="C523" s="663"/>
      <c r="D523" s="663"/>
      <c r="E523" s="663"/>
      <c r="F523" s="663"/>
      <c r="G523" s="663"/>
      <c r="H523" s="663"/>
      <c r="I523" s="663"/>
      <c r="J523" s="663"/>
      <c r="K523" s="663"/>
      <c r="L523" s="663"/>
      <c r="M523" s="664"/>
      <c r="N523" s="174">
        <v>991</v>
      </c>
      <c r="O523" s="198">
        <v>3</v>
      </c>
      <c r="P523" s="198">
        <v>9</v>
      </c>
      <c r="Q523" s="175">
        <v>0</v>
      </c>
      <c r="R523" s="176">
        <v>0</v>
      </c>
      <c r="S523" s="635"/>
      <c r="T523" s="636"/>
      <c r="U523" s="394">
        <v>1646.2934700000001</v>
      </c>
      <c r="V523" s="394">
        <f>+V524</f>
        <v>1646.2645099999997</v>
      </c>
      <c r="W523" s="395">
        <f t="shared" si="45"/>
        <v>99.998240896867543</v>
      </c>
      <c r="X523" s="665"/>
      <c r="Y523" s="665"/>
      <c r="Z523" s="665"/>
      <c r="AA523" s="665"/>
      <c r="AB523" s="665"/>
      <c r="AC523" s="665"/>
      <c r="AD523" s="665"/>
      <c r="AE523" s="177"/>
      <c r="AF523" s="178"/>
    </row>
    <row r="524" spans="1:32" ht="21.75" customHeight="1" x14ac:dyDescent="0.2">
      <c r="A524" s="173"/>
      <c r="B524" s="663" t="s">
        <v>407</v>
      </c>
      <c r="C524" s="663"/>
      <c r="D524" s="663"/>
      <c r="E524" s="663"/>
      <c r="F524" s="663"/>
      <c r="G524" s="663"/>
      <c r="H524" s="663"/>
      <c r="I524" s="663"/>
      <c r="J524" s="663"/>
      <c r="K524" s="663"/>
      <c r="L524" s="663"/>
      <c r="M524" s="664"/>
      <c r="N524" s="174">
        <v>991</v>
      </c>
      <c r="O524" s="198">
        <v>3</v>
      </c>
      <c r="P524" s="198">
        <v>9</v>
      </c>
      <c r="Q524" s="175" t="s">
        <v>408</v>
      </c>
      <c r="R524" s="176">
        <v>0</v>
      </c>
      <c r="S524" s="635"/>
      <c r="T524" s="636"/>
      <c r="U524" s="394">
        <v>1646.2934700000001</v>
      </c>
      <c r="V524" s="394">
        <f>+V525+V530</f>
        <v>1646.2645099999997</v>
      </c>
      <c r="W524" s="395">
        <f t="shared" si="45"/>
        <v>99.998240896867543</v>
      </c>
      <c r="X524" s="665"/>
      <c r="Y524" s="665"/>
      <c r="Z524" s="665"/>
      <c r="AA524" s="665"/>
      <c r="AB524" s="665"/>
      <c r="AC524" s="665"/>
      <c r="AD524" s="665"/>
      <c r="AE524" s="177"/>
      <c r="AF524" s="178"/>
    </row>
    <row r="525" spans="1:32" ht="12" customHeight="1" x14ac:dyDescent="0.2">
      <c r="A525" s="173"/>
      <c r="B525" s="663" t="s">
        <v>409</v>
      </c>
      <c r="C525" s="663"/>
      <c r="D525" s="663"/>
      <c r="E525" s="663"/>
      <c r="F525" s="663"/>
      <c r="G525" s="663"/>
      <c r="H525" s="663"/>
      <c r="I525" s="663"/>
      <c r="J525" s="663"/>
      <c r="K525" s="663"/>
      <c r="L525" s="663"/>
      <c r="M525" s="664"/>
      <c r="N525" s="174">
        <v>991</v>
      </c>
      <c r="O525" s="198">
        <v>3</v>
      </c>
      <c r="P525" s="198">
        <v>9</v>
      </c>
      <c r="Q525" s="175" t="s">
        <v>410</v>
      </c>
      <c r="R525" s="176">
        <v>0</v>
      </c>
      <c r="S525" s="635"/>
      <c r="T525" s="636"/>
      <c r="U525" s="394">
        <v>1580.2934700000001</v>
      </c>
      <c r="V525" s="394">
        <f>+V526</f>
        <v>1580.2934699999998</v>
      </c>
      <c r="W525" s="395">
        <f t="shared" si="45"/>
        <v>99.999999999999986</v>
      </c>
      <c r="X525" s="665"/>
      <c r="Y525" s="665"/>
      <c r="Z525" s="665"/>
      <c r="AA525" s="665"/>
      <c r="AB525" s="665"/>
      <c r="AC525" s="665"/>
      <c r="AD525" s="665"/>
      <c r="AE525" s="177"/>
      <c r="AF525" s="178"/>
    </row>
    <row r="526" spans="1:32" ht="53.25" customHeight="1" x14ac:dyDescent="0.2">
      <c r="A526" s="173"/>
      <c r="B526" s="663" t="s">
        <v>17</v>
      </c>
      <c r="C526" s="663"/>
      <c r="D526" s="663"/>
      <c r="E526" s="663"/>
      <c r="F526" s="663"/>
      <c r="G526" s="663"/>
      <c r="H526" s="663"/>
      <c r="I526" s="663"/>
      <c r="J526" s="663"/>
      <c r="K526" s="663"/>
      <c r="L526" s="663"/>
      <c r="M526" s="664"/>
      <c r="N526" s="174">
        <v>991</v>
      </c>
      <c r="O526" s="198">
        <v>3</v>
      </c>
      <c r="P526" s="198">
        <v>9</v>
      </c>
      <c r="Q526" s="175" t="s">
        <v>410</v>
      </c>
      <c r="R526" s="176" t="s">
        <v>18</v>
      </c>
      <c r="S526" s="635"/>
      <c r="T526" s="636"/>
      <c r="U526" s="394">
        <v>1580.2934700000001</v>
      </c>
      <c r="V526" s="394">
        <f>+V527</f>
        <v>1580.2934699999998</v>
      </c>
      <c r="W526" s="395">
        <f t="shared" si="45"/>
        <v>99.999999999999986</v>
      </c>
      <c r="X526" s="665"/>
      <c r="Y526" s="665"/>
      <c r="Z526" s="665"/>
      <c r="AA526" s="665"/>
      <c r="AB526" s="665"/>
      <c r="AC526" s="665"/>
      <c r="AD526" s="665"/>
      <c r="AE526" s="177"/>
      <c r="AF526" s="178"/>
    </row>
    <row r="527" spans="1:32" ht="12" customHeight="1" x14ac:dyDescent="0.2">
      <c r="A527" s="173"/>
      <c r="B527" s="663" t="s">
        <v>19</v>
      </c>
      <c r="C527" s="663"/>
      <c r="D527" s="663"/>
      <c r="E527" s="663"/>
      <c r="F527" s="663"/>
      <c r="G527" s="663"/>
      <c r="H527" s="663"/>
      <c r="I527" s="663"/>
      <c r="J527" s="663"/>
      <c r="K527" s="663"/>
      <c r="L527" s="663"/>
      <c r="M527" s="664"/>
      <c r="N527" s="174">
        <v>991</v>
      </c>
      <c r="O527" s="198">
        <v>3</v>
      </c>
      <c r="P527" s="198">
        <v>9</v>
      </c>
      <c r="Q527" s="175" t="s">
        <v>410</v>
      </c>
      <c r="R527" s="176" t="s">
        <v>20</v>
      </c>
      <c r="S527" s="635"/>
      <c r="T527" s="636"/>
      <c r="U527" s="394">
        <v>1580.2934700000001</v>
      </c>
      <c r="V527" s="394">
        <f>+V528+V529</f>
        <v>1580.2934699999998</v>
      </c>
      <c r="W527" s="395">
        <f t="shared" si="45"/>
        <v>99.999999999999986</v>
      </c>
      <c r="X527" s="665"/>
      <c r="Y527" s="665"/>
      <c r="Z527" s="665"/>
      <c r="AA527" s="665"/>
      <c r="AB527" s="665"/>
      <c r="AC527" s="665"/>
      <c r="AD527" s="665"/>
      <c r="AE527" s="177"/>
      <c r="AF527" s="178"/>
    </row>
    <row r="528" spans="1:32" ht="12" customHeight="1" x14ac:dyDescent="0.2">
      <c r="A528" s="173"/>
      <c r="B528" s="663" t="s">
        <v>402</v>
      </c>
      <c r="C528" s="663"/>
      <c r="D528" s="663"/>
      <c r="E528" s="663"/>
      <c r="F528" s="663"/>
      <c r="G528" s="663"/>
      <c r="H528" s="663"/>
      <c r="I528" s="663"/>
      <c r="J528" s="663"/>
      <c r="K528" s="663"/>
      <c r="L528" s="663"/>
      <c r="M528" s="664"/>
      <c r="N528" s="174">
        <v>991</v>
      </c>
      <c r="O528" s="198">
        <v>3</v>
      </c>
      <c r="P528" s="198">
        <v>9</v>
      </c>
      <c r="Q528" s="175" t="s">
        <v>410</v>
      </c>
      <c r="R528" s="176" t="s">
        <v>21</v>
      </c>
      <c r="S528" s="635"/>
      <c r="T528" s="636"/>
      <c r="U528" s="394">
        <v>1214.0011199999999</v>
      </c>
      <c r="V528" s="394">
        <v>1214.0011199999999</v>
      </c>
      <c r="W528" s="395">
        <f t="shared" si="45"/>
        <v>100</v>
      </c>
      <c r="X528" s="665"/>
      <c r="Y528" s="665"/>
      <c r="Z528" s="665"/>
      <c r="AA528" s="665"/>
      <c r="AB528" s="665"/>
      <c r="AC528" s="665"/>
      <c r="AD528" s="665"/>
      <c r="AE528" s="177"/>
      <c r="AF528" s="178"/>
    </row>
    <row r="529" spans="1:32" ht="32.25" customHeight="1" x14ac:dyDescent="0.2">
      <c r="A529" s="173"/>
      <c r="B529" s="663" t="s">
        <v>404</v>
      </c>
      <c r="C529" s="663"/>
      <c r="D529" s="663"/>
      <c r="E529" s="663"/>
      <c r="F529" s="663"/>
      <c r="G529" s="663"/>
      <c r="H529" s="663"/>
      <c r="I529" s="663"/>
      <c r="J529" s="663"/>
      <c r="K529" s="663"/>
      <c r="L529" s="663"/>
      <c r="M529" s="664"/>
      <c r="N529" s="174">
        <v>991</v>
      </c>
      <c r="O529" s="198">
        <v>3</v>
      </c>
      <c r="P529" s="198">
        <v>9</v>
      </c>
      <c r="Q529" s="175" t="s">
        <v>410</v>
      </c>
      <c r="R529" s="176" t="s">
        <v>23</v>
      </c>
      <c r="S529" s="635"/>
      <c r="T529" s="636"/>
      <c r="U529" s="394">
        <v>366.29235</v>
      </c>
      <c r="V529" s="394">
        <v>366.29235</v>
      </c>
      <c r="W529" s="395">
        <f t="shared" si="45"/>
        <v>100</v>
      </c>
      <c r="X529" s="665"/>
      <c r="Y529" s="665"/>
      <c r="Z529" s="665"/>
      <c r="AA529" s="665"/>
      <c r="AB529" s="665"/>
      <c r="AC529" s="665"/>
      <c r="AD529" s="665"/>
      <c r="AE529" s="177"/>
      <c r="AF529" s="178"/>
    </row>
    <row r="530" spans="1:32" ht="12" customHeight="1" x14ac:dyDescent="0.2">
      <c r="A530" s="173"/>
      <c r="B530" s="663" t="s">
        <v>411</v>
      </c>
      <c r="C530" s="663"/>
      <c r="D530" s="663"/>
      <c r="E530" s="663"/>
      <c r="F530" s="663"/>
      <c r="G530" s="663"/>
      <c r="H530" s="663"/>
      <c r="I530" s="663"/>
      <c r="J530" s="663"/>
      <c r="K530" s="663"/>
      <c r="L530" s="663"/>
      <c r="M530" s="664"/>
      <c r="N530" s="174">
        <v>991</v>
      </c>
      <c r="O530" s="198">
        <v>3</v>
      </c>
      <c r="P530" s="198">
        <v>9</v>
      </c>
      <c r="Q530" s="175" t="s">
        <v>412</v>
      </c>
      <c r="R530" s="176">
        <v>0</v>
      </c>
      <c r="S530" s="635"/>
      <c r="T530" s="636"/>
      <c r="U530" s="394">
        <v>66</v>
      </c>
      <c r="V530" s="394">
        <f>+V531</f>
        <v>65.971040000000002</v>
      </c>
      <c r="W530" s="395">
        <f t="shared" si="45"/>
        <v>99.956121212121218</v>
      </c>
      <c r="X530" s="665"/>
      <c r="Y530" s="665"/>
      <c r="Z530" s="665"/>
      <c r="AA530" s="665"/>
      <c r="AB530" s="665"/>
      <c r="AC530" s="665"/>
      <c r="AD530" s="665"/>
      <c r="AE530" s="177"/>
      <c r="AF530" s="178"/>
    </row>
    <row r="531" spans="1:32" ht="21.75" customHeight="1" x14ac:dyDescent="0.2">
      <c r="A531" s="173"/>
      <c r="B531" s="663" t="s">
        <v>339</v>
      </c>
      <c r="C531" s="663"/>
      <c r="D531" s="663"/>
      <c r="E531" s="663"/>
      <c r="F531" s="663"/>
      <c r="G531" s="663"/>
      <c r="H531" s="663"/>
      <c r="I531" s="663"/>
      <c r="J531" s="663"/>
      <c r="K531" s="663"/>
      <c r="L531" s="663"/>
      <c r="M531" s="664"/>
      <c r="N531" s="174">
        <v>991</v>
      </c>
      <c r="O531" s="198">
        <v>3</v>
      </c>
      <c r="P531" s="198">
        <v>9</v>
      </c>
      <c r="Q531" s="175" t="s">
        <v>412</v>
      </c>
      <c r="R531" s="176" t="s">
        <v>25</v>
      </c>
      <c r="S531" s="635"/>
      <c r="T531" s="636"/>
      <c r="U531" s="394">
        <v>66</v>
      </c>
      <c r="V531" s="394">
        <f>+V532</f>
        <v>65.971040000000002</v>
      </c>
      <c r="W531" s="395">
        <f t="shared" ref="W531:W594" si="52">+V531/U531*100</f>
        <v>99.956121212121218</v>
      </c>
      <c r="X531" s="665"/>
      <c r="Y531" s="665"/>
      <c r="Z531" s="665"/>
      <c r="AA531" s="665"/>
      <c r="AB531" s="665"/>
      <c r="AC531" s="665"/>
      <c r="AD531" s="665"/>
      <c r="AE531" s="177"/>
      <c r="AF531" s="178"/>
    </row>
    <row r="532" spans="1:32" ht="21.75" customHeight="1" x14ac:dyDescent="0.2">
      <c r="A532" s="173"/>
      <c r="B532" s="663" t="s">
        <v>340</v>
      </c>
      <c r="C532" s="663"/>
      <c r="D532" s="663"/>
      <c r="E532" s="663"/>
      <c r="F532" s="663"/>
      <c r="G532" s="663"/>
      <c r="H532" s="663"/>
      <c r="I532" s="663"/>
      <c r="J532" s="663"/>
      <c r="K532" s="663"/>
      <c r="L532" s="663"/>
      <c r="M532" s="664"/>
      <c r="N532" s="174">
        <v>991</v>
      </c>
      <c r="O532" s="198">
        <v>3</v>
      </c>
      <c r="P532" s="198">
        <v>9</v>
      </c>
      <c r="Q532" s="175" t="s">
        <v>412</v>
      </c>
      <c r="R532" s="176" t="s">
        <v>27</v>
      </c>
      <c r="S532" s="635"/>
      <c r="T532" s="636"/>
      <c r="U532" s="394">
        <v>66</v>
      </c>
      <c r="V532" s="394">
        <f>+V533+V534</f>
        <v>65.971040000000002</v>
      </c>
      <c r="W532" s="395">
        <f t="shared" si="52"/>
        <v>99.956121212121218</v>
      </c>
      <c r="X532" s="665"/>
      <c r="Y532" s="665"/>
      <c r="Z532" s="665"/>
      <c r="AA532" s="665"/>
      <c r="AB532" s="665"/>
      <c r="AC532" s="665"/>
      <c r="AD532" s="665"/>
      <c r="AE532" s="177"/>
      <c r="AF532" s="178"/>
    </row>
    <row r="533" spans="1:32" ht="21.75" customHeight="1" x14ac:dyDescent="0.2">
      <c r="A533" s="173"/>
      <c r="B533" s="663" t="s">
        <v>341</v>
      </c>
      <c r="C533" s="663"/>
      <c r="D533" s="663"/>
      <c r="E533" s="663"/>
      <c r="F533" s="663"/>
      <c r="G533" s="663"/>
      <c r="H533" s="663"/>
      <c r="I533" s="663"/>
      <c r="J533" s="663"/>
      <c r="K533" s="663"/>
      <c r="L533" s="663"/>
      <c r="M533" s="664"/>
      <c r="N533" s="174">
        <v>991</v>
      </c>
      <c r="O533" s="198">
        <v>3</v>
      </c>
      <c r="P533" s="198">
        <v>9</v>
      </c>
      <c r="Q533" s="175" t="s">
        <v>412</v>
      </c>
      <c r="R533" s="176" t="s">
        <v>28</v>
      </c>
      <c r="S533" s="635"/>
      <c r="T533" s="636"/>
      <c r="U533" s="394">
        <v>66</v>
      </c>
      <c r="V533" s="394">
        <v>65.971040000000002</v>
      </c>
      <c r="W533" s="395">
        <f t="shared" si="52"/>
        <v>99.956121212121218</v>
      </c>
      <c r="X533" s="665"/>
      <c r="Y533" s="665"/>
      <c r="Z533" s="665"/>
      <c r="AA533" s="665"/>
      <c r="AB533" s="665"/>
      <c r="AC533" s="665"/>
      <c r="AD533" s="665"/>
      <c r="AE533" s="177"/>
      <c r="AF533" s="178"/>
    </row>
    <row r="534" spans="1:32" ht="12" hidden="1" customHeight="1" x14ac:dyDescent="0.2">
      <c r="A534" s="173"/>
      <c r="B534" s="663" t="s">
        <v>342</v>
      </c>
      <c r="C534" s="663"/>
      <c r="D534" s="663"/>
      <c r="E534" s="663"/>
      <c r="F534" s="663"/>
      <c r="G534" s="663"/>
      <c r="H534" s="663"/>
      <c r="I534" s="663"/>
      <c r="J534" s="663"/>
      <c r="K534" s="663"/>
      <c r="L534" s="663"/>
      <c r="M534" s="664"/>
      <c r="N534" s="174">
        <v>991</v>
      </c>
      <c r="O534" s="198">
        <v>3</v>
      </c>
      <c r="P534" s="198">
        <v>9</v>
      </c>
      <c r="Q534" s="175" t="s">
        <v>412</v>
      </c>
      <c r="R534" s="176" t="s">
        <v>29</v>
      </c>
      <c r="S534" s="635"/>
      <c r="T534" s="636"/>
      <c r="U534" s="394">
        <v>0</v>
      </c>
      <c r="V534" s="394"/>
      <c r="W534" s="395" t="e">
        <f t="shared" si="52"/>
        <v>#DIV/0!</v>
      </c>
      <c r="X534" s="665"/>
      <c r="Y534" s="665"/>
      <c r="Z534" s="665"/>
      <c r="AA534" s="665"/>
      <c r="AB534" s="665"/>
      <c r="AC534" s="665"/>
      <c r="AD534" s="665"/>
      <c r="AE534" s="177"/>
      <c r="AF534" s="178"/>
    </row>
    <row r="535" spans="1:32" ht="12" customHeight="1" x14ac:dyDescent="0.2">
      <c r="A535" s="173"/>
      <c r="B535" s="663" t="s">
        <v>413</v>
      </c>
      <c r="C535" s="663"/>
      <c r="D535" s="663"/>
      <c r="E535" s="663"/>
      <c r="F535" s="663"/>
      <c r="G535" s="663"/>
      <c r="H535" s="663"/>
      <c r="I535" s="663"/>
      <c r="J535" s="663"/>
      <c r="K535" s="663"/>
      <c r="L535" s="663"/>
      <c r="M535" s="664"/>
      <c r="N535" s="174">
        <v>991</v>
      </c>
      <c r="O535" s="198">
        <v>4</v>
      </c>
      <c r="P535" s="198">
        <v>0</v>
      </c>
      <c r="Q535" s="175">
        <v>0</v>
      </c>
      <c r="R535" s="176">
        <v>0</v>
      </c>
      <c r="S535" s="635"/>
      <c r="T535" s="636"/>
      <c r="U535" s="394">
        <v>2094.4706000000001</v>
      </c>
      <c r="V535" s="394">
        <f>+V536+V543</f>
        <v>2046.9485099999999</v>
      </c>
      <c r="W535" s="395">
        <f t="shared" si="52"/>
        <v>97.731069130309095</v>
      </c>
      <c r="X535" s="665"/>
      <c r="Y535" s="665"/>
      <c r="Z535" s="665"/>
      <c r="AA535" s="665"/>
      <c r="AB535" s="665"/>
      <c r="AC535" s="665"/>
      <c r="AD535" s="665"/>
      <c r="AE535" s="177"/>
      <c r="AF535" s="178"/>
    </row>
    <row r="536" spans="1:32" ht="12" customHeight="1" x14ac:dyDescent="0.2">
      <c r="A536" s="173"/>
      <c r="B536" s="663" t="s">
        <v>90</v>
      </c>
      <c r="C536" s="663"/>
      <c r="D536" s="663"/>
      <c r="E536" s="663"/>
      <c r="F536" s="663"/>
      <c r="G536" s="663"/>
      <c r="H536" s="663"/>
      <c r="I536" s="663"/>
      <c r="J536" s="663"/>
      <c r="K536" s="663"/>
      <c r="L536" s="663"/>
      <c r="M536" s="664"/>
      <c r="N536" s="174">
        <v>991</v>
      </c>
      <c r="O536" s="198">
        <v>4</v>
      </c>
      <c r="P536" s="198">
        <v>9</v>
      </c>
      <c r="Q536" s="175">
        <v>0</v>
      </c>
      <c r="R536" s="176">
        <v>0</v>
      </c>
      <c r="S536" s="635"/>
      <c r="T536" s="636"/>
      <c r="U536" s="394">
        <v>1057.3706</v>
      </c>
      <c r="V536" s="394">
        <f t="shared" ref="V536:V541" si="53">+V537</f>
        <v>1009.8941</v>
      </c>
      <c r="W536" s="395">
        <f t="shared" si="52"/>
        <v>95.509947032762213</v>
      </c>
      <c r="X536" s="665"/>
      <c r="Y536" s="665"/>
      <c r="Z536" s="665"/>
      <c r="AA536" s="665"/>
      <c r="AB536" s="665"/>
      <c r="AC536" s="665"/>
      <c r="AD536" s="665"/>
      <c r="AE536" s="177"/>
      <c r="AF536" s="178"/>
    </row>
    <row r="537" spans="1:32" ht="21.75" customHeight="1" x14ac:dyDescent="0.2">
      <c r="A537" s="173"/>
      <c r="B537" s="663" t="s">
        <v>91</v>
      </c>
      <c r="C537" s="663"/>
      <c r="D537" s="663"/>
      <c r="E537" s="663"/>
      <c r="F537" s="663"/>
      <c r="G537" s="663"/>
      <c r="H537" s="663"/>
      <c r="I537" s="663"/>
      <c r="J537" s="663"/>
      <c r="K537" s="663"/>
      <c r="L537" s="663"/>
      <c r="M537" s="664"/>
      <c r="N537" s="174">
        <v>991</v>
      </c>
      <c r="O537" s="198">
        <v>4</v>
      </c>
      <c r="P537" s="198">
        <v>9</v>
      </c>
      <c r="Q537" s="175" t="s">
        <v>420</v>
      </c>
      <c r="R537" s="176">
        <v>0</v>
      </c>
      <c r="S537" s="635"/>
      <c r="T537" s="636"/>
      <c r="U537" s="394">
        <v>1057.3706</v>
      </c>
      <c r="V537" s="394">
        <f t="shared" si="53"/>
        <v>1009.8941</v>
      </c>
      <c r="W537" s="395">
        <f t="shared" si="52"/>
        <v>95.509947032762213</v>
      </c>
      <c r="X537" s="665"/>
      <c r="Y537" s="665"/>
      <c r="Z537" s="665"/>
      <c r="AA537" s="665"/>
      <c r="AB537" s="665"/>
      <c r="AC537" s="665"/>
      <c r="AD537" s="665"/>
      <c r="AE537" s="177"/>
      <c r="AF537" s="178"/>
    </row>
    <row r="538" spans="1:32" ht="21.75" customHeight="1" x14ac:dyDescent="0.2">
      <c r="A538" s="173"/>
      <c r="B538" s="663" t="s">
        <v>296</v>
      </c>
      <c r="C538" s="663"/>
      <c r="D538" s="663"/>
      <c r="E538" s="663"/>
      <c r="F538" s="663"/>
      <c r="G538" s="663"/>
      <c r="H538" s="663"/>
      <c r="I538" s="663"/>
      <c r="J538" s="663"/>
      <c r="K538" s="663"/>
      <c r="L538" s="663"/>
      <c r="M538" s="664"/>
      <c r="N538" s="174">
        <v>991</v>
      </c>
      <c r="O538" s="198">
        <v>4</v>
      </c>
      <c r="P538" s="198">
        <v>9</v>
      </c>
      <c r="Q538" s="175" t="s">
        <v>421</v>
      </c>
      <c r="R538" s="176">
        <v>0</v>
      </c>
      <c r="S538" s="635"/>
      <c r="T538" s="636"/>
      <c r="U538" s="394">
        <v>1057.3706</v>
      </c>
      <c r="V538" s="394">
        <f t="shared" si="53"/>
        <v>1009.8941</v>
      </c>
      <c r="W538" s="395">
        <f t="shared" si="52"/>
        <v>95.509947032762213</v>
      </c>
      <c r="X538" s="665"/>
      <c r="Y538" s="665"/>
      <c r="Z538" s="665"/>
      <c r="AA538" s="665"/>
      <c r="AB538" s="665"/>
      <c r="AC538" s="665"/>
      <c r="AD538" s="665"/>
      <c r="AE538" s="177"/>
      <c r="AF538" s="178"/>
    </row>
    <row r="539" spans="1:32" ht="42.75" customHeight="1" x14ac:dyDescent="0.2">
      <c r="A539" s="173"/>
      <c r="B539" s="663" t="s">
        <v>92</v>
      </c>
      <c r="C539" s="663"/>
      <c r="D539" s="663"/>
      <c r="E539" s="663"/>
      <c r="F539" s="663"/>
      <c r="G539" s="663"/>
      <c r="H539" s="663"/>
      <c r="I539" s="663"/>
      <c r="J539" s="663"/>
      <c r="K539" s="663"/>
      <c r="L539" s="663"/>
      <c r="M539" s="664"/>
      <c r="N539" s="174">
        <v>991</v>
      </c>
      <c r="O539" s="198">
        <v>4</v>
      </c>
      <c r="P539" s="198">
        <v>9</v>
      </c>
      <c r="Q539" s="175" t="s">
        <v>422</v>
      </c>
      <c r="R539" s="176">
        <v>0</v>
      </c>
      <c r="S539" s="635"/>
      <c r="T539" s="636"/>
      <c r="U539" s="394">
        <v>1057.3706</v>
      </c>
      <c r="V539" s="394">
        <f t="shared" si="53"/>
        <v>1009.8941</v>
      </c>
      <c r="W539" s="395">
        <f t="shared" si="52"/>
        <v>95.509947032762213</v>
      </c>
      <c r="X539" s="665"/>
      <c r="Y539" s="665"/>
      <c r="Z539" s="665"/>
      <c r="AA539" s="665"/>
      <c r="AB539" s="665"/>
      <c r="AC539" s="665"/>
      <c r="AD539" s="665"/>
      <c r="AE539" s="177"/>
      <c r="AF539" s="178"/>
    </row>
    <row r="540" spans="1:32" ht="21.75" customHeight="1" x14ac:dyDescent="0.2">
      <c r="A540" s="173"/>
      <c r="B540" s="663" t="s">
        <v>339</v>
      </c>
      <c r="C540" s="663"/>
      <c r="D540" s="663"/>
      <c r="E540" s="663"/>
      <c r="F540" s="663"/>
      <c r="G540" s="663"/>
      <c r="H540" s="663"/>
      <c r="I540" s="663"/>
      <c r="J540" s="663"/>
      <c r="K540" s="663"/>
      <c r="L540" s="663"/>
      <c r="M540" s="664"/>
      <c r="N540" s="174">
        <v>991</v>
      </c>
      <c r="O540" s="198">
        <v>4</v>
      </c>
      <c r="P540" s="198">
        <v>9</v>
      </c>
      <c r="Q540" s="175" t="s">
        <v>422</v>
      </c>
      <c r="R540" s="176" t="s">
        <v>25</v>
      </c>
      <c r="S540" s="635"/>
      <c r="T540" s="636"/>
      <c r="U540" s="394">
        <v>1057.3706</v>
      </c>
      <c r="V540" s="394">
        <f t="shared" si="53"/>
        <v>1009.8941</v>
      </c>
      <c r="W540" s="395">
        <f t="shared" si="52"/>
        <v>95.509947032762213</v>
      </c>
      <c r="X540" s="665"/>
      <c r="Y540" s="665"/>
      <c r="Z540" s="665"/>
      <c r="AA540" s="665"/>
      <c r="AB540" s="665"/>
      <c r="AC540" s="665"/>
      <c r="AD540" s="665"/>
      <c r="AE540" s="177"/>
      <c r="AF540" s="178"/>
    </row>
    <row r="541" spans="1:32" ht="21.75" customHeight="1" x14ac:dyDescent="0.2">
      <c r="A541" s="173"/>
      <c r="B541" s="663" t="s">
        <v>340</v>
      </c>
      <c r="C541" s="663"/>
      <c r="D541" s="663"/>
      <c r="E541" s="663"/>
      <c r="F541" s="663"/>
      <c r="G541" s="663"/>
      <c r="H541" s="663"/>
      <c r="I541" s="663"/>
      <c r="J541" s="663"/>
      <c r="K541" s="663"/>
      <c r="L541" s="663"/>
      <c r="M541" s="664"/>
      <c r="N541" s="174">
        <v>991</v>
      </c>
      <c r="O541" s="198">
        <v>4</v>
      </c>
      <c r="P541" s="198">
        <v>9</v>
      </c>
      <c r="Q541" s="175" t="s">
        <v>422</v>
      </c>
      <c r="R541" s="176" t="s">
        <v>27</v>
      </c>
      <c r="S541" s="635"/>
      <c r="T541" s="636"/>
      <c r="U541" s="394">
        <v>1057.3706</v>
      </c>
      <c r="V541" s="394">
        <f t="shared" si="53"/>
        <v>1009.8941</v>
      </c>
      <c r="W541" s="395">
        <f t="shared" si="52"/>
        <v>95.509947032762213</v>
      </c>
      <c r="X541" s="665"/>
      <c r="Y541" s="665"/>
      <c r="Z541" s="665"/>
      <c r="AA541" s="665"/>
      <c r="AB541" s="665"/>
      <c r="AC541" s="665"/>
      <c r="AD541" s="665"/>
      <c r="AE541" s="177"/>
      <c r="AF541" s="178"/>
    </row>
    <row r="542" spans="1:32" ht="12" customHeight="1" x14ac:dyDescent="0.2">
      <c r="A542" s="173"/>
      <c r="B542" s="663" t="s">
        <v>342</v>
      </c>
      <c r="C542" s="663"/>
      <c r="D542" s="663"/>
      <c r="E542" s="663"/>
      <c r="F542" s="663"/>
      <c r="G542" s="663"/>
      <c r="H542" s="663"/>
      <c r="I542" s="663"/>
      <c r="J542" s="663"/>
      <c r="K542" s="663"/>
      <c r="L542" s="663"/>
      <c r="M542" s="664"/>
      <c r="N542" s="174">
        <v>991</v>
      </c>
      <c r="O542" s="198">
        <v>4</v>
      </c>
      <c r="P542" s="198">
        <v>9</v>
      </c>
      <c r="Q542" s="175" t="s">
        <v>422</v>
      </c>
      <c r="R542" s="176" t="s">
        <v>29</v>
      </c>
      <c r="S542" s="635"/>
      <c r="T542" s="636"/>
      <c r="U542" s="394">
        <v>1057.3706</v>
      </c>
      <c r="V542" s="394">
        <v>1009.8941</v>
      </c>
      <c r="W542" s="395">
        <f t="shared" si="52"/>
        <v>95.509947032762213</v>
      </c>
      <c r="X542" s="665"/>
      <c r="Y542" s="665"/>
      <c r="Z542" s="665"/>
      <c r="AA542" s="665"/>
      <c r="AB542" s="665"/>
      <c r="AC542" s="665"/>
      <c r="AD542" s="665"/>
      <c r="AE542" s="177"/>
      <c r="AF542" s="178"/>
    </row>
    <row r="543" spans="1:32" ht="12" customHeight="1" x14ac:dyDescent="0.2">
      <c r="A543" s="173"/>
      <c r="B543" s="663" t="s">
        <v>423</v>
      </c>
      <c r="C543" s="663"/>
      <c r="D543" s="663"/>
      <c r="E543" s="663"/>
      <c r="F543" s="663"/>
      <c r="G543" s="663"/>
      <c r="H543" s="663"/>
      <c r="I543" s="663"/>
      <c r="J543" s="663"/>
      <c r="K543" s="663"/>
      <c r="L543" s="663"/>
      <c r="M543" s="664"/>
      <c r="N543" s="174">
        <v>991</v>
      </c>
      <c r="O543" s="198">
        <v>4</v>
      </c>
      <c r="P543" s="198">
        <v>12</v>
      </c>
      <c r="Q543" s="175">
        <v>0</v>
      </c>
      <c r="R543" s="176">
        <v>0</v>
      </c>
      <c r="S543" s="635"/>
      <c r="T543" s="636"/>
      <c r="U543" s="394">
        <v>1037.1000000000001</v>
      </c>
      <c r="V543" s="394">
        <f t="shared" ref="V543:V552" si="54">+V544</f>
        <v>1037.05441</v>
      </c>
      <c r="W543" s="395">
        <f t="shared" si="52"/>
        <v>99.995604088323191</v>
      </c>
      <c r="X543" s="665"/>
      <c r="Y543" s="665"/>
      <c r="Z543" s="665"/>
      <c r="AA543" s="665"/>
      <c r="AB543" s="665"/>
      <c r="AC543" s="665"/>
      <c r="AD543" s="665"/>
      <c r="AE543" s="177"/>
      <c r="AF543" s="178"/>
    </row>
    <row r="544" spans="1:32" ht="32.25" customHeight="1" x14ac:dyDescent="0.2">
      <c r="A544" s="173"/>
      <c r="B544" s="663" t="s">
        <v>93</v>
      </c>
      <c r="C544" s="663"/>
      <c r="D544" s="663"/>
      <c r="E544" s="663"/>
      <c r="F544" s="663"/>
      <c r="G544" s="663"/>
      <c r="H544" s="663"/>
      <c r="I544" s="663"/>
      <c r="J544" s="663"/>
      <c r="K544" s="663"/>
      <c r="L544" s="663"/>
      <c r="M544" s="664"/>
      <c r="N544" s="174">
        <v>991</v>
      </c>
      <c r="O544" s="198">
        <v>4</v>
      </c>
      <c r="P544" s="198">
        <v>12</v>
      </c>
      <c r="Q544" s="175" t="s">
        <v>424</v>
      </c>
      <c r="R544" s="176">
        <v>0</v>
      </c>
      <c r="S544" s="635"/>
      <c r="T544" s="636"/>
      <c r="U544" s="394">
        <v>1037.1000000000001</v>
      </c>
      <c r="V544" s="394">
        <f t="shared" si="54"/>
        <v>1037.05441</v>
      </c>
      <c r="W544" s="395">
        <f t="shared" si="52"/>
        <v>99.995604088323191</v>
      </c>
      <c r="X544" s="665"/>
      <c r="Y544" s="665"/>
      <c r="Z544" s="665"/>
      <c r="AA544" s="665"/>
      <c r="AB544" s="665"/>
      <c r="AC544" s="665"/>
      <c r="AD544" s="665"/>
      <c r="AE544" s="177"/>
      <c r="AF544" s="178"/>
    </row>
    <row r="545" spans="1:32" ht="21.75" customHeight="1" x14ac:dyDescent="0.2">
      <c r="A545" s="173"/>
      <c r="B545" s="663" t="s">
        <v>94</v>
      </c>
      <c r="C545" s="663"/>
      <c r="D545" s="663"/>
      <c r="E545" s="663"/>
      <c r="F545" s="663"/>
      <c r="G545" s="663"/>
      <c r="H545" s="663"/>
      <c r="I545" s="663"/>
      <c r="J545" s="663"/>
      <c r="K545" s="663"/>
      <c r="L545" s="663"/>
      <c r="M545" s="664"/>
      <c r="N545" s="174">
        <v>991</v>
      </c>
      <c r="O545" s="198">
        <v>4</v>
      </c>
      <c r="P545" s="198">
        <v>12</v>
      </c>
      <c r="Q545" s="175" t="s">
        <v>425</v>
      </c>
      <c r="R545" s="176">
        <v>0</v>
      </c>
      <c r="S545" s="635"/>
      <c r="T545" s="636"/>
      <c r="U545" s="394">
        <v>1037.1000000000001</v>
      </c>
      <c r="V545" s="394">
        <f>V546+V550</f>
        <v>1037.05441</v>
      </c>
      <c r="W545" s="395">
        <f t="shared" si="52"/>
        <v>99.995604088323191</v>
      </c>
      <c r="X545" s="665"/>
      <c r="Y545" s="665"/>
      <c r="Z545" s="665"/>
      <c r="AA545" s="665"/>
      <c r="AB545" s="665"/>
      <c r="AC545" s="665"/>
      <c r="AD545" s="665"/>
      <c r="AE545" s="177"/>
      <c r="AF545" s="178"/>
    </row>
    <row r="546" spans="1:32" ht="21.75" customHeight="1" x14ac:dyDescent="0.2">
      <c r="A546" s="173"/>
      <c r="B546" s="297"/>
      <c r="C546" s="297"/>
      <c r="D546" s="297"/>
      <c r="E546" s="297"/>
      <c r="F546" s="297"/>
      <c r="G546" s="297"/>
      <c r="H546" s="297"/>
      <c r="I546" s="297"/>
      <c r="J546" s="297"/>
      <c r="K546" s="297"/>
      <c r="L546" s="297"/>
      <c r="M546" s="298" t="s">
        <v>613</v>
      </c>
      <c r="N546" s="174">
        <v>991</v>
      </c>
      <c r="O546" s="295">
        <v>4</v>
      </c>
      <c r="P546" s="295">
        <v>12</v>
      </c>
      <c r="Q546" s="175" t="s">
        <v>612</v>
      </c>
      <c r="R546" s="176"/>
      <c r="S546" s="294"/>
      <c r="T546" s="295"/>
      <c r="U546" s="394">
        <v>826.7</v>
      </c>
      <c r="V546" s="394">
        <f t="shared" ref="V546:V548" si="55">+V547</f>
        <v>826.7</v>
      </c>
      <c r="W546" s="395">
        <f t="shared" si="52"/>
        <v>100</v>
      </c>
      <c r="X546" s="299"/>
      <c r="Y546" s="299"/>
      <c r="Z546" s="299"/>
      <c r="AA546" s="299"/>
      <c r="AB546" s="299"/>
      <c r="AC546" s="299"/>
      <c r="AD546" s="299"/>
      <c r="AE546" s="177"/>
      <c r="AF546" s="178"/>
    </row>
    <row r="547" spans="1:32" ht="21.75" customHeight="1" x14ac:dyDescent="0.2">
      <c r="A547" s="173"/>
      <c r="B547" s="297"/>
      <c r="C547" s="297"/>
      <c r="D547" s="297"/>
      <c r="E547" s="297"/>
      <c r="F547" s="297"/>
      <c r="G547" s="297"/>
      <c r="H547" s="297"/>
      <c r="I547" s="297"/>
      <c r="J547" s="297"/>
      <c r="K547" s="297"/>
      <c r="L547" s="297"/>
      <c r="M547" s="298" t="s">
        <v>339</v>
      </c>
      <c r="N547" s="174">
        <v>991</v>
      </c>
      <c r="O547" s="295">
        <v>4</v>
      </c>
      <c r="P547" s="295">
        <v>12</v>
      </c>
      <c r="Q547" s="175" t="s">
        <v>612</v>
      </c>
      <c r="R547" s="176">
        <v>200</v>
      </c>
      <c r="S547" s="294"/>
      <c r="T547" s="295"/>
      <c r="U547" s="394">
        <v>826.7</v>
      </c>
      <c r="V547" s="394">
        <f t="shared" si="55"/>
        <v>826.7</v>
      </c>
      <c r="W547" s="395">
        <f t="shared" si="52"/>
        <v>100</v>
      </c>
      <c r="X547" s="299"/>
      <c r="Y547" s="299"/>
      <c r="Z547" s="299"/>
      <c r="AA547" s="299"/>
      <c r="AB547" s="299"/>
      <c r="AC547" s="299"/>
      <c r="AD547" s="299"/>
      <c r="AE547" s="177"/>
      <c r="AF547" s="178"/>
    </row>
    <row r="548" spans="1:32" ht="21.75" customHeight="1" x14ac:dyDescent="0.2">
      <c r="A548" s="173"/>
      <c r="B548" s="297"/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8" t="s">
        <v>340</v>
      </c>
      <c r="N548" s="174">
        <v>991</v>
      </c>
      <c r="O548" s="295">
        <v>4</v>
      </c>
      <c r="P548" s="295">
        <v>12</v>
      </c>
      <c r="Q548" s="175" t="s">
        <v>612</v>
      </c>
      <c r="R548" s="176">
        <v>240</v>
      </c>
      <c r="S548" s="294"/>
      <c r="T548" s="295"/>
      <c r="U548" s="394">
        <v>826.7</v>
      </c>
      <c r="V548" s="394">
        <f t="shared" si="55"/>
        <v>826.7</v>
      </c>
      <c r="W548" s="395">
        <f t="shared" si="52"/>
        <v>100</v>
      </c>
      <c r="X548" s="299"/>
      <c r="Y548" s="299"/>
      <c r="Z548" s="299"/>
      <c r="AA548" s="299"/>
      <c r="AB548" s="299"/>
      <c r="AC548" s="299"/>
      <c r="AD548" s="299"/>
      <c r="AE548" s="177"/>
      <c r="AF548" s="178"/>
    </row>
    <row r="549" spans="1:32" ht="21.75" customHeight="1" x14ac:dyDescent="0.2">
      <c r="A549" s="173"/>
      <c r="B549" s="297"/>
      <c r="C549" s="297"/>
      <c r="D549" s="297"/>
      <c r="E549" s="297"/>
      <c r="F549" s="297"/>
      <c r="G549" s="297"/>
      <c r="H549" s="297"/>
      <c r="I549" s="297"/>
      <c r="J549" s="297"/>
      <c r="K549" s="297"/>
      <c r="L549" s="297"/>
      <c r="M549" s="298" t="s">
        <v>342</v>
      </c>
      <c r="N549" s="174">
        <v>991</v>
      </c>
      <c r="O549" s="295">
        <v>4</v>
      </c>
      <c r="P549" s="295">
        <v>12</v>
      </c>
      <c r="Q549" s="175" t="s">
        <v>612</v>
      </c>
      <c r="R549" s="176">
        <v>244</v>
      </c>
      <c r="S549" s="294"/>
      <c r="T549" s="295"/>
      <c r="U549" s="394">
        <v>826.7</v>
      </c>
      <c r="V549" s="394">
        <v>826.7</v>
      </c>
      <c r="W549" s="395">
        <f t="shared" si="52"/>
        <v>100</v>
      </c>
      <c r="X549" s="299"/>
      <c r="Y549" s="299"/>
      <c r="Z549" s="299"/>
      <c r="AA549" s="299"/>
      <c r="AB549" s="299"/>
      <c r="AC549" s="299"/>
      <c r="AD549" s="299"/>
      <c r="AE549" s="177"/>
      <c r="AF549" s="178"/>
    </row>
    <row r="550" spans="1:32" ht="21.75" customHeight="1" x14ac:dyDescent="0.2">
      <c r="A550" s="173"/>
      <c r="B550" s="663" t="s">
        <v>95</v>
      </c>
      <c r="C550" s="663"/>
      <c r="D550" s="663"/>
      <c r="E550" s="663"/>
      <c r="F550" s="663"/>
      <c r="G550" s="663"/>
      <c r="H550" s="663"/>
      <c r="I550" s="663"/>
      <c r="J550" s="663"/>
      <c r="K550" s="663"/>
      <c r="L550" s="663"/>
      <c r="M550" s="664"/>
      <c r="N550" s="174">
        <v>991</v>
      </c>
      <c r="O550" s="198">
        <v>4</v>
      </c>
      <c r="P550" s="198">
        <v>12</v>
      </c>
      <c r="Q550" s="175" t="s">
        <v>426</v>
      </c>
      <c r="R550" s="176">
        <v>0</v>
      </c>
      <c r="S550" s="635"/>
      <c r="T550" s="636"/>
      <c r="U550" s="394">
        <v>210.40000000000009</v>
      </c>
      <c r="V550" s="394">
        <f t="shared" si="54"/>
        <v>210.35441</v>
      </c>
      <c r="W550" s="395">
        <f t="shared" si="52"/>
        <v>99.978331749049389</v>
      </c>
      <c r="X550" s="665"/>
      <c r="Y550" s="665"/>
      <c r="Z550" s="665"/>
      <c r="AA550" s="665"/>
      <c r="AB550" s="665"/>
      <c r="AC550" s="665"/>
      <c r="AD550" s="665"/>
      <c r="AE550" s="177"/>
      <c r="AF550" s="178"/>
    </row>
    <row r="551" spans="1:32" ht="21.75" customHeight="1" x14ac:dyDescent="0.2">
      <c r="A551" s="173"/>
      <c r="B551" s="663" t="s">
        <v>339</v>
      </c>
      <c r="C551" s="663"/>
      <c r="D551" s="663"/>
      <c r="E551" s="663"/>
      <c r="F551" s="663"/>
      <c r="G551" s="663"/>
      <c r="H551" s="663"/>
      <c r="I551" s="663"/>
      <c r="J551" s="663"/>
      <c r="K551" s="663"/>
      <c r="L551" s="663"/>
      <c r="M551" s="664"/>
      <c r="N551" s="174">
        <v>991</v>
      </c>
      <c r="O551" s="198">
        <v>4</v>
      </c>
      <c r="P551" s="198">
        <v>12</v>
      </c>
      <c r="Q551" s="175" t="s">
        <v>426</v>
      </c>
      <c r="R551" s="176" t="s">
        <v>25</v>
      </c>
      <c r="S551" s="635"/>
      <c r="T551" s="636"/>
      <c r="U551" s="394">
        <v>210.40000000000009</v>
      </c>
      <c r="V551" s="394">
        <f t="shared" si="54"/>
        <v>210.35441</v>
      </c>
      <c r="W551" s="395">
        <f t="shared" si="52"/>
        <v>99.978331749049389</v>
      </c>
      <c r="X551" s="665"/>
      <c r="Y551" s="665"/>
      <c r="Z551" s="665"/>
      <c r="AA551" s="665"/>
      <c r="AB551" s="665"/>
      <c r="AC551" s="665"/>
      <c r="AD551" s="665"/>
      <c r="AE551" s="177"/>
      <c r="AF551" s="178"/>
    </row>
    <row r="552" spans="1:32" ht="21.75" customHeight="1" x14ac:dyDescent="0.2">
      <c r="A552" s="173"/>
      <c r="B552" s="663" t="s">
        <v>340</v>
      </c>
      <c r="C552" s="663"/>
      <c r="D552" s="663"/>
      <c r="E552" s="663"/>
      <c r="F552" s="663"/>
      <c r="G552" s="663"/>
      <c r="H552" s="663"/>
      <c r="I552" s="663"/>
      <c r="J552" s="663"/>
      <c r="K552" s="663"/>
      <c r="L552" s="663"/>
      <c r="M552" s="664"/>
      <c r="N552" s="174">
        <v>991</v>
      </c>
      <c r="O552" s="198">
        <v>4</v>
      </c>
      <c r="P552" s="198">
        <v>12</v>
      </c>
      <c r="Q552" s="175" t="s">
        <v>426</v>
      </c>
      <c r="R552" s="176" t="s">
        <v>27</v>
      </c>
      <c r="S552" s="635"/>
      <c r="T552" s="636"/>
      <c r="U552" s="394">
        <v>210.40000000000009</v>
      </c>
      <c r="V552" s="394">
        <f t="shared" si="54"/>
        <v>210.35441</v>
      </c>
      <c r="W552" s="395">
        <f t="shared" si="52"/>
        <v>99.978331749049389</v>
      </c>
      <c r="X552" s="665"/>
      <c r="Y552" s="665"/>
      <c r="Z552" s="665"/>
      <c r="AA552" s="665"/>
      <c r="AB552" s="665"/>
      <c r="AC552" s="665"/>
      <c r="AD552" s="665"/>
      <c r="AE552" s="177"/>
      <c r="AF552" s="178"/>
    </row>
    <row r="553" spans="1:32" ht="12" customHeight="1" x14ac:dyDescent="0.2">
      <c r="A553" s="173"/>
      <c r="B553" s="663" t="s">
        <v>342</v>
      </c>
      <c r="C553" s="663"/>
      <c r="D553" s="663"/>
      <c r="E553" s="663"/>
      <c r="F553" s="663"/>
      <c r="G553" s="663"/>
      <c r="H553" s="663"/>
      <c r="I553" s="663"/>
      <c r="J553" s="663"/>
      <c r="K553" s="663"/>
      <c r="L553" s="663"/>
      <c r="M553" s="664"/>
      <c r="N553" s="174">
        <v>991</v>
      </c>
      <c r="O553" s="198">
        <v>4</v>
      </c>
      <c r="P553" s="198">
        <v>12</v>
      </c>
      <c r="Q553" s="175" t="s">
        <v>426</v>
      </c>
      <c r="R553" s="176" t="s">
        <v>29</v>
      </c>
      <c r="S553" s="635"/>
      <c r="T553" s="636"/>
      <c r="U553" s="394">
        <v>210.40000000000009</v>
      </c>
      <c r="V553" s="394">
        <v>210.35441</v>
      </c>
      <c r="W553" s="395">
        <f t="shared" si="52"/>
        <v>99.978331749049389</v>
      </c>
      <c r="X553" s="665"/>
      <c r="Y553" s="665"/>
      <c r="Z553" s="665"/>
      <c r="AA553" s="665"/>
      <c r="AB553" s="665"/>
      <c r="AC553" s="665"/>
      <c r="AD553" s="665"/>
      <c r="AE553" s="177"/>
      <c r="AF553" s="178"/>
    </row>
    <row r="554" spans="1:32" ht="12" customHeight="1" x14ac:dyDescent="0.2">
      <c r="A554" s="173"/>
      <c r="B554" s="663" t="s">
        <v>427</v>
      </c>
      <c r="C554" s="663"/>
      <c r="D554" s="663"/>
      <c r="E554" s="663"/>
      <c r="F554" s="663"/>
      <c r="G554" s="663"/>
      <c r="H554" s="663"/>
      <c r="I554" s="663"/>
      <c r="J554" s="663"/>
      <c r="K554" s="663"/>
      <c r="L554" s="663"/>
      <c r="M554" s="664"/>
      <c r="N554" s="174">
        <v>991</v>
      </c>
      <c r="O554" s="198">
        <v>5</v>
      </c>
      <c r="P554" s="198">
        <v>0</v>
      </c>
      <c r="Q554" s="175">
        <v>0</v>
      </c>
      <c r="R554" s="176">
        <v>0</v>
      </c>
      <c r="S554" s="635"/>
      <c r="T554" s="636"/>
      <c r="U554" s="394">
        <v>6040.6994999999997</v>
      </c>
      <c r="V554" s="394">
        <f t="shared" ref="V554" si="56">+V555+V564+V575+V582</f>
        <v>6018.5953799999997</v>
      </c>
      <c r="W554" s="395">
        <f t="shared" si="52"/>
        <v>99.63408012598542</v>
      </c>
      <c r="X554" s="665"/>
      <c r="Y554" s="665"/>
      <c r="Z554" s="665"/>
      <c r="AA554" s="665"/>
      <c r="AB554" s="665"/>
      <c r="AC554" s="665"/>
      <c r="AD554" s="665"/>
      <c r="AE554" s="177"/>
      <c r="AF554" s="178"/>
    </row>
    <row r="555" spans="1:32" ht="21.75" customHeight="1" x14ac:dyDescent="0.2">
      <c r="A555" s="173"/>
      <c r="B555" s="663" t="s">
        <v>91</v>
      </c>
      <c r="C555" s="663"/>
      <c r="D555" s="663"/>
      <c r="E555" s="663"/>
      <c r="F555" s="663"/>
      <c r="G555" s="663"/>
      <c r="H555" s="663"/>
      <c r="I555" s="663"/>
      <c r="J555" s="663"/>
      <c r="K555" s="663"/>
      <c r="L555" s="663"/>
      <c r="M555" s="664"/>
      <c r="N555" s="174">
        <v>991</v>
      </c>
      <c r="O555" s="198">
        <v>5</v>
      </c>
      <c r="P555" s="198">
        <v>2</v>
      </c>
      <c r="Q555" s="175" t="s">
        <v>420</v>
      </c>
      <c r="R555" s="176">
        <v>0</v>
      </c>
      <c r="S555" s="635"/>
      <c r="T555" s="636"/>
      <c r="U555" s="394">
        <v>1358.3855000000001</v>
      </c>
      <c r="V555" s="394">
        <f>+V556</f>
        <v>1336.2850000000001</v>
      </c>
      <c r="W555" s="395">
        <f t="shared" si="52"/>
        <v>98.37303180871703</v>
      </c>
      <c r="X555" s="665"/>
      <c r="Y555" s="665"/>
      <c r="Z555" s="665"/>
      <c r="AA555" s="665"/>
      <c r="AB555" s="665"/>
      <c r="AC555" s="665"/>
      <c r="AD555" s="665"/>
      <c r="AE555" s="177"/>
    </row>
    <row r="556" spans="1:32" ht="12" customHeight="1" x14ac:dyDescent="0.2">
      <c r="A556" s="173"/>
      <c r="B556" s="663" t="s">
        <v>97</v>
      </c>
      <c r="C556" s="663"/>
      <c r="D556" s="663"/>
      <c r="E556" s="663"/>
      <c r="F556" s="663"/>
      <c r="G556" s="663"/>
      <c r="H556" s="663"/>
      <c r="I556" s="663"/>
      <c r="J556" s="663"/>
      <c r="K556" s="663"/>
      <c r="L556" s="663"/>
      <c r="M556" s="664"/>
      <c r="N556" s="174">
        <v>991</v>
      </c>
      <c r="O556" s="198">
        <v>5</v>
      </c>
      <c r="P556" s="198">
        <v>2</v>
      </c>
      <c r="Q556" s="175" t="s">
        <v>429</v>
      </c>
      <c r="R556" s="176">
        <v>0</v>
      </c>
      <c r="S556" s="635"/>
      <c r="T556" s="636"/>
      <c r="U556" s="394">
        <v>1358.3855000000001</v>
      </c>
      <c r="V556" s="394">
        <f>+V557</f>
        <v>1336.2850000000001</v>
      </c>
      <c r="W556" s="395">
        <f t="shared" si="52"/>
        <v>98.37303180871703</v>
      </c>
      <c r="X556" s="665"/>
      <c r="Y556" s="665"/>
      <c r="Z556" s="665"/>
      <c r="AA556" s="665"/>
      <c r="AB556" s="665"/>
      <c r="AC556" s="665"/>
      <c r="AD556" s="665"/>
      <c r="AE556" s="177"/>
    </row>
    <row r="557" spans="1:32" ht="12" customHeight="1" x14ac:dyDescent="0.2">
      <c r="A557" s="173"/>
      <c r="B557" s="663" t="s">
        <v>576</v>
      </c>
      <c r="C557" s="663"/>
      <c r="D557" s="663"/>
      <c r="E557" s="663"/>
      <c r="F557" s="663"/>
      <c r="G557" s="663"/>
      <c r="H557" s="663"/>
      <c r="I557" s="663"/>
      <c r="J557" s="663"/>
      <c r="K557" s="663"/>
      <c r="L557" s="663"/>
      <c r="M557" s="664"/>
      <c r="N557" s="174">
        <v>991</v>
      </c>
      <c r="O557" s="198">
        <v>5</v>
      </c>
      <c r="P557" s="198">
        <v>2</v>
      </c>
      <c r="Q557" s="175">
        <v>310275030</v>
      </c>
      <c r="R557" s="176">
        <v>0</v>
      </c>
      <c r="S557" s="635"/>
      <c r="T557" s="636"/>
      <c r="U557" s="394">
        <v>1358.3855000000001</v>
      </c>
      <c r="V557" s="394">
        <f>+V558+V561</f>
        <v>1336.2850000000001</v>
      </c>
      <c r="W557" s="395">
        <f t="shared" si="52"/>
        <v>98.37303180871703</v>
      </c>
      <c r="X557" s="665"/>
      <c r="Y557" s="665"/>
      <c r="Z557" s="665"/>
      <c r="AA557" s="665"/>
      <c r="AB557" s="665"/>
      <c r="AC557" s="665"/>
      <c r="AD557" s="665"/>
      <c r="AE557" s="177"/>
    </row>
    <row r="558" spans="1:32" ht="21.75" hidden="1" customHeight="1" x14ac:dyDescent="0.2">
      <c r="A558" s="173"/>
      <c r="B558" s="663" t="s">
        <v>339</v>
      </c>
      <c r="C558" s="663"/>
      <c r="D558" s="663"/>
      <c r="E558" s="663"/>
      <c r="F558" s="663"/>
      <c r="G558" s="663"/>
      <c r="H558" s="663"/>
      <c r="I558" s="663"/>
      <c r="J558" s="663"/>
      <c r="K558" s="663"/>
      <c r="L558" s="663"/>
      <c r="M558" s="664"/>
      <c r="N558" s="174">
        <v>991</v>
      </c>
      <c r="O558" s="198">
        <v>5</v>
      </c>
      <c r="P558" s="198">
        <v>2</v>
      </c>
      <c r="Q558" s="175" t="s">
        <v>577</v>
      </c>
      <c r="R558" s="176" t="s">
        <v>25</v>
      </c>
      <c r="S558" s="635"/>
      <c r="T558" s="636"/>
      <c r="U558" s="394">
        <v>0</v>
      </c>
      <c r="V558" s="394">
        <f>+V559</f>
        <v>0</v>
      </c>
      <c r="W558" s="395" t="e">
        <f t="shared" si="52"/>
        <v>#DIV/0!</v>
      </c>
      <c r="X558" s="665"/>
      <c r="Y558" s="665"/>
      <c r="Z558" s="665"/>
      <c r="AA558" s="665"/>
      <c r="AB558" s="665"/>
      <c r="AC558" s="665"/>
      <c r="AD558" s="665"/>
      <c r="AE558" s="177"/>
    </row>
    <row r="559" spans="1:32" ht="21.75" hidden="1" customHeight="1" x14ac:dyDescent="0.2">
      <c r="A559" s="173"/>
      <c r="B559" s="663" t="s">
        <v>340</v>
      </c>
      <c r="C559" s="663"/>
      <c r="D559" s="663"/>
      <c r="E559" s="663"/>
      <c r="F559" s="663"/>
      <c r="G559" s="663"/>
      <c r="H559" s="663"/>
      <c r="I559" s="663"/>
      <c r="J559" s="663"/>
      <c r="K559" s="663"/>
      <c r="L559" s="663"/>
      <c r="M559" s="664"/>
      <c r="N559" s="174">
        <v>991</v>
      </c>
      <c r="O559" s="198">
        <v>5</v>
      </c>
      <c r="P559" s="198">
        <v>2</v>
      </c>
      <c r="Q559" s="175" t="s">
        <v>577</v>
      </c>
      <c r="R559" s="176" t="s">
        <v>27</v>
      </c>
      <c r="S559" s="635"/>
      <c r="T559" s="636"/>
      <c r="U559" s="394">
        <v>0</v>
      </c>
      <c r="V559" s="394">
        <f>+V560</f>
        <v>0</v>
      </c>
      <c r="W559" s="395" t="e">
        <f t="shared" si="52"/>
        <v>#DIV/0!</v>
      </c>
      <c r="X559" s="665"/>
      <c r="Y559" s="665"/>
      <c r="Z559" s="665"/>
      <c r="AA559" s="665"/>
      <c r="AB559" s="665"/>
      <c r="AC559" s="665"/>
      <c r="AD559" s="665"/>
      <c r="AE559" s="177"/>
    </row>
    <row r="560" spans="1:32" ht="12" hidden="1" customHeight="1" x14ac:dyDescent="0.2">
      <c r="A560" s="173"/>
      <c r="B560" s="663" t="s">
        <v>342</v>
      </c>
      <c r="C560" s="663"/>
      <c r="D560" s="663"/>
      <c r="E560" s="663"/>
      <c r="F560" s="663"/>
      <c r="G560" s="663"/>
      <c r="H560" s="663"/>
      <c r="I560" s="663"/>
      <c r="J560" s="663"/>
      <c r="K560" s="663"/>
      <c r="L560" s="663"/>
      <c r="M560" s="664"/>
      <c r="N560" s="174">
        <v>991</v>
      </c>
      <c r="O560" s="198">
        <v>5</v>
      </c>
      <c r="P560" s="198">
        <v>2</v>
      </c>
      <c r="Q560" s="175" t="s">
        <v>577</v>
      </c>
      <c r="R560" s="176" t="s">
        <v>29</v>
      </c>
      <c r="S560" s="635"/>
      <c r="T560" s="636"/>
      <c r="U560" s="394">
        <v>0</v>
      </c>
      <c r="V560" s="394"/>
      <c r="W560" s="395" t="e">
        <f t="shared" si="52"/>
        <v>#DIV/0!</v>
      </c>
      <c r="X560" s="665"/>
      <c r="Y560" s="665"/>
      <c r="Z560" s="665"/>
      <c r="AA560" s="665"/>
      <c r="AB560" s="665"/>
      <c r="AC560" s="665"/>
      <c r="AD560" s="665"/>
      <c r="AE560" s="177"/>
    </row>
    <row r="561" spans="1:32" ht="21.75" customHeight="1" x14ac:dyDescent="0.2">
      <c r="A561" s="173"/>
      <c r="B561" s="663" t="s">
        <v>578</v>
      </c>
      <c r="C561" s="663"/>
      <c r="D561" s="663"/>
      <c r="E561" s="663"/>
      <c r="F561" s="663"/>
      <c r="G561" s="663"/>
      <c r="H561" s="663"/>
      <c r="I561" s="663"/>
      <c r="J561" s="663"/>
      <c r="K561" s="663"/>
      <c r="L561" s="663"/>
      <c r="M561" s="664"/>
      <c r="N561" s="174">
        <v>991</v>
      </c>
      <c r="O561" s="198">
        <v>5</v>
      </c>
      <c r="P561" s="198">
        <v>2</v>
      </c>
      <c r="Q561" s="175" t="s">
        <v>577</v>
      </c>
      <c r="R561" s="176" t="s">
        <v>579</v>
      </c>
      <c r="S561" s="635"/>
      <c r="T561" s="636"/>
      <c r="U561" s="394">
        <v>1358.3855000000001</v>
      </c>
      <c r="V561" s="394">
        <f>+V562</f>
        <v>1336.2850000000001</v>
      </c>
      <c r="W561" s="395">
        <f t="shared" si="52"/>
        <v>98.37303180871703</v>
      </c>
      <c r="X561" s="665"/>
      <c r="Y561" s="665"/>
      <c r="Z561" s="665"/>
      <c r="AA561" s="665"/>
      <c r="AB561" s="665"/>
      <c r="AC561" s="665"/>
      <c r="AD561" s="665"/>
      <c r="AE561" s="177"/>
    </row>
    <row r="562" spans="1:32" ht="12" customHeight="1" x14ac:dyDescent="0.2">
      <c r="A562" s="173"/>
      <c r="B562" s="663" t="s">
        <v>580</v>
      </c>
      <c r="C562" s="663"/>
      <c r="D562" s="663"/>
      <c r="E562" s="663"/>
      <c r="F562" s="663"/>
      <c r="G562" s="663"/>
      <c r="H562" s="663"/>
      <c r="I562" s="663"/>
      <c r="J562" s="663"/>
      <c r="K562" s="663"/>
      <c r="L562" s="663"/>
      <c r="M562" s="664"/>
      <c r="N562" s="174">
        <v>991</v>
      </c>
      <c r="O562" s="198">
        <v>5</v>
      </c>
      <c r="P562" s="198">
        <v>2</v>
      </c>
      <c r="Q562" s="175" t="s">
        <v>577</v>
      </c>
      <c r="R562" s="176" t="s">
        <v>581</v>
      </c>
      <c r="S562" s="635"/>
      <c r="T562" s="636"/>
      <c r="U562" s="394">
        <v>1358.3855000000001</v>
      </c>
      <c r="V562" s="394">
        <f>+V563</f>
        <v>1336.2850000000001</v>
      </c>
      <c r="W562" s="395">
        <f t="shared" si="52"/>
        <v>98.37303180871703</v>
      </c>
      <c r="X562" s="665"/>
      <c r="Y562" s="665"/>
      <c r="Z562" s="665"/>
      <c r="AA562" s="665"/>
      <c r="AB562" s="665"/>
      <c r="AC562" s="665"/>
      <c r="AD562" s="665"/>
      <c r="AE562" s="177"/>
    </row>
    <row r="563" spans="1:32" ht="32.25" customHeight="1" x14ac:dyDescent="0.2">
      <c r="A563" s="173"/>
      <c r="B563" s="663" t="s">
        <v>582</v>
      </c>
      <c r="C563" s="663"/>
      <c r="D563" s="663"/>
      <c r="E563" s="663"/>
      <c r="F563" s="663"/>
      <c r="G563" s="663"/>
      <c r="H563" s="663"/>
      <c r="I563" s="663"/>
      <c r="J563" s="663"/>
      <c r="K563" s="663"/>
      <c r="L563" s="663"/>
      <c r="M563" s="664"/>
      <c r="N563" s="174">
        <v>991</v>
      </c>
      <c r="O563" s="198">
        <v>5</v>
      </c>
      <c r="P563" s="198">
        <v>2</v>
      </c>
      <c r="Q563" s="175" t="s">
        <v>577</v>
      </c>
      <c r="R563" s="176" t="s">
        <v>583</v>
      </c>
      <c r="S563" s="635"/>
      <c r="T563" s="636"/>
      <c r="U563" s="394">
        <v>1358.3855000000001</v>
      </c>
      <c r="V563" s="394">
        <v>1336.2850000000001</v>
      </c>
      <c r="W563" s="395">
        <f t="shared" si="52"/>
        <v>98.37303180871703</v>
      </c>
      <c r="X563" s="665"/>
      <c r="Y563" s="665"/>
      <c r="Z563" s="665"/>
      <c r="AA563" s="665"/>
      <c r="AB563" s="665"/>
      <c r="AC563" s="665"/>
      <c r="AD563" s="665"/>
      <c r="AE563" s="177"/>
    </row>
    <row r="564" spans="1:32" ht="12" customHeight="1" x14ac:dyDescent="0.2">
      <c r="A564" s="173"/>
      <c r="B564" s="663" t="s">
        <v>165</v>
      </c>
      <c r="C564" s="663"/>
      <c r="D564" s="663"/>
      <c r="E564" s="663"/>
      <c r="F564" s="663"/>
      <c r="G564" s="663"/>
      <c r="H564" s="663"/>
      <c r="I564" s="663"/>
      <c r="J564" s="663"/>
      <c r="K564" s="663"/>
      <c r="L564" s="663"/>
      <c r="M564" s="664"/>
      <c r="N564" s="174">
        <v>991</v>
      </c>
      <c r="O564" s="198">
        <v>5</v>
      </c>
      <c r="P564" s="198">
        <v>2</v>
      </c>
      <c r="Q564" s="175">
        <v>0</v>
      </c>
      <c r="R564" s="176">
        <v>0</v>
      </c>
      <c r="S564" s="635"/>
      <c r="T564" s="636"/>
      <c r="U564" s="394">
        <v>550</v>
      </c>
      <c r="V564" s="394">
        <f t="shared" ref="V564:V573" si="57">+V565</f>
        <v>550</v>
      </c>
      <c r="W564" s="395">
        <f t="shared" si="52"/>
        <v>100</v>
      </c>
      <c r="X564" s="665"/>
      <c r="Y564" s="665"/>
      <c r="Z564" s="665"/>
      <c r="AA564" s="665"/>
      <c r="AB564" s="665"/>
      <c r="AC564" s="665"/>
      <c r="AD564" s="665"/>
      <c r="AE564" s="177"/>
      <c r="AF564" s="178"/>
    </row>
    <row r="565" spans="1:32" ht="21.75" customHeight="1" x14ac:dyDescent="0.2">
      <c r="A565" s="173"/>
      <c r="B565" s="663" t="s">
        <v>91</v>
      </c>
      <c r="C565" s="663"/>
      <c r="D565" s="663"/>
      <c r="E565" s="663"/>
      <c r="F565" s="663"/>
      <c r="G565" s="663"/>
      <c r="H565" s="663"/>
      <c r="I565" s="663"/>
      <c r="J565" s="663"/>
      <c r="K565" s="663"/>
      <c r="L565" s="663"/>
      <c r="M565" s="664"/>
      <c r="N565" s="174">
        <v>991</v>
      </c>
      <c r="O565" s="198">
        <v>5</v>
      </c>
      <c r="P565" s="198">
        <v>2</v>
      </c>
      <c r="Q565" s="175" t="s">
        <v>420</v>
      </c>
      <c r="R565" s="176">
        <v>0</v>
      </c>
      <c r="S565" s="635"/>
      <c r="T565" s="636"/>
      <c r="U565" s="394">
        <v>550</v>
      </c>
      <c r="V565" s="394">
        <f t="shared" si="57"/>
        <v>550</v>
      </c>
      <c r="W565" s="395">
        <f t="shared" si="52"/>
        <v>100</v>
      </c>
      <c r="X565" s="665"/>
      <c r="Y565" s="665"/>
      <c r="Z565" s="665"/>
      <c r="AA565" s="665"/>
      <c r="AB565" s="665"/>
      <c r="AC565" s="665"/>
      <c r="AD565" s="665"/>
      <c r="AE565" s="177"/>
      <c r="AF565" s="178"/>
    </row>
    <row r="566" spans="1:32" ht="21.75" customHeight="1" x14ac:dyDescent="0.2">
      <c r="A566" s="173"/>
      <c r="B566" s="663" t="s">
        <v>296</v>
      </c>
      <c r="C566" s="663"/>
      <c r="D566" s="663"/>
      <c r="E566" s="663"/>
      <c r="F566" s="663"/>
      <c r="G566" s="663"/>
      <c r="H566" s="663"/>
      <c r="I566" s="663"/>
      <c r="J566" s="663"/>
      <c r="K566" s="663"/>
      <c r="L566" s="663"/>
      <c r="M566" s="664"/>
      <c r="N566" s="174">
        <v>991</v>
      </c>
      <c r="O566" s="198">
        <v>5</v>
      </c>
      <c r="P566" s="198">
        <v>2</v>
      </c>
      <c r="Q566" s="175" t="s">
        <v>421</v>
      </c>
      <c r="R566" s="176">
        <v>0</v>
      </c>
      <c r="S566" s="635"/>
      <c r="T566" s="636"/>
      <c r="U566" s="394">
        <v>550</v>
      </c>
      <c r="V566" s="394">
        <f>V567+V571</f>
        <v>550</v>
      </c>
      <c r="W566" s="395">
        <f t="shared" si="52"/>
        <v>100</v>
      </c>
      <c r="X566" s="665"/>
      <c r="Y566" s="665"/>
      <c r="Z566" s="665"/>
      <c r="AA566" s="665"/>
      <c r="AB566" s="665"/>
      <c r="AC566" s="665"/>
      <c r="AD566" s="665"/>
      <c r="AE566" s="177"/>
      <c r="AF566" s="178"/>
    </row>
    <row r="567" spans="1:32" ht="21.75" customHeight="1" x14ac:dyDescent="0.2">
      <c r="A567" s="173"/>
      <c r="B567" s="297"/>
      <c r="C567" s="297"/>
      <c r="D567" s="297"/>
      <c r="E567" s="297"/>
      <c r="F567" s="297"/>
      <c r="G567" s="297"/>
      <c r="H567" s="297"/>
      <c r="I567" s="297"/>
      <c r="J567" s="297"/>
      <c r="K567" s="297"/>
      <c r="L567" s="297"/>
      <c r="M567" s="298" t="s">
        <v>615</v>
      </c>
      <c r="N567" s="174">
        <v>991</v>
      </c>
      <c r="O567" s="295">
        <v>5</v>
      </c>
      <c r="P567" s="295">
        <v>2</v>
      </c>
      <c r="Q567" s="175" t="s">
        <v>614</v>
      </c>
      <c r="R567" s="176"/>
      <c r="S567" s="294"/>
      <c r="T567" s="295"/>
      <c r="U567" s="394">
        <v>550</v>
      </c>
      <c r="V567" s="394">
        <f t="shared" ref="V567:V569" si="58">+V568</f>
        <v>550</v>
      </c>
      <c r="W567" s="395">
        <f t="shared" si="52"/>
        <v>100</v>
      </c>
      <c r="X567" s="299"/>
      <c r="Y567" s="299"/>
      <c r="Z567" s="299"/>
      <c r="AA567" s="299"/>
      <c r="AB567" s="299"/>
      <c r="AC567" s="299"/>
      <c r="AD567" s="299"/>
      <c r="AE567" s="177"/>
      <c r="AF567" s="178"/>
    </row>
    <row r="568" spans="1:32" ht="21.75" customHeight="1" x14ac:dyDescent="0.2">
      <c r="A568" s="173"/>
      <c r="B568" s="297"/>
      <c r="C568" s="297"/>
      <c r="D568" s="297"/>
      <c r="E568" s="297"/>
      <c r="F568" s="297"/>
      <c r="G568" s="297"/>
      <c r="H568" s="297"/>
      <c r="I568" s="297"/>
      <c r="J568" s="297"/>
      <c r="K568" s="297"/>
      <c r="L568" s="297"/>
      <c r="M568" s="298" t="s">
        <v>339</v>
      </c>
      <c r="N568" s="174">
        <v>991</v>
      </c>
      <c r="O568" s="295">
        <v>5</v>
      </c>
      <c r="P568" s="295">
        <v>2</v>
      </c>
      <c r="Q568" s="175" t="s">
        <v>614</v>
      </c>
      <c r="R568" s="176">
        <v>200</v>
      </c>
      <c r="S568" s="294"/>
      <c r="T568" s="295"/>
      <c r="U568" s="394">
        <v>550</v>
      </c>
      <c r="V568" s="394">
        <f t="shared" si="58"/>
        <v>550</v>
      </c>
      <c r="W568" s="395">
        <f t="shared" si="52"/>
        <v>100</v>
      </c>
      <c r="X568" s="299"/>
      <c r="Y568" s="299"/>
      <c r="Z568" s="299"/>
      <c r="AA568" s="299"/>
      <c r="AB568" s="299"/>
      <c r="AC568" s="299"/>
      <c r="AD568" s="299"/>
      <c r="AE568" s="177"/>
      <c r="AF568" s="178"/>
    </row>
    <row r="569" spans="1:32" ht="21.75" customHeight="1" x14ac:dyDescent="0.2">
      <c r="A569" s="173"/>
      <c r="B569" s="297"/>
      <c r="C569" s="297"/>
      <c r="D569" s="297"/>
      <c r="E569" s="297"/>
      <c r="F569" s="297"/>
      <c r="G569" s="297"/>
      <c r="H569" s="297"/>
      <c r="I569" s="297"/>
      <c r="J569" s="297"/>
      <c r="K569" s="297"/>
      <c r="L569" s="297"/>
      <c r="M569" s="298" t="s">
        <v>340</v>
      </c>
      <c r="N569" s="174">
        <v>991</v>
      </c>
      <c r="O569" s="295">
        <v>5</v>
      </c>
      <c r="P569" s="295">
        <v>2</v>
      </c>
      <c r="Q569" s="175" t="s">
        <v>614</v>
      </c>
      <c r="R569" s="176">
        <v>240</v>
      </c>
      <c r="S569" s="294"/>
      <c r="T569" s="295"/>
      <c r="U569" s="394">
        <v>550</v>
      </c>
      <c r="V569" s="394">
        <f t="shared" si="58"/>
        <v>550</v>
      </c>
      <c r="W569" s="395">
        <f t="shared" si="52"/>
        <v>100</v>
      </c>
      <c r="X569" s="299"/>
      <c r="Y569" s="299"/>
      <c r="Z569" s="299"/>
      <c r="AA569" s="299"/>
      <c r="AB569" s="299"/>
      <c r="AC569" s="299"/>
      <c r="AD569" s="299"/>
      <c r="AE569" s="177"/>
      <c r="AF569" s="178"/>
    </row>
    <row r="570" spans="1:32" ht="21.75" customHeight="1" x14ac:dyDescent="0.2">
      <c r="A570" s="173"/>
      <c r="B570" s="297"/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8" t="s">
        <v>342</v>
      </c>
      <c r="N570" s="174">
        <v>991</v>
      </c>
      <c r="O570" s="295">
        <v>5</v>
      </c>
      <c r="P570" s="295">
        <v>2</v>
      </c>
      <c r="Q570" s="175" t="s">
        <v>614</v>
      </c>
      <c r="R570" s="176">
        <v>244</v>
      </c>
      <c r="S570" s="294"/>
      <c r="T570" s="295"/>
      <c r="U570" s="394">
        <v>550</v>
      </c>
      <c r="V570" s="394">
        <v>550</v>
      </c>
      <c r="W570" s="395">
        <f t="shared" si="52"/>
        <v>100</v>
      </c>
      <c r="X570" s="299"/>
      <c r="Y570" s="299"/>
      <c r="Z570" s="299"/>
      <c r="AA570" s="299"/>
      <c r="AB570" s="299"/>
      <c r="AC570" s="299"/>
      <c r="AD570" s="299"/>
      <c r="AE570" s="177"/>
      <c r="AF570" s="178"/>
    </row>
    <row r="571" spans="1:32" ht="21.75" hidden="1" customHeight="1" x14ac:dyDescent="0.2">
      <c r="A571" s="173"/>
      <c r="B571" s="663" t="s">
        <v>24</v>
      </c>
      <c r="C571" s="663"/>
      <c r="D571" s="663"/>
      <c r="E571" s="663"/>
      <c r="F571" s="663"/>
      <c r="G571" s="663"/>
      <c r="H571" s="663"/>
      <c r="I571" s="663"/>
      <c r="J571" s="663"/>
      <c r="K571" s="663"/>
      <c r="L571" s="663"/>
      <c r="M571" s="664"/>
      <c r="N571" s="174">
        <v>991</v>
      </c>
      <c r="O571" s="198">
        <v>5</v>
      </c>
      <c r="P571" s="198">
        <v>2</v>
      </c>
      <c r="Q571" s="175" t="s">
        <v>428</v>
      </c>
      <c r="R571" s="176">
        <v>0</v>
      </c>
      <c r="S571" s="635"/>
      <c r="T571" s="636"/>
      <c r="U571" s="394">
        <v>0</v>
      </c>
      <c r="V571" s="394">
        <f t="shared" si="57"/>
        <v>0</v>
      </c>
      <c r="W571" s="395" t="e">
        <f t="shared" si="52"/>
        <v>#DIV/0!</v>
      </c>
      <c r="X571" s="665"/>
      <c r="Y571" s="665"/>
      <c r="Z571" s="665"/>
      <c r="AA571" s="665"/>
      <c r="AB571" s="665"/>
      <c r="AC571" s="665"/>
      <c r="AD571" s="665"/>
      <c r="AE571" s="177"/>
      <c r="AF571" s="178"/>
    </row>
    <row r="572" spans="1:32" ht="21.75" hidden="1" customHeight="1" x14ac:dyDescent="0.2">
      <c r="A572" s="173"/>
      <c r="B572" s="663" t="s">
        <v>339</v>
      </c>
      <c r="C572" s="663"/>
      <c r="D572" s="663"/>
      <c r="E572" s="663"/>
      <c r="F572" s="663"/>
      <c r="G572" s="663"/>
      <c r="H572" s="663"/>
      <c r="I572" s="663"/>
      <c r="J572" s="663"/>
      <c r="K572" s="663"/>
      <c r="L572" s="663"/>
      <c r="M572" s="664"/>
      <c r="N572" s="174">
        <v>991</v>
      </c>
      <c r="O572" s="198">
        <v>5</v>
      </c>
      <c r="P572" s="198">
        <v>2</v>
      </c>
      <c r="Q572" s="175" t="s">
        <v>428</v>
      </c>
      <c r="R572" s="176" t="s">
        <v>25</v>
      </c>
      <c r="S572" s="635"/>
      <c r="T572" s="636"/>
      <c r="U572" s="394">
        <v>0</v>
      </c>
      <c r="V572" s="394">
        <f t="shared" si="57"/>
        <v>0</v>
      </c>
      <c r="W572" s="395" t="e">
        <f t="shared" si="52"/>
        <v>#DIV/0!</v>
      </c>
      <c r="X572" s="665"/>
      <c r="Y572" s="665"/>
      <c r="Z572" s="665"/>
      <c r="AA572" s="665"/>
      <c r="AB572" s="665"/>
      <c r="AC572" s="665"/>
      <c r="AD572" s="665"/>
      <c r="AE572" s="177"/>
      <c r="AF572" s="178"/>
    </row>
    <row r="573" spans="1:32" ht="21.75" hidden="1" customHeight="1" x14ac:dyDescent="0.2">
      <c r="A573" s="173"/>
      <c r="B573" s="663" t="s">
        <v>340</v>
      </c>
      <c r="C573" s="663"/>
      <c r="D573" s="663"/>
      <c r="E573" s="663"/>
      <c r="F573" s="663"/>
      <c r="G573" s="663"/>
      <c r="H573" s="663"/>
      <c r="I573" s="663"/>
      <c r="J573" s="663"/>
      <c r="K573" s="663"/>
      <c r="L573" s="663"/>
      <c r="M573" s="664"/>
      <c r="N573" s="174">
        <v>991</v>
      </c>
      <c r="O573" s="198">
        <v>5</v>
      </c>
      <c r="P573" s="198">
        <v>2</v>
      </c>
      <c r="Q573" s="175" t="s">
        <v>428</v>
      </c>
      <c r="R573" s="176" t="s">
        <v>27</v>
      </c>
      <c r="S573" s="635"/>
      <c r="T573" s="636"/>
      <c r="U573" s="394">
        <v>0</v>
      </c>
      <c r="V573" s="394">
        <f t="shared" si="57"/>
        <v>0</v>
      </c>
      <c r="W573" s="395" t="e">
        <f t="shared" si="52"/>
        <v>#DIV/0!</v>
      </c>
      <c r="X573" s="665"/>
      <c r="Y573" s="665"/>
      <c r="Z573" s="665"/>
      <c r="AA573" s="665"/>
      <c r="AB573" s="665"/>
      <c r="AC573" s="665"/>
      <c r="AD573" s="665"/>
      <c r="AE573" s="177"/>
      <c r="AF573" s="178"/>
    </row>
    <row r="574" spans="1:32" ht="12" hidden="1" customHeight="1" x14ac:dyDescent="0.2">
      <c r="A574" s="173"/>
      <c r="B574" s="663" t="s">
        <v>342</v>
      </c>
      <c r="C574" s="663"/>
      <c r="D574" s="663"/>
      <c r="E574" s="663"/>
      <c r="F574" s="663"/>
      <c r="G574" s="663"/>
      <c r="H574" s="663"/>
      <c r="I574" s="663"/>
      <c r="J574" s="663"/>
      <c r="K574" s="663"/>
      <c r="L574" s="663"/>
      <c r="M574" s="664"/>
      <c r="N574" s="174">
        <v>991</v>
      </c>
      <c r="O574" s="198">
        <v>5</v>
      </c>
      <c r="P574" s="198">
        <v>2</v>
      </c>
      <c r="Q574" s="175">
        <v>320075080</v>
      </c>
      <c r="R574" s="176" t="s">
        <v>29</v>
      </c>
      <c r="S574" s="635"/>
      <c r="T574" s="636"/>
      <c r="U574" s="394">
        <v>0</v>
      </c>
      <c r="V574" s="394"/>
      <c r="W574" s="395" t="e">
        <f t="shared" si="52"/>
        <v>#DIV/0!</v>
      </c>
      <c r="X574" s="665"/>
      <c r="Y574" s="665"/>
      <c r="Z574" s="665"/>
      <c r="AA574" s="665"/>
      <c r="AB574" s="665"/>
      <c r="AC574" s="665"/>
      <c r="AD574" s="665"/>
      <c r="AE574" s="177"/>
      <c r="AF574" s="178"/>
    </row>
    <row r="575" spans="1:32" ht="12" customHeight="1" x14ac:dyDescent="0.2">
      <c r="A575" s="173"/>
      <c r="B575" s="663" t="s">
        <v>96</v>
      </c>
      <c r="C575" s="663"/>
      <c r="D575" s="663"/>
      <c r="E575" s="663"/>
      <c r="F575" s="663"/>
      <c r="G575" s="663"/>
      <c r="H575" s="663"/>
      <c r="I575" s="663"/>
      <c r="J575" s="663"/>
      <c r="K575" s="663"/>
      <c r="L575" s="663"/>
      <c r="M575" s="664"/>
      <c r="N575" s="174">
        <v>991</v>
      </c>
      <c r="O575" s="198">
        <v>5</v>
      </c>
      <c r="P575" s="198">
        <v>3</v>
      </c>
      <c r="Q575" s="175">
        <v>0</v>
      </c>
      <c r="R575" s="176">
        <v>0</v>
      </c>
      <c r="S575" s="635"/>
      <c r="T575" s="636"/>
      <c r="U575" s="394">
        <v>974.41930000000002</v>
      </c>
      <c r="V575" s="394">
        <f t="shared" ref="V575:V580" si="59">+V576</f>
        <v>974.41638</v>
      </c>
      <c r="W575" s="395">
        <f t="shared" si="52"/>
        <v>99.99970033434272</v>
      </c>
      <c r="X575" s="665"/>
      <c r="Y575" s="665"/>
      <c r="Z575" s="665"/>
      <c r="AA575" s="665"/>
      <c r="AB575" s="665"/>
      <c r="AC575" s="665"/>
      <c r="AD575" s="665"/>
      <c r="AE575" s="177"/>
      <c r="AF575" s="178"/>
    </row>
    <row r="576" spans="1:32" ht="21.75" customHeight="1" x14ac:dyDescent="0.2">
      <c r="A576" s="173"/>
      <c r="B576" s="663" t="s">
        <v>91</v>
      </c>
      <c r="C576" s="663"/>
      <c r="D576" s="663"/>
      <c r="E576" s="663"/>
      <c r="F576" s="663"/>
      <c r="G576" s="663"/>
      <c r="H576" s="663"/>
      <c r="I576" s="663"/>
      <c r="J576" s="663"/>
      <c r="K576" s="663"/>
      <c r="L576" s="663"/>
      <c r="M576" s="664"/>
      <c r="N576" s="174">
        <v>991</v>
      </c>
      <c r="O576" s="198">
        <v>5</v>
      </c>
      <c r="P576" s="198">
        <v>3</v>
      </c>
      <c r="Q576" s="175" t="s">
        <v>420</v>
      </c>
      <c r="R576" s="176">
        <v>0</v>
      </c>
      <c r="S576" s="635"/>
      <c r="T576" s="636"/>
      <c r="U576" s="394">
        <v>974.41930000000002</v>
      </c>
      <c r="V576" s="394">
        <f t="shared" si="59"/>
        <v>974.41638</v>
      </c>
      <c r="W576" s="395">
        <f t="shared" si="52"/>
        <v>99.99970033434272</v>
      </c>
      <c r="X576" s="665"/>
      <c r="Y576" s="665"/>
      <c r="Z576" s="665"/>
      <c r="AA576" s="665"/>
      <c r="AB576" s="665"/>
      <c r="AC576" s="665"/>
      <c r="AD576" s="665"/>
      <c r="AE576" s="177"/>
      <c r="AF576" s="178"/>
    </row>
    <row r="577" spans="1:32" ht="12" customHeight="1" x14ac:dyDescent="0.2">
      <c r="A577" s="173"/>
      <c r="B577" s="663" t="s">
        <v>97</v>
      </c>
      <c r="C577" s="663"/>
      <c r="D577" s="663"/>
      <c r="E577" s="663"/>
      <c r="F577" s="663"/>
      <c r="G577" s="663"/>
      <c r="H577" s="663"/>
      <c r="I577" s="663"/>
      <c r="J577" s="663"/>
      <c r="K577" s="663"/>
      <c r="L577" s="663"/>
      <c r="M577" s="664"/>
      <c r="N577" s="174">
        <v>991</v>
      </c>
      <c r="O577" s="198">
        <v>5</v>
      </c>
      <c r="P577" s="198">
        <v>3</v>
      </c>
      <c r="Q577" s="175" t="s">
        <v>429</v>
      </c>
      <c r="R577" s="176">
        <v>0</v>
      </c>
      <c r="S577" s="635"/>
      <c r="T577" s="636"/>
      <c r="U577" s="394">
        <v>974.41930000000002</v>
      </c>
      <c r="V577" s="394">
        <f t="shared" si="59"/>
        <v>974.41638</v>
      </c>
      <c r="W577" s="395">
        <f t="shared" si="52"/>
        <v>99.99970033434272</v>
      </c>
      <c r="X577" s="665"/>
      <c r="Y577" s="665"/>
      <c r="Z577" s="665"/>
      <c r="AA577" s="665"/>
      <c r="AB577" s="665"/>
      <c r="AC577" s="665"/>
      <c r="AD577" s="665"/>
      <c r="AE577" s="177"/>
      <c r="AF577" s="178"/>
    </row>
    <row r="578" spans="1:32" ht="12" customHeight="1" x14ac:dyDescent="0.2">
      <c r="A578" s="173"/>
      <c r="B578" s="663" t="s">
        <v>98</v>
      </c>
      <c r="C578" s="663"/>
      <c r="D578" s="663"/>
      <c r="E578" s="663"/>
      <c r="F578" s="663"/>
      <c r="G578" s="663"/>
      <c r="H578" s="663"/>
      <c r="I578" s="663"/>
      <c r="J578" s="663"/>
      <c r="K578" s="663"/>
      <c r="L578" s="663"/>
      <c r="M578" s="664"/>
      <c r="N578" s="174">
        <v>991</v>
      </c>
      <c r="O578" s="198">
        <v>5</v>
      </c>
      <c r="P578" s="198">
        <v>3</v>
      </c>
      <c r="Q578" s="175" t="s">
        <v>430</v>
      </c>
      <c r="R578" s="176">
        <v>0</v>
      </c>
      <c r="S578" s="635"/>
      <c r="T578" s="636"/>
      <c r="U578" s="394">
        <v>974.41930000000002</v>
      </c>
      <c r="V578" s="394">
        <f t="shared" si="59"/>
        <v>974.41638</v>
      </c>
      <c r="W578" s="395">
        <f t="shared" si="52"/>
        <v>99.99970033434272</v>
      </c>
      <c r="X578" s="665"/>
      <c r="Y578" s="665"/>
      <c r="Z578" s="665"/>
      <c r="AA578" s="665"/>
      <c r="AB578" s="665"/>
      <c r="AC578" s="665"/>
      <c r="AD578" s="665"/>
      <c r="AE578" s="177"/>
      <c r="AF578" s="178"/>
    </row>
    <row r="579" spans="1:32" ht="21.75" customHeight="1" x14ac:dyDescent="0.2">
      <c r="A579" s="173"/>
      <c r="B579" s="663" t="s">
        <v>339</v>
      </c>
      <c r="C579" s="663"/>
      <c r="D579" s="663"/>
      <c r="E579" s="663"/>
      <c r="F579" s="663"/>
      <c r="G579" s="663"/>
      <c r="H579" s="663"/>
      <c r="I579" s="663"/>
      <c r="J579" s="663"/>
      <c r="K579" s="663"/>
      <c r="L579" s="663"/>
      <c r="M579" s="664"/>
      <c r="N579" s="174">
        <v>991</v>
      </c>
      <c r="O579" s="198">
        <v>5</v>
      </c>
      <c r="P579" s="198">
        <v>3</v>
      </c>
      <c r="Q579" s="175" t="s">
        <v>430</v>
      </c>
      <c r="R579" s="176" t="s">
        <v>25</v>
      </c>
      <c r="S579" s="635"/>
      <c r="T579" s="636"/>
      <c r="U579" s="394">
        <v>974.41930000000002</v>
      </c>
      <c r="V579" s="394">
        <f t="shared" si="59"/>
        <v>974.41638</v>
      </c>
      <c r="W579" s="395">
        <f t="shared" si="52"/>
        <v>99.99970033434272</v>
      </c>
      <c r="X579" s="665"/>
      <c r="Y579" s="665"/>
      <c r="Z579" s="665"/>
      <c r="AA579" s="665"/>
      <c r="AB579" s="665"/>
      <c r="AC579" s="665"/>
      <c r="AD579" s="665"/>
      <c r="AE579" s="177"/>
      <c r="AF579" s="178"/>
    </row>
    <row r="580" spans="1:32" ht="21.75" customHeight="1" x14ac:dyDescent="0.2">
      <c r="A580" s="173"/>
      <c r="B580" s="663" t="s">
        <v>340</v>
      </c>
      <c r="C580" s="663"/>
      <c r="D580" s="663"/>
      <c r="E580" s="663"/>
      <c r="F580" s="663"/>
      <c r="G580" s="663"/>
      <c r="H580" s="663"/>
      <c r="I580" s="663"/>
      <c r="J580" s="663"/>
      <c r="K580" s="663"/>
      <c r="L580" s="663"/>
      <c r="M580" s="664"/>
      <c r="N580" s="174">
        <v>991</v>
      </c>
      <c r="O580" s="198">
        <v>5</v>
      </c>
      <c r="P580" s="198">
        <v>3</v>
      </c>
      <c r="Q580" s="175" t="s">
        <v>430</v>
      </c>
      <c r="R580" s="176" t="s">
        <v>27</v>
      </c>
      <c r="S580" s="635"/>
      <c r="T580" s="636"/>
      <c r="U580" s="394">
        <v>974.41930000000002</v>
      </c>
      <c r="V580" s="394">
        <f t="shared" si="59"/>
        <v>974.41638</v>
      </c>
      <c r="W580" s="395">
        <f t="shared" si="52"/>
        <v>99.99970033434272</v>
      </c>
      <c r="X580" s="665"/>
      <c r="Y580" s="665"/>
      <c r="Z580" s="665"/>
      <c r="AA580" s="665"/>
      <c r="AB580" s="665"/>
      <c r="AC580" s="665"/>
      <c r="AD580" s="665"/>
      <c r="AE580" s="177"/>
      <c r="AF580" s="178"/>
    </row>
    <row r="581" spans="1:32" ht="12" customHeight="1" x14ac:dyDescent="0.2">
      <c r="A581" s="173"/>
      <c r="B581" s="663" t="s">
        <v>342</v>
      </c>
      <c r="C581" s="663"/>
      <c r="D581" s="663"/>
      <c r="E581" s="663"/>
      <c r="F581" s="663"/>
      <c r="G581" s="663"/>
      <c r="H581" s="663"/>
      <c r="I581" s="663"/>
      <c r="J581" s="663"/>
      <c r="K581" s="663"/>
      <c r="L581" s="663"/>
      <c r="M581" s="664"/>
      <c r="N581" s="174">
        <v>991</v>
      </c>
      <c r="O581" s="198">
        <v>5</v>
      </c>
      <c r="P581" s="198">
        <v>3</v>
      </c>
      <c r="Q581" s="175" t="s">
        <v>430</v>
      </c>
      <c r="R581" s="176" t="s">
        <v>29</v>
      </c>
      <c r="S581" s="635"/>
      <c r="T581" s="636"/>
      <c r="U581" s="394">
        <v>974.41930000000002</v>
      </c>
      <c r="V581" s="394">
        <v>974.41638</v>
      </c>
      <c r="W581" s="395">
        <f t="shared" si="52"/>
        <v>99.99970033434272</v>
      </c>
      <c r="X581" s="665"/>
      <c r="Y581" s="665"/>
      <c r="Z581" s="665"/>
      <c r="AA581" s="665"/>
      <c r="AB581" s="665"/>
      <c r="AC581" s="665"/>
      <c r="AD581" s="665"/>
      <c r="AE581" s="177"/>
      <c r="AF581" s="178"/>
    </row>
    <row r="582" spans="1:32" ht="21.75" customHeight="1" x14ac:dyDescent="0.2">
      <c r="A582" s="173"/>
      <c r="B582" s="663" t="s">
        <v>91</v>
      </c>
      <c r="C582" s="663"/>
      <c r="D582" s="663"/>
      <c r="E582" s="663"/>
      <c r="F582" s="663"/>
      <c r="G582" s="663"/>
      <c r="H582" s="663"/>
      <c r="I582" s="663"/>
      <c r="J582" s="663"/>
      <c r="K582" s="663"/>
      <c r="L582" s="663"/>
      <c r="M582" s="664"/>
      <c r="N582" s="174">
        <v>991</v>
      </c>
      <c r="O582" s="198">
        <v>5</v>
      </c>
      <c r="P582" s="198">
        <v>3</v>
      </c>
      <c r="Q582" s="175" t="s">
        <v>420</v>
      </c>
      <c r="R582" s="176">
        <v>0</v>
      </c>
      <c r="S582" s="635"/>
      <c r="T582" s="636"/>
      <c r="U582" s="394">
        <v>3157.8946999999998</v>
      </c>
      <c r="V582" s="394">
        <f t="shared" ref="V582:V586" si="60">+V583</f>
        <v>3157.8939999999998</v>
      </c>
      <c r="W582" s="395">
        <f t="shared" si="52"/>
        <v>99.999977833333077</v>
      </c>
      <c r="X582" s="665"/>
      <c r="Y582" s="665"/>
      <c r="Z582" s="665"/>
      <c r="AA582" s="665"/>
      <c r="AB582" s="665"/>
      <c r="AC582" s="665"/>
      <c r="AD582" s="665"/>
      <c r="AE582" s="177"/>
    </row>
    <row r="583" spans="1:32" ht="12" customHeight="1" x14ac:dyDescent="0.2">
      <c r="A583" s="173"/>
      <c r="B583" s="663" t="s">
        <v>97</v>
      </c>
      <c r="C583" s="663"/>
      <c r="D583" s="663"/>
      <c r="E583" s="663"/>
      <c r="F583" s="663"/>
      <c r="G583" s="663"/>
      <c r="H583" s="663"/>
      <c r="I583" s="663"/>
      <c r="J583" s="663"/>
      <c r="K583" s="663"/>
      <c r="L583" s="663"/>
      <c r="M583" s="664"/>
      <c r="N583" s="174">
        <v>991</v>
      </c>
      <c r="O583" s="198">
        <v>5</v>
      </c>
      <c r="P583" s="198">
        <v>3</v>
      </c>
      <c r="Q583" s="175" t="s">
        <v>429</v>
      </c>
      <c r="R583" s="176">
        <v>0</v>
      </c>
      <c r="S583" s="635"/>
      <c r="T583" s="636"/>
      <c r="U583" s="394">
        <v>3157.8946999999998</v>
      </c>
      <c r="V583" s="394">
        <f>+V584+V588</f>
        <v>3157.8939999999998</v>
      </c>
      <c r="W583" s="395">
        <f t="shared" si="52"/>
        <v>99.999977833333077</v>
      </c>
      <c r="X583" s="665"/>
      <c r="Y583" s="665"/>
      <c r="Z583" s="665"/>
      <c r="AA583" s="665"/>
      <c r="AB583" s="665"/>
      <c r="AC583" s="665"/>
      <c r="AD583" s="665"/>
      <c r="AE583" s="177"/>
    </row>
    <row r="584" spans="1:32" ht="12" hidden="1" customHeight="1" x14ac:dyDescent="0.2">
      <c r="A584" s="173"/>
      <c r="B584" s="663" t="s">
        <v>584</v>
      </c>
      <c r="C584" s="663"/>
      <c r="D584" s="663"/>
      <c r="E584" s="663"/>
      <c r="F584" s="663"/>
      <c r="G584" s="663"/>
      <c r="H584" s="663"/>
      <c r="I584" s="663"/>
      <c r="J584" s="663"/>
      <c r="K584" s="663"/>
      <c r="L584" s="663"/>
      <c r="M584" s="664"/>
      <c r="N584" s="174">
        <v>991</v>
      </c>
      <c r="O584" s="198">
        <v>5</v>
      </c>
      <c r="P584" s="198">
        <v>3</v>
      </c>
      <c r="Q584" s="175" t="s">
        <v>585</v>
      </c>
      <c r="R584" s="176">
        <v>0</v>
      </c>
      <c r="S584" s="635"/>
      <c r="T584" s="636"/>
      <c r="U584" s="394">
        <v>0</v>
      </c>
      <c r="V584" s="394">
        <f t="shared" si="60"/>
        <v>0</v>
      </c>
      <c r="W584" s="395" t="e">
        <f t="shared" si="52"/>
        <v>#DIV/0!</v>
      </c>
      <c r="X584" s="665"/>
      <c r="Y584" s="665"/>
      <c r="Z584" s="665"/>
      <c r="AA584" s="665"/>
      <c r="AB584" s="665"/>
      <c r="AC584" s="665"/>
      <c r="AD584" s="665"/>
      <c r="AE584" s="177"/>
    </row>
    <row r="585" spans="1:32" ht="21.75" hidden="1" customHeight="1" x14ac:dyDescent="0.2">
      <c r="A585" s="173"/>
      <c r="B585" s="663" t="s">
        <v>578</v>
      </c>
      <c r="C585" s="663"/>
      <c r="D585" s="663"/>
      <c r="E585" s="663"/>
      <c r="F585" s="663"/>
      <c r="G585" s="663"/>
      <c r="H585" s="663"/>
      <c r="I585" s="663"/>
      <c r="J585" s="663"/>
      <c r="K585" s="663"/>
      <c r="L585" s="663"/>
      <c r="M585" s="664"/>
      <c r="N585" s="174">
        <v>991</v>
      </c>
      <c r="O585" s="198">
        <v>5</v>
      </c>
      <c r="P585" s="198">
        <v>3</v>
      </c>
      <c r="Q585" s="175" t="s">
        <v>585</v>
      </c>
      <c r="R585" s="176" t="s">
        <v>579</v>
      </c>
      <c r="S585" s="635"/>
      <c r="T585" s="636"/>
      <c r="U585" s="394">
        <v>0</v>
      </c>
      <c r="V585" s="394">
        <f t="shared" si="60"/>
        <v>0</v>
      </c>
      <c r="W585" s="395" t="e">
        <f t="shared" si="52"/>
        <v>#DIV/0!</v>
      </c>
      <c r="X585" s="665"/>
      <c r="Y585" s="665"/>
      <c r="Z585" s="665"/>
      <c r="AA585" s="665"/>
      <c r="AB585" s="665"/>
      <c r="AC585" s="665"/>
      <c r="AD585" s="665"/>
      <c r="AE585" s="177"/>
    </row>
    <row r="586" spans="1:32" ht="12" hidden="1" customHeight="1" x14ac:dyDescent="0.2">
      <c r="A586" s="173"/>
      <c r="B586" s="663" t="s">
        <v>580</v>
      </c>
      <c r="C586" s="663"/>
      <c r="D586" s="663"/>
      <c r="E586" s="663"/>
      <c r="F586" s="663"/>
      <c r="G586" s="663"/>
      <c r="H586" s="663"/>
      <c r="I586" s="663"/>
      <c r="J586" s="663"/>
      <c r="K586" s="663"/>
      <c r="L586" s="663"/>
      <c r="M586" s="664"/>
      <c r="N586" s="174">
        <v>991</v>
      </c>
      <c r="O586" s="198">
        <v>5</v>
      </c>
      <c r="P586" s="198">
        <v>3</v>
      </c>
      <c r="Q586" s="175" t="s">
        <v>585</v>
      </c>
      <c r="R586" s="176" t="s">
        <v>581</v>
      </c>
      <c r="S586" s="635"/>
      <c r="T586" s="636"/>
      <c r="U586" s="394">
        <v>0</v>
      </c>
      <c r="V586" s="394">
        <f t="shared" si="60"/>
        <v>0</v>
      </c>
      <c r="W586" s="395" t="e">
        <f t="shared" si="52"/>
        <v>#DIV/0!</v>
      </c>
      <c r="X586" s="665"/>
      <c r="Y586" s="665"/>
      <c r="Z586" s="665"/>
      <c r="AA586" s="665"/>
      <c r="AB586" s="665"/>
      <c r="AC586" s="665"/>
      <c r="AD586" s="665"/>
      <c r="AE586" s="177"/>
    </row>
    <row r="587" spans="1:32" ht="32.25" hidden="1" customHeight="1" x14ac:dyDescent="0.2">
      <c r="A587" s="173"/>
      <c r="B587" s="663" t="s">
        <v>582</v>
      </c>
      <c r="C587" s="663"/>
      <c r="D587" s="663"/>
      <c r="E587" s="663"/>
      <c r="F587" s="663"/>
      <c r="G587" s="663"/>
      <c r="H587" s="663"/>
      <c r="I587" s="663"/>
      <c r="J587" s="663"/>
      <c r="K587" s="663"/>
      <c r="L587" s="663"/>
      <c r="M587" s="664"/>
      <c r="N587" s="174">
        <v>991</v>
      </c>
      <c r="O587" s="198">
        <v>5</v>
      </c>
      <c r="P587" s="198">
        <v>3</v>
      </c>
      <c r="Q587" s="175" t="s">
        <v>585</v>
      </c>
      <c r="R587" s="176" t="s">
        <v>583</v>
      </c>
      <c r="S587" s="635"/>
      <c r="T587" s="636"/>
      <c r="U587" s="394">
        <v>0</v>
      </c>
      <c r="V587" s="394"/>
      <c r="W587" s="395" t="e">
        <f t="shared" si="52"/>
        <v>#DIV/0!</v>
      </c>
      <c r="X587" s="665"/>
      <c r="Y587" s="665"/>
      <c r="Z587" s="665"/>
      <c r="AA587" s="665"/>
      <c r="AB587" s="665"/>
      <c r="AC587" s="665"/>
      <c r="AD587" s="665"/>
      <c r="AE587" s="177"/>
    </row>
    <row r="588" spans="1:32" ht="21.75" customHeight="1" x14ac:dyDescent="0.2">
      <c r="A588" s="173"/>
      <c r="B588" s="663" t="s">
        <v>592</v>
      </c>
      <c r="C588" s="663"/>
      <c r="D588" s="663"/>
      <c r="E588" s="663"/>
      <c r="F588" s="663"/>
      <c r="G588" s="663"/>
      <c r="H588" s="663"/>
      <c r="I588" s="663"/>
      <c r="J588" s="663"/>
      <c r="K588" s="663"/>
      <c r="L588" s="663"/>
      <c r="M588" s="664"/>
      <c r="N588" s="174">
        <v>991</v>
      </c>
      <c r="O588" s="198">
        <v>5</v>
      </c>
      <c r="P588" s="198">
        <v>3</v>
      </c>
      <c r="Q588" s="175" t="s">
        <v>593</v>
      </c>
      <c r="R588" s="176">
        <v>0</v>
      </c>
      <c r="S588" s="635"/>
      <c r="T588" s="636"/>
      <c r="U588" s="394">
        <v>3157.8946999999998</v>
      </c>
      <c r="V588" s="394">
        <f t="shared" ref="V588:V590" si="61">+V589</f>
        <v>3157.8939999999998</v>
      </c>
      <c r="W588" s="395">
        <f t="shared" si="52"/>
        <v>99.999977833333077</v>
      </c>
      <c r="X588" s="665"/>
      <c r="Y588" s="665"/>
      <c r="Z588" s="665"/>
      <c r="AA588" s="665"/>
      <c r="AB588" s="665"/>
      <c r="AC588" s="665"/>
      <c r="AD588" s="665"/>
      <c r="AE588" s="177"/>
    </row>
    <row r="589" spans="1:32" ht="21.75" customHeight="1" x14ac:dyDescent="0.2">
      <c r="A589" s="173"/>
      <c r="B589" s="663" t="s">
        <v>339</v>
      </c>
      <c r="C589" s="663"/>
      <c r="D589" s="663"/>
      <c r="E589" s="663"/>
      <c r="F589" s="663"/>
      <c r="G589" s="663"/>
      <c r="H589" s="663"/>
      <c r="I589" s="663"/>
      <c r="J589" s="663"/>
      <c r="K589" s="663"/>
      <c r="L589" s="663"/>
      <c r="M589" s="664"/>
      <c r="N589" s="174">
        <v>991</v>
      </c>
      <c r="O589" s="198">
        <v>5</v>
      </c>
      <c r="P589" s="198">
        <v>3</v>
      </c>
      <c r="Q589" s="175" t="s">
        <v>593</v>
      </c>
      <c r="R589" s="176" t="s">
        <v>25</v>
      </c>
      <c r="S589" s="635"/>
      <c r="T589" s="636"/>
      <c r="U589" s="394">
        <v>3157.8946999999998</v>
      </c>
      <c r="V589" s="394">
        <f t="shared" si="61"/>
        <v>3157.8939999999998</v>
      </c>
      <c r="W589" s="395">
        <f t="shared" si="52"/>
        <v>99.999977833333077</v>
      </c>
      <c r="X589" s="665"/>
      <c r="Y589" s="665"/>
      <c r="Z589" s="665"/>
      <c r="AA589" s="665"/>
      <c r="AB589" s="665"/>
      <c r="AC589" s="665"/>
      <c r="AD589" s="665"/>
      <c r="AE589" s="177"/>
    </row>
    <row r="590" spans="1:32" ht="21.75" customHeight="1" x14ac:dyDescent="0.2">
      <c r="A590" s="173"/>
      <c r="B590" s="663" t="s">
        <v>340</v>
      </c>
      <c r="C590" s="663"/>
      <c r="D590" s="663"/>
      <c r="E590" s="663"/>
      <c r="F590" s="663"/>
      <c r="G590" s="663"/>
      <c r="H590" s="663"/>
      <c r="I590" s="663"/>
      <c r="J590" s="663"/>
      <c r="K590" s="663"/>
      <c r="L590" s="663"/>
      <c r="M590" s="664"/>
      <c r="N590" s="174">
        <v>991</v>
      </c>
      <c r="O590" s="198">
        <v>5</v>
      </c>
      <c r="P590" s="198">
        <v>3</v>
      </c>
      <c r="Q590" s="175" t="s">
        <v>593</v>
      </c>
      <c r="R590" s="176" t="s">
        <v>27</v>
      </c>
      <c r="S590" s="635"/>
      <c r="T590" s="636"/>
      <c r="U590" s="394">
        <v>3157.8946999999998</v>
      </c>
      <c r="V590" s="394">
        <f t="shared" si="61"/>
        <v>3157.8939999999998</v>
      </c>
      <c r="W590" s="395">
        <f t="shared" si="52"/>
        <v>99.999977833333077</v>
      </c>
      <c r="X590" s="665"/>
      <c r="Y590" s="665"/>
      <c r="Z590" s="665"/>
      <c r="AA590" s="665"/>
      <c r="AB590" s="665"/>
      <c r="AC590" s="665"/>
      <c r="AD590" s="665"/>
      <c r="AE590" s="177"/>
    </row>
    <row r="591" spans="1:32" ht="12" customHeight="1" x14ac:dyDescent="0.2">
      <c r="A591" s="173"/>
      <c r="B591" s="663" t="s">
        <v>342</v>
      </c>
      <c r="C591" s="663"/>
      <c r="D591" s="663"/>
      <c r="E591" s="663"/>
      <c r="F591" s="663"/>
      <c r="G591" s="663"/>
      <c r="H591" s="663"/>
      <c r="I591" s="663"/>
      <c r="J591" s="663"/>
      <c r="K591" s="663"/>
      <c r="L591" s="663"/>
      <c r="M591" s="664"/>
      <c r="N591" s="174">
        <v>991</v>
      </c>
      <c r="O591" s="198">
        <v>5</v>
      </c>
      <c r="P591" s="198">
        <v>3</v>
      </c>
      <c r="Q591" s="175" t="s">
        <v>593</v>
      </c>
      <c r="R591" s="176" t="s">
        <v>29</v>
      </c>
      <c r="S591" s="635"/>
      <c r="T591" s="636"/>
      <c r="U591" s="394">
        <v>3157.8946999999998</v>
      </c>
      <c r="V591" s="394">
        <v>3157.8939999999998</v>
      </c>
      <c r="W591" s="395">
        <f t="shared" si="52"/>
        <v>99.999977833333077</v>
      </c>
      <c r="X591" s="665"/>
      <c r="Y591" s="665"/>
      <c r="Z591" s="665"/>
      <c r="AA591" s="665"/>
      <c r="AB591" s="665"/>
      <c r="AC591" s="665"/>
      <c r="AD591" s="665"/>
      <c r="AE591" s="177"/>
    </row>
    <row r="592" spans="1:32" ht="12" customHeight="1" x14ac:dyDescent="0.2">
      <c r="A592" s="173"/>
      <c r="B592" s="663" t="s">
        <v>5</v>
      </c>
      <c r="C592" s="663"/>
      <c r="D592" s="663"/>
      <c r="E592" s="663"/>
      <c r="F592" s="663"/>
      <c r="G592" s="663"/>
      <c r="H592" s="663"/>
      <c r="I592" s="663"/>
      <c r="J592" s="663"/>
      <c r="K592" s="663"/>
      <c r="L592" s="663"/>
      <c r="M592" s="664"/>
      <c r="N592" s="174">
        <v>991</v>
      </c>
      <c r="O592" s="198">
        <v>7</v>
      </c>
      <c r="P592" s="198">
        <v>0</v>
      </c>
      <c r="Q592" s="175">
        <v>0</v>
      </c>
      <c r="R592" s="176">
        <v>0</v>
      </c>
      <c r="S592" s="635"/>
      <c r="T592" s="636"/>
      <c r="U592" s="394">
        <v>467.34902999999997</v>
      </c>
      <c r="V592" s="394">
        <f>+V593+V602</f>
        <v>429.22595000000001</v>
      </c>
      <c r="W592" s="395">
        <f t="shared" si="52"/>
        <v>91.842696239253996</v>
      </c>
      <c r="X592" s="665"/>
      <c r="Y592" s="665"/>
      <c r="Z592" s="665"/>
      <c r="AA592" s="665"/>
      <c r="AB592" s="665"/>
      <c r="AC592" s="665"/>
      <c r="AD592" s="665"/>
      <c r="AE592" s="177"/>
      <c r="AF592" s="178"/>
    </row>
    <row r="593" spans="1:32" ht="21.75" hidden="1" customHeight="1" x14ac:dyDescent="0.2">
      <c r="A593" s="173"/>
      <c r="B593" s="663" t="s">
        <v>306</v>
      </c>
      <c r="C593" s="663"/>
      <c r="D593" s="663"/>
      <c r="E593" s="663"/>
      <c r="F593" s="663"/>
      <c r="G593" s="663"/>
      <c r="H593" s="663"/>
      <c r="I593" s="663"/>
      <c r="J593" s="663"/>
      <c r="K593" s="663"/>
      <c r="L593" s="663"/>
      <c r="M593" s="664"/>
      <c r="N593" s="174">
        <v>991</v>
      </c>
      <c r="O593" s="198">
        <v>7</v>
      </c>
      <c r="P593" s="198">
        <v>5</v>
      </c>
      <c r="Q593" s="175">
        <v>0</v>
      </c>
      <c r="R593" s="176">
        <v>0</v>
      </c>
      <c r="S593" s="635"/>
      <c r="T593" s="636"/>
      <c r="U593" s="394">
        <v>0</v>
      </c>
      <c r="V593" s="394">
        <f>+V594</f>
        <v>0</v>
      </c>
      <c r="W593" s="395" t="e">
        <f t="shared" si="52"/>
        <v>#DIV/0!</v>
      </c>
      <c r="X593" s="665"/>
      <c r="Y593" s="665"/>
      <c r="Z593" s="665"/>
      <c r="AA593" s="665"/>
      <c r="AB593" s="665"/>
      <c r="AC593" s="665"/>
      <c r="AD593" s="665"/>
      <c r="AE593" s="177"/>
      <c r="AF593" s="178"/>
    </row>
    <row r="594" spans="1:32" ht="32.25" hidden="1" customHeight="1" x14ac:dyDescent="0.2">
      <c r="A594" s="173"/>
      <c r="B594" s="663" t="s">
        <v>155</v>
      </c>
      <c r="C594" s="663"/>
      <c r="D594" s="663"/>
      <c r="E594" s="663"/>
      <c r="F594" s="663"/>
      <c r="G594" s="663"/>
      <c r="H594" s="663"/>
      <c r="I594" s="663"/>
      <c r="J594" s="663"/>
      <c r="K594" s="663"/>
      <c r="L594" s="663"/>
      <c r="M594" s="664"/>
      <c r="N594" s="174">
        <v>991</v>
      </c>
      <c r="O594" s="198">
        <v>7</v>
      </c>
      <c r="P594" s="198">
        <v>5</v>
      </c>
      <c r="Q594" s="175" t="s">
        <v>446</v>
      </c>
      <c r="R594" s="176">
        <v>0</v>
      </c>
      <c r="S594" s="635"/>
      <c r="T594" s="636"/>
      <c r="U594" s="394">
        <v>0</v>
      </c>
      <c r="V594" s="394">
        <f>+V595</f>
        <v>0</v>
      </c>
      <c r="W594" s="395" t="e">
        <f t="shared" si="52"/>
        <v>#DIV/0!</v>
      </c>
      <c r="X594" s="665"/>
      <c r="Y594" s="665"/>
      <c r="Z594" s="665"/>
      <c r="AA594" s="665"/>
      <c r="AB594" s="665"/>
      <c r="AC594" s="665"/>
      <c r="AD594" s="665"/>
      <c r="AE594" s="177"/>
      <c r="AF594" s="178"/>
    </row>
    <row r="595" spans="1:32" ht="21.75" hidden="1" customHeight="1" x14ac:dyDescent="0.2">
      <c r="A595" s="173"/>
      <c r="B595" s="663" t="s">
        <v>26</v>
      </c>
      <c r="C595" s="663"/>
      <c r="D595" s="663"/>
      <c r="E595" s="663"/>
      <c r="F595" s="663"/>
      <c r="G595" s="663"/>
      <c r="H595" s="663"/>
      <c r="I595" s="663"/>
      <c r="J595" s="663"/>
      <c r="K595" s="663"/>
      <c r="L595" s="663"/>
      <c r="M595" s="664"/>
      <c r="N595" s="174">
        <v>991</v>
      </c>
      <c r="O595" s="198">
        <v>7</v>
      </c>
      <c r="P595" s="198">
        <v>5</v>
      </c>
      <c r="Q595" s="175" t="s">
        <v>447</v>
      </c>
      <c r="R595" s="176">
        <v>0</v>
      </c>
      <c r="S595" s="635"/>
      <c r="T595" s="636"/>
      <c r="U595" s="394">
        <v>0</v>
      </c>
      <c r="V595" s="394">
        <f>+V596+V599</f>
        <v>0</v>
      </c>
      <c r="W595" s="395" t="e">
        <f t="shared" ref="W595:W658" si="62">+V595/U595*100</f>
        <v>#DIV/0!</v>
      </c>
      <c r="X595" s="665"/>
      <c r="Y595" s="665"/>
      <c r="Z595" s="665"/>
      <c r="AA595" s="665"/>
      <c r="AB595" s="665"/>
      <c r="AC595" s="665"/>
      <c r="AD595" s="665"/>
      <c r="AE595" s="177"/>
      <c r="AF595" s="178"/>
    </row>
    <row r="596" spans="1:32" ht="53.25" hidden="1" customHeight="1" x14ac:dyDescent="0.2">
      <c r="A596" s="173"/>
      <c r="B596" s="663" t="s">
        <v>17</v>
      </c>
      <c r="C596" s="663"/>
      <c r="D596" s="663"/>
      <c r="E596" s="663"/>
      <c r="F596" s="663"/>
      <c r="G596" s="663"/>
      <c r="H596" s="663"/>
      <c r="I596" s="663"/>
      <c r="J596" s="663"/>
      <c r="K596" s="663"/>
      <c r="L596" s="663"/>
      <c r="M596" s="664"/>
      <c r="N596" s="174">
        <v>991</v>
      </c>
      <c r="O596" s="198">
        <v>7</v>
      </c>
      <c r="P596" s="198">
        <v>5</v>
      </c>
      <c r="Q596" s="175" t="s">
        <v>447</v>
      </c>
      <c r="R596" s="176" t="s">
        <v>18</v>
      </c>
      <c r="S596" s="635"/>
      <c r="T596" s="636"/>
      <c r="U596" s="394">
        <v>0</v>
      </c>
      <c r="V596" s="394">
        <f>+V597</f>
        <v>0</v>
      </c>
      <c r="W596" s="395" t="e">
        <f t="shared" si="62"/>
        <v>#DIV/0!</v>
      </c>
      <c r="X596" s="665"/>
      <c r="Y596" s="665"/>
      <c r="Z596" s="665"/>
      <c r="AA596" s="665"/>
      <c r="AB596" s="665"/>
      <c r="AC596" s="665"/>
      <c r="AD596" s="665"/>
      <c r="AE596" s="177"/>
      <c r="AF596" s="178"/>
    </row>
    <row r="597" spans="1:32" ht="21.75" hidden="1" customHeight="1" x14ac:dyDescent="0.2">
      <c r="A597" s="173"/>
      <c r="B597" s="663" t="s">
        <v>38</v>
      </c>
      <c r="C597" s="663"/>
      <c r="D597" s="663"/>
      <c r="E597" s="663"/>
      <c r="F597" s="663"/>
      <c r="G597" s="663"/>
      <c r="H597" s="663"/>
      <c r="I597" s="663"/>
      <c r="J597" s="663"/>
      <c r="K597" s="663"/>
      <c r="L597" s="663"/>
      <c r="M597" s="664"/>
      <c r="N597" s="174">
        <v>991</v>
      </c>
      <c r="O597" s="198">
        <v>7</v>
      </c>
      <c r="P597" s="198">
        <v>5</v>
      </c>
      <c r="Q597" s="175" t="s">
        <v>447</v>
      </c>
      <c r="R597" s="176" t="s">
        <v>39</v>
      </c>
      <c r="S597" s="635"/>
      <c r="T597" s="636"/>
      <c r="U597" s="394">
        <v>0</v>
      </c>
      <c r="V597" s="394">
        <f>+V598</f>
        <v>0</v>
      </c>
      <c r="W597" s="395" t="e">
        <f t="shared" si="62"/>
        <v>#DIV/0!</v>
      </c>
      <c r="X597" s="665"/>
      <c r="Y597" s="665"/>
      <c r="Z597" s="665"/>
      <c r="AA597" s="665"/>
      <c r="AB597" s="665"/>
      <c r="AC597" s="665"/>
      <c r="AD597" s="665"/>
      <c r="AE597" s="177"/>
      <c r="AF597" s="178"/>
    </row>
    <row r="598" spans="1:32" ht="32.25" hidden="1" customHeight="1" x14ac:dyDescent="0.2">
      <c r="A598" s="173"/>
      <c r="B598" s="663" t="s">
        <v>347</v>
      </c>
      <c r="C598" s="663"/>
      <c r="D598" s="663"/>
      <c r="E598" s="663"/>
      <c r="F598" s="663"/>
      <c r="G598" s="663"/>
      <c r="H598" s="663"/>
      <c r="I598" s="663"/>
      <c r="J598" s="663"/>
      <c r="K598" s="663"/>
      <c r="L598" s="663"/>
      <c r="M598" s="664"/>
      <c r="N598" s="174">
        <v>991</v>
      </c>
      <c r="O598" s="198">
        <v>7</v>
      </c>
      <c r="P598" s="198">
        <v>5</v>
      </c>
      <c r="Q598" s="175" t="s">
        <v>447</v>
      </c>
      <c r="R598" s="176" t="s">
        <v>41</v>
      </c>
      <c r="S598" s="635"/>
      <c r="T598" s="636"/>
      <c r="U598" s="394">
        <v>0</v>
      </c>
      <c r="V598" s="394"/>
      <c r="W598" s="395" t="e">
        <f t="shared" si="62"/>
        <v>#DIV/0!</v>
      </c>
      <c r="X598" s="665"/>
      <c r="Y598" s="665"/>
      <c r="Z598" s="665"/>
      <c r="AA598" s="665"/>
      <c r="AB598" s="665"/>
      <c r="AC598" s="665"/>
      <c r="AD598" s="665"/>
      <c r="AE598" s="177"/>
      <c r="AF598" s="178"/>
    </row>
    <row r="599" spans="1:32" ht="21.75" hidden="1" customHeight="1" x14ac:dyDescent="0.2">
      <c r="A599" s="173"/>
      <c r="B599" s="663" t="s">
        <v>339</v>
      </c>
      <c r="C599" s="663"/>
      <c r="D599" s="663"/>
      <c r="E599" s="663"/>
      <c r="F599" s="663"/>
      <c r="G599" s="663"/>
      <c r="H599" s="663"/>
      <c r="I599" s="663"/>
      <c r="J599" s="663"/>
      <c r="K599" s="663"/>
      <c r="L599" s="663"/>
      <c r="M599" s="664"/>
      <c r="N599" s="174">
        <v>991</v>
      </c>
      <c r="O599" s="198">
        <v>7</v>
      </c>
      <c r="P599" s="198">
        <v>5</v>
      </c>
      <c r="Q599" s="175" t="s">
        <v>447</v>
      </c>
      <c r="R599" s="176" t="s">
        <v>25</v>
      </c>
      <c r="S599" s="635"/>
      <c r="T599" s="636"/>
      <c r="U599" s="394">
        <v>0</v>
      </c>
      <c r="V599" s="394">
        <f>+V600</f>
        <v>0</v>
      </c>
      <c r="W599" s="395" t="e">
        <f t="shared" si="62"/>
        <v>#DIV/0!</v>
      </c>
      <c r="X599" s="665"/>
      <c r="Y599" s="665"/>
      <c r="Z599" s="665"/>
      <c r="AA599" s="665"/>
      <c r="AB599" s="665"/>
      <c r="AC599" s="665"/>
      <c r="AD599" s="665"/>
      <c r="AE599" s="177"/>
      <c r="AF599" s="178"/>
    </row>
    <row r="600" spans="1:32" ht="21.75" hidden="1" customHeight="1" x14ac:dyDescent="0.2">
      <c r="A600" s="173"/>
      <c r="B600" s="663" t="s">
        <v>340</v>
      </c>
      <c r="C600" s="663"/>
      <c r="D600" s="663"/>
      <c r="E600" s="663"/>
      <c r="F600" s="663"/>
      <c r="G600" s="663"/>
      <c r="H600" s="663"/>
      <c r="I600" s="663"/>
      <c r="J600" s="663"/>
      <c r="K600" s="663"/>
      <c r="L600" s="663"/>
      <c r="M600" s="664"/>
      <c r="N600" s="174">
        <v>991</v>
      </c>
      <c r="O600" s="198">
        <v>7</v>
      </c>
      <c r="P600" s="198">
        <v>5</v>
      </c>
      <c r="Q600" s="175" t="s">
        <v>447</v>
      </c>
      <c r="R600" s="176" t="s">
        <v>27</v>
      </c>
      <c r="S600" s="635"/>
      <c r="T600" s="636"/>
      <c r="U600" s="394">
        <v>0</v>
      </c>
      <c r="V600" s="394">
        <f>+V601</f>
        <v>0</v>
      </c>
      <c r="W600" s="395" t="e">
        <f t="shared" si="62"/>
        <v>#DIV/0!</v>
      </c>
      <c r="X600" s="665"/>
      <c r="Y600" s="665"/>
      <c r="Z600" s="665"/>
      <c r="AA600" s="665"/>
      <c r="AB600" s="665"/>
      <c r="AC600" s="665"/>
      <c r="AD600" s="665"/>
      <c r="AE600" s="177"/>
      <c r="AF600" s="178"/>
    </row>
    <row r="601" spans="1:32" ht="12" hidden="1" customHeight="1" x14ac:dyDescent="0.2">
      <c r="A601" s="173"/>
      <c r="B601" s="663" t="s">
        <v>342</v>
      </c>
      <c r="C601" s="663"/>
      <c r="D601" s="663"/>
      <c r="E601" s="663"/>
      <c r="F601" s="663"/>
      <c r="G601" s="663"/>
      <c r="H601" s="663"/>
      <c r="I601" s="663"/>
      <c r="J601" s="663"/>
      <c r="K601" s="663"/>
      <c r="L601" s="663"/>
      <c r="M601" s="664"/>
      <c r="N601" s="174">
        <v>991</v>
      </c>
      <c r="O601" s="198">
        <v>7</v>
      </c>
      <c r="P601" s="198">
        <v>5</v>
      </c>
      <c r="Q601" s="175" t="s">
        <v>447</v>
      </c>
      <c r="R601" s="176" t="s">
        <v>29</v>
      </c>
      <c r="S601" s="635"/>
      <c r="T601" s="636"/>
      <c r="U601" s="394">
        <v>0</v>
      </c>
      <c r="V601" s="394"/>
      <c r="W601" s="395" t="e">
        <f t="shared" si="62"/>
        <v>#DIV/0!</v>
      </c>
      <c r="X601" s="665"/>
      <c r="Y601" s="665"/>
      <c r="Z601" s="665"/>
      <c r="AA601" s="665"/>
      <c r="AB601" s="665"/>
      <c r="AC601" s="665"/>
      <c r="AD601" s="665"/>
      <c r="AE601" s="177"/>
      <c r="AF601" s="178"/>
    </row>
    <row r="602" spans="1:32" ht="12" customHeight="1" x14ac:dyDescent="0.2">
      <c r="A602" s="173"/>
      <c r="B602" s="663" t="s">
        <v>76</v>
      </c>
      <c r="C602" s="663"/>
      <c r="D602" s="663"/>
      <c r="E602" s="663"/>
      <c r="F602" s="663"/>
      <c r="G602" s="663"/>
      <c r="H602" s="663"/>
      <c r="I602" s="663"/>
      <c r="J602" s="663"/>
      <c r="K602" s="663"/>
      <c r="L602" s="663"/>
      <c r="M602" s="664"/>
      <c r="N602" s="174">
        <v>991</v>
      </c>
      <c r="O602" s="198">
        <v>7</v>
      </c>
      <c r="P602" s="198">
        <v>9</v>
      </c>
      <c r="Q602" s="175">
        <v>0</v>
      </c>
      <c r="R602" s="176">
        <v>0</v>
      </c>
      <c r="S602" s="635"/>
      <c r="T602" s="636"/>
      <c r="U602" s="394">
        <v>467.34902999999997</v>
      </c>
      <c r="V602" s="394">
        <f>+V603</f>
        <v>429.22595000000001</v>
      </c>
      <c r="W602" s="395">
        <f t="shared" si="62"/>
        <v>91.842696239253996</v>
      </c>
      <c r="X602" s="665"/>
      <c r="Y602" s="665"/>
      <c r="Z602" s="665"/>
      <c r="AA602" s="665"/>
      <c r="AB602" s="665"/>
      <c r="AC602" s="665"/>
      <c r="AD602" s="665"/>
      <c r="AE602" s="177"/>
      <c r="AF602" s="178"/>
    </row>
    <row r="603" spans="1:32" ht="32.25" customHeight="1" x14ac:dyDescent="0.2">
      <c r="A603" s="173"/>
      <c r="B603" s="663" t="s">
        <v>353</v>
      </c>
      <c r="C603" s="663"/>
      <c r="D603" s="663"/>
      <c r="E603" s="663"/>
      <c r="F603" s="663"/>
      <c r="G603" s="663"/>
      <c r="H603" s="663"/>
      <c r="I603" s="663"/>
      <c r="J603" s="663"/>
      <c r="K603" s="663"/>
      <c r="L603" s="663"/>
      <c r="M603" s="664"/>
      <c r="N603" s="174">
        <v>991</v>
      </c>
      <c r="O603" s="198">
        <v>7</v>
      </c>
      <c r="P603" s="198">
        <v>9</v>
      </c>
      <c r="Q603" s="175" t="s">
        <v>354</v>
      </c>
      <c r="R603" s="176">
        <v>0</v>
      </c>
      <c r="S603" s="635"/>
      <c r="T603" s="636"/>
      <c r="U603" s="394">
        <v>467.34902999999997</v>
      </c>
      <c r="V603" s="394">
        <f>+V604</f>
        <v>429.22595000000001</v>
      </c>
      <c r="W603" s="395">
        <f t="shared" si="62"/>
        <v>91.842696239253996</v>
      </c>
      <c r="X603" s="665"/>
      <c r="Y603" s="665"/>
      <c r="Z603" s="665"/>
      <c r="AA603" s="665"/>
      <c r="AB603" s="665"/>
      <c r="AC603" s="665"/>
      <c r="AD603" s="665"/>
      <c r="AE603" s="177"/>
      <c r="AF603" s="178"/>
    </row>
    <row r="604" spans="1:32" ht="32.25" customHeight="1" x14ac:dyDescent="0.2">
      <c r="A604" s="173"/>
      <c r="B604" s="663" t="s">
        <v>455</v>
      </c>
      <c r="C604" s="663"/>
      <c r="D604" s="663"/>
      <c r="E604" s="663"/>
      <c r="F604" s="663"/>
      <c r="G604" s="663"/>
      <c r="H604" s="663"/>
      <c r="I604" s="663"/>
      <c r="J604" s="663"/>
      <c r="K604" s="663"/>
      <c r="L604" s="663"/>
      <c r="M604" s="664"/>
      <c r="N604" s="174">
        <v>991</v>
      </c>
      <c r="O604" s="198">
        <v>7</v>
      </c>
      <c r="P604" s="198">
        <v>9</v>
      </c>
      <c r="Q604" s="175" t="s">
        <v>456</v>
      </c>
      <c r="R604" s="176">
        <v>0</v>
      </c>
      <c r="S604" s="635"/>
      <c r="T604" s="636"/>
      <c r="U604" s="394">
        <v>467.34902999999997</v>
      </c>
      <c r="V604" s="394">
        <f>+V605+V610+V614</f>
        <v>429.22595000000001</v>
      </c>
      <c r="W604" s="395">
        <f t="shared" si="62"/>
        <v>91.842696239253996</v>
      </c>
      <c r="X604" s="665"/>
      <c r="Y604" s="665"/>
      <c r="Z604" s="665"/>
      <c r="AA604" s="665"/>
      <c r="AB604" s="665"/>
      <c r="AC604" s="665"/>
      <c r="AD604" s="665"/>
      <c r="AE604" s="177"/>
      <c r="AF604" s="178"/>
    </row>
    <row r="605" spans="1:32" ht="53.25" customHeight="1" x14ac:dyDescent="0.2">
      <c r="A605" s="173"/>
      <c r="B605" s="663" t="s">
        <v>17</v>
      </c>
      <c r="C605" s="663"/>
      <c r="D605" s="663"/>
      <c r="E605" s="663"/>
      <c r="F605" s="663"/>
      <c r="G605" s="663"/>
      <c r="H605" s="663"/>
      <c r="I605" s="663"/>
      <c r="J605" s="663"/>
      <c r="K605" s="663"/>
      <c r="L605" s="663"/>
      <c r="M605" s="664"/>
      <c r="N605" s="174">
        <v>991</v>
      </c>
      <c r="O605" s="198">
        <v>7</v>
      </c>
      <c r="P605" s="198">
        <v>9</v>
      </c>
      <c r="Q605" s="175" t="s">
        <v>456</v>
      </c>
      <c r="R605" s="176" t="s">
        <v>18</v>
      </c>
      <c r="S605" s="635"/>
      <c r="T605" s="636"/>
      <c r="U605" s="394">
        <v>414.47691999999995</v>
      </c>
      <c r="V605" s="394">
        <f>+V606</f>
        <v>399.07692000000003</v>
      </c>
      <c r="W605" s="395">
        <f t="shared" si="62"/>
        <v>96.284473451501256</v>
      </c>
      <c r="X605" s="665"/>
      <c r="Y605" s="665"/>
      <c r="Z605" s="665"/>
      <c r="AA605" s="665"/>
      <c r="AB605" s="665"/>
      <c r="AC605" s="665"/>
      <c r="AD605" s="665"/>
      <c r="AE605" s="177"/>
      <c r="AF605" s="178"/>
    </row>
    <row r="606" spans="1:32" ht="21.75" customHeight="1" x14ac:dyDescent="0.2">
      <c r="A606" s="173"/>
      <c r="B606" s="663" t="s">
        <v>38</v>
      </c>
      <c r="C606" s="663"/>
      <c r="D606" s="663"/>
      <c r="E606" s="663"/>
      <c r="F606" s="663"/>
      <c r="G606" s="663"/>
      <c r="H606" s="663"/>
      <c r="I606" s="663"/>
      <c r="J606" s="663"/>
      <c r="K606" s="663"/>
      <c r="L606" s="663"/>
      <c r="M606" s="664"/>
      <c r="N606" s="174">
        <v>991</v>
      </c>
      <c r="O606" s="198">
        <v>7</v>
      </c>
      <c r="P606" s="198">
        <v>9</v>
      </c>
      <c r="Q606" s="175" t="s">
        <v>456</v>
      </c>
      <c r="R606" s="176" t="s">
        <v>39</v>
      </c>
      <c r="S606" s="635"/>
      <c r="T606" s="636"/>
      <c r="U606" s="394">
        <v>414.47691999999995</v>
      </c>
      <c r="V606" s="394">
        <f>+V607+V608+V609</f>
        <v>399.07692000000003</v>
      </c>
      <c r="W606" s="395">
        <f t="shared" si="62"/>
        <v>96.284473451501256</v>
      </c>
      <c r="X606" s="665"/>
      <c r="Y606" s="665"/>
      <c r="Z606" s="665"/>
      <c r="AA606" s="665"/>
      <c r="AB606" s="665"/>
      <c r="AC606" s="665"/>
      <c r="AD606" s="665"/>
      <c r="AE606" s="177"/>
      <c r="AF606" s="178"/>
    </row>
    <row r="607" spans="1:32" ht="21.75" customHeight="1" x14ac:dyDescent="0.2">
      <c r="A607" s="173"/>
      <c r="B607" s="663" t="s">
        <v>327</v>
      </c>
      <c r="C607" s="663"/>
      <c r="D607" s="663"/>
      <c r="E607" s="663"/>
      <c r="F607" s="663"/>
      <c r="G607" s="663"/>
      <c r="H607" s="663"/>
      <c r="I607" s="663"/>
      <c r="J607" s="663"/>
      <c r="K607" s="663"/>
      <c r="L607" s="663"/>
      <c r="M607" s="664"/>
      <c r="N607" s="174">
        <v>991</v>
      </c>
      <c r="O607" s="198">
        <v>7</v>
      </c>
      <c r="P607" s="198">
        <v>9</v>
      </c>
      <c r="Q607" s="175" t="s">
        <v>456</v>
      </c>
      <c r="R607" s="176" t="s">
        <v>40</v>
      </c>
      <c r="S607" s="635"/>
      <c r="T607" s="636"/>
      <c r="U607" s="394">
        <v>308.70546000000002</v>
      </c>
      <c r="V607" s="394">
        <v>308.70546000000002</v>
      </c>
      <c r="W607" s="395">
        <f t="shared" si="62"/>
        <v>100</v>
      </c>
      <c r="X607" s="665"/>
      <c r="Y607" s="665"/>
      <c r="Z607" s="665"/>
      <c r="AA607" s="665"/>
      <c r="AB607" s="665"/>
      <c r="AC607" s="665"/>
      <c r="AD607" s="665"/>
      <c r="AE607" s="177"/>
      <c r="AF607" s="178"/>
    </row>
    <row r="608" spans="1:32" ht="32.25" customHeight="1" x14ac:dyDescent="0.2">
      <c r="A608" s="173"/>
      <c r="B608" s="663" t="s">
        <v>347</v>
      </c>
      <c r="C608" s="663"/>
      <c r="D608" s="663"/>
      <c r="E608" s="663"/>
      <c r="F608" s="663"/>
      <c r="G608" s="663"/>
      <c r="H608" s="663"/>
      <c r="I608" s="663"/>
      <c r="J608" s="663"/>
      <c r="K608" s="663"/>
      <c r="L608" s="663"/>
      <c r="M608" s="664"/>
      <c r="N608" s="174">
        <v>991</v>
      </c>
      <c r="O608" s="198">
        <v>7</v>
      </c>
      <c r="P608" s="198">
        <v>9</v>
      </c>
      <c r="Q608" s="175" t="s">
        <v>456</v>
      </c>
      <c r="R608" s="176" t="s">
        <v>41</v>
      </c>
      <c r="S608" s="635"/>
      <c r="T608" s="636"/>
      <c r="U608" s="394">
        <v>15.4</v>
      </c>
      <c r="V608" s="394"/>
      <c r="W608" s="395">
        <f t="shared" si="62"/>
        <v>0</v>
      </c>
      <c r="X608" s="665"/>
      <c r="Y608" s="665"/>
      <c r="Z608" s="665"/>
      <c r="AA608" s="665"/>
      <c r="AB608" s="665"/>
      <c r="AC608" s="665"/>
      <c r="AD608" s="665"/>
      <c r="AE608" s="177"/>
      <c r="AF608" s="178"/>
    </row>
    <row r="609" spans="1:32" ht="32.25" customHeight="1" x14ac:dyDescent="0.2">
      <c r="A609" s="173"/>
      <c r="B609" s="663" t="s">
        <v>328</v>
      </c>
      <c r="C609" s="663"/>
      <c r="D609" s="663"/>
      <c r="E609" s="663"/>
      <c r="F609" s="663"/>
      <c r="G609" s="663"/>
      <c r="H609" s="663"/>
      <c r="I609" s="663"/>
      <c r="J609" s="663"/>
      <c r="K609" s="663"/>
      <c r="L609" s="663"/>
      <c r="M609" s="664"/>
      <c r="N609" s="174">
        <v>991</v>
      </c>
      <c r="O609" s="198">
        <v>7</v>
      </c>
      <c r="P609" s="198">
        <v>9</v>
      </c>
      <c r="Q609" s="175" t="s">
        <v>456</v>
      </c>
      <c r="R609" s="176" t="s">
        <v>42</v>
      </c>
      <c r="S609" s="635"/>
      <c r="T609" s="636"/>
      <c r="U609" s="394">
        <v>90.371460000000013</v>
      </c>
      <c r="V609" s="394">
        <v>90.371459999999999</v>
      </c>
      <c r="W609" s="395">
        <f t="shared" si="62"/>
        <v>99.999999999999986</v>
      </c>
      <c r="X609" s="665"/>
      <c r="Y609" s="665"/>
      <c r="Z609" s="665"/>
      <c r="AA609" s="665"/>
      <c r="AB609" s="665"/>
      <c r="AC609" s="665"/>
      <c r="AD609" s="665"/>
      <c r="AE609" s="177"/>
      <c r="AF609" s="178"/>
    </row>
    <row r="610" spans="1:32" ht="21.75" customHeight="1" x14ac:dyDescent="0.2">
      <c r="A610" s="173"/>
      <c r="B610" s="663" t="s">
        <v>339</v>
      </c>
      <c r="C610" s="663"/>
      <c r="D610" s="663"/>
      <c r="E610" s="663"/>
      <c r="F610" s="663"/>
      <c r="G610" s="663"/>
      <c r="H610" s="663"/>
      <c r="I610" s="663"/>
      <c r="J610" s="663"/>
      <c r="K610" s="663"/>
      <c r="L610" s="663"/>
      <c r="M610" s="664"/>
      <c r="N610" s="174">
        <v>991</v>
      </c>
      <c r="O610" s="198">
        <v>7</v>
      </c>
      <c r="P610" s="198">
        <v>9</v>
      </c>
      <c r="Q610" s="175" t="s">
        <v>456</v>
      </c>
      <c r="R610" s="176" t="s">
        <v>25</v>
      </c>
      <c r="S610" s="635"/>
      <c r="T610" s="636"/>
      <c r="U610" s="394">
        <v>22.72308</v>
      </c>
      <c r="V610" s="394">
        <f>+V611</f>
        <v>0</v>
      </c>
      <c r="W610" s="395">
        <f t="shared" si="62"/>
        <v>0</v>
      </c>
      <c r="X610" s="665"/>
      <c r="Y610" s="665"/>
      <c r="Z610" s="665"/>
      <c r="AA610" s="665"/>
      <c r="AB610" s="665"/>
      <c r="AC610" s="665"/>
      <c r="AD610" s="665"/>
      <c r="AE610" s="177"/>
      <c r="AF610" s="178"/>
    </row>
    <row r="611" spans="1:32" ht="21.75" customHeight="1" x14ac:dyDescent="0.2">
      <c r="A611" s="173"/>
      <c r="B611" s="663" t="s">
        <v>340</v>
      </c>
      <c r="C611" s="663"/>
      <c r="D611" s="663"/>
      <c r="E611" s="663"/>
      <c r="F611" s="663"/>
      <c r="G611" s="663"/>
      <c r="H611" s="663"/>
      <c r="I611" s="663"/>
      <c r="J611" s="663"/>
      <c r="K611" s="663"/>
      <c r="L611" s="663"/>
      <c r="M611" s="664"/>
      <c r="N611" s="174">
        <v>991</v>
      </c>
      <c r="O611" s="198">
        <v>7</v>
      </c>
      <c r="P611" s="198">
        <v>9</v>
      </c>
      <c r="Q611" s="175" t="s">
        <v>456</v>
      </c>
      <c r="R611" s="176" t="s">
        <v>27</v>
      </c>
      <c r="S611" s="635"/>
      <c r="T611" s="636"/>
      <c r="U611" s="394">
        <v>22.72308</v>
      </c>
      <c r="V611" s="394">
        <f>+V612+V613</f>
        <v>0</v>
      </c>
      <c r="W611" s="395">
        <f t="shared" si="62"/>
        <v>0</v>
      </c>
      <c r="X611" s="665"/>
      <c r="Y611" s="665"/>
      <c r="Z611" s="665"/>
      <c r="AA611" s="665"/>
      <c r="AB611" s="665"/>
      <c r="AC611" s="665"/>
      <c r="AD611" s="665"/>
      <c r="AE611" s="177"/>
      <c r="AF611" s="178"/>
    </row>
    <row r="612" spans="1:32" ht="21.75" customHeight="1" x14ac:dyDescent="0.2">
      <c r="A612" s="173"/>
      <c r="B612" s="663" t="s">
        <v>341</v>
      </c>
      <c r="C612" s="663"/>
      <c r="D612" s="663"/>
      <c r="E612" s="663"/>
      <c r="F612" s="663"/>
      <c r="G612" s="663"/>
      <c r="H612" s="663"/>
      <c r="I612" s="663"/>
      <c r="J612" s="663"/>
      <c r="K612" s="663"/>
      <c r="L612" s="663"/>
      <c r="M612" s="664"/>
      <c r="N612" s="174">
        <v>991</v>
      </c>
      <c r="O612" s="198">
        <v>7</v>
      </c>
      <c r="P612" s="198">
        <v>9</v>
      </c>
      <c r="Q612" s="175" t="s">
        <v>456</v>
      </c>
      <c r="R612" s="176" t="s">
        <v>28</v>
      </c>
      <c r="S612" s="635"/>
      <c r="T612" s="636"/>
      <c r="U612" s="394">
        <v>21.3</v>
      </c>
      <c r="V612" s="394"/>
      <c r="W612" s="395">
        <f t="shared" si="62"/>
        <v>0</v>
      </c>
      <c r="X612" s="665"/>
      <c r="Y612" s="665"/>
      <c r="Z612" s="665"/>
      <c r="AA612" s="665"/>
      <c r="AB612" s="665"/>
      <c r="AC612" s="665"/>
      <c r="AD612" s="665"/>
      <c r="AE612" s="177"/>
      <c r="AF612" s="178"/>
    </row>
    <row r="613" spans="1:32" ht="12" customHeight="1" x14ac:dyDescent="0.2">
      <c r="A613" s="173"/>
      <c r="B613" s="663" t="s">
        <v>342</v>
      </c>
      <c r="C613" s="663"/>
      <c r="D613" s="663"/>
      <c r="E613" s="663"/>
      <c r="F613" s="663"/>
      <c r="G613" s="663"/>
      <c r="H613" s="663"/>
      <c r="I613" s="663"/>
      <c r="J613" s="663"/>
      <c r="K613" s="663"/>
      <c r="L613" s="663"/>
      <c r="M613" s="664"/>
      <c r="N613" s="174">
        <v>991</v>
      </c>
      <c r="O613" s="198">
        <v>7</v>
      </c>
      <c r="P613" s="198">
        <v>9</v>
      </c>
      <c r="Q613" s="175" t="s">
        <v>456</v>
      </c>
      <c r="R613" s="176" t="s">
        <v>29</v>
      </c>
      <c r="S613" s="635"/>
      <c r="T613" s="636"/>
      <c r="U613" s="394">
        <v>1.4230799999999988</v>
      </c>
      <c r="V613" s="394"/>
      <c r="W613" s="395">
        <f t="shared" si="62"/>
        <v>0</v>
      </c>
      <c r="X613" s="665"/>
      <c r="Y613" s="665"/>
      <c r="Z613" s="665"/>
      <c r="AA613" s="665"/>
      <c r="AB613" s="665"/>
      <c r="AC613" s="665"/>
      <c r="AD613" s="665"/>
      <c r="AE613" s="177"/>
      <c r="AF613" s="178"/>
    </row>
    <row r="614" spans="1:32" ht="12" customHeight="1" x14ac:dyDescent="0.2">
      <c r="A614" s="173"/>
      <c r="B614" s="677" t="s">
        <v>30</v>
      </c>
      <c r="C614" s="663"/>
      <c r="D614" s="663"/>
      <c r="E614" s="663"/>
      <c r="F614" s="663"/>
      <c r="G614" s="663"/>
      <c r="H614" s="663"/>
      <c r="I614" s="663"/>
      <c r="J614" s="663"/>
      <c r="K614" s="663"/>
      <c r="L614" s="663"/>
      <c r="M614" s="664"/>
      <c r="N614" s="174">
        <v>991</v>
      </c>
      <c r="O614" s="198">
        <v>7</v>
      </c>
      <c r="P614" s="198">
        <v>9</v>
      </c>
      <c r="Q614" s="175" t="s">
        <v>456</v>
      </c>
      <c r="R614" s="176" t="s">
        <v>31</v>
      </c>
      <c r="S614" s="635"/>
      <c r="T614" s="636"/>
      <c r="U614" s="394">
        <v>30.14903</v>
      </c>
      <c r="V614" s="394">
        <f>V615+V617</f>
        <v>30.14903</v>
      </c>
      <c r="W614" s="395">
        <f t="shared" si="62"/>
        <v>100</v>
      </c>
      <c r="X614" s="665"/>
      <c r="Y614" s="665"/>
      <c r="Z614" s="665"/>
      <c r="AA614" s="665"/>
      <c r="AB614" s="665"/>
      <c r="AC614" s="665"/>
      <c r="AD614" s="665"/>
      <c r="AE614" s="177"/>
      <c r="AF614" s="178"/>
    </row>
    <row r="615" spans="1:32" ht="12" customHeight="1" x14ac:dyDescent="0.2">
      <c r="A615" s="173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29" t="s">
        <v>570</v>
      </c>
      <c r="N615" s="174">
        <v>991</v>
      </c>
      <c r="O615" s="198">
        <v>7</v>
      </c>
      <c r="P615" s="198">
        <v>9</v>
      </c>
      <c r="Q615" s="175" t="s">
        <v>456</v>
      </c>
      <c r="R615" s="176">
        <v>830</v>
      </c>
      <c r="S615" s="197"/>
      <c r="T615" s="198"/>
      <c r="U615" s="394">
        <v>25</v>
      </c>
      <c r="V615" s="394">
        <f>+V616</f>
        <v>25</v>
      </c>
      <c r="W615" s="395">
        <f t="shared" si="62"/>
        <v>100</v>
      </c>
      <c r="X615" s="199"/>
      <c r="Y615" s="199"/>
      <c r="Z615" s="199"/>
      <c r="AA615" s="199"/>
      <c r="AB615" s="199"/>
      <c r="AC615" s="199"/>
      <c r="AD615" s="199"/>
      <c r="AE615" s="177"/>
      <c r="AF615" s="178"/>
    </row>
    <row r="616" spans="1:32" ht="36.75" customHeight="1" x14ac:dyDescent="0.2">
      <c r="A616" s="173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29" t="s">
        <v>571</v>
      </c>
      <c r="N616" s="174">
        <v>991</v>
      </c>
      <c r="O616" s="198">
        <v>7</v>
      </c>
      <c r="P616" s="198">
        <v>9</v>
      </c>
      <c r="Q616" s="175" t="s">
        <v>456</v>
      </c>
      <c r="R616" s="176">
        <v>831</v>
      </c>
      <c r="S616" s="197"/>
      <c r="T616" s="198"/>
      <c r="U616" s="394">
        <v>25</v>
      </c>
      <c r="V616" s="394">
        <v>25</v>
      </c>
      <c r="W616" s="395">
        <f t="shared" si="62"/>
        <v>100</v>
      </c>
      <c r="X616" s="199"/>
      <c r="Y616" s="199"/>
      <c r="Z616" s="199"/>
      <c r="AA616" s="199"/>
      <c r="AB616" s="199"/>
      <c r="AC616" s="199"/>
      <c r="AD616" s="199"/>
      <c r="AE616" s="177"/>
      <c r="AF616" s="178"/>
    </row>
    <row r="617" spans="1:32" ht="12" customHeight="1" x14ac:dyDescent="0.2">
      <c r="A617" s="173"/>
      <c r="B617" s="677" t="s">
        <v>343</v>
      </c>
      <c r="C617" s="663"/>
      <c r="D617" s="663"/>
      <c r="E617" s="663"/>
      <c r="F617" s="663"/>
      <c r="G617" s="663"/>
      <c r="H617" s="663"/>
      <c r="I617" s="663"/>
      <c r="J617" s="663"/>
      <c r="K617" s="663"/>
      <c r="L617" s="663"/>
      <c r="M617" s="664"/>
      <c r="N617" s="174">
        <v>991</v>
      </c>
      <c r="O617" s="198">
        <v>7</v>
      </c>
      <c r="P617" s="198">
        <v>9</v>
      </c>
      <c r="Q617" s="175" t="s">
        <v>456</v>
      </c>
      <c r="R617" s="176" t="s">
        <v>32</v>
      </c>
      <c r="S617" s="635"/>
      <c r="T617" s="636"/>
      <c r="U617" s="394">
        <v>5.1490299999999998</v>
      </c>
      <c r="V617" s="394">
        <f>+V618</f>
        <v>5.1490299999999998</v>
      </c>
      <c r="W617" s="395">
        <f t="shared" si="62"/>
        <v>100</v>
      </c>
      <c r="X617" s="665"/>
      <c r="Y617" s="665"/>
      <c r="Z617" s="665"/>
      <c r="AA617" s="665"/>
      <c r="AB617" s="665"/>
      <c r="AC617" s="665"/>
      <c r="AD617" s="665"/>
      <c r="AE617" s="177"/>
      <c r="AF617" s="178"/>
    </row>
    <row r="618" spans="1:32" ht="12" customHeight="1" x14ac:dyDescent="0.2">
      <c r="A618" s="173"/>
      <c r="B618" s="677" t="s">
        <v>82</v>
      </c>
      <c r="C618" s="663"/>
      <c r="D618" s="663"/>
      <c r="E618" s="663"/>
      <c r="F618" s="663"/>
      <c r="G618" s="663"/>
      <c r="H618" s="663"/>
      <c r="I618" s="663"/>
      <c r="J618" s="663"/>
      <c r="K618" s="663"/>
      <c r="L618" s="663"/>
      <c r="M618" s="664"/>
      <c r="N618" s="174">
        <v>991</v>
      </c>
      <c r="O618" s="198">
        <v>7</v>
      </c>
      <c r="P618" s="198">
        <v>9</v>
      </c>
      <c r="Q618" s="175" t="s">
        <v>456</v>
      </c>
      <c r="R618" s="176" t="s">
        <v>83</v>
      </c>
      <c r="S618" s="635"/>
      <c r="T618" s="636"/>
      <c r="U618" s="394">
        <v>5.1490299999999998</v>
      </c>
      <c r="V618" s="394">
        <v>5.1490299999999998</v>
      </c>
      <c r="W618" s="395">
        <f t="shared" si="62"/>
        <v>100</v>
      </c>
      <c r="X618" s="665"/>
      <c r="Y618" s="665"/>
      <c r="Z618" s="665"/>
      <c r="AA618" s="665"/>
      <c r="AB618" s="665"/>
      <c r="AC618" s="665"/>
      <c r="AD618" s="665"/>
      <c r="AE618" s="177"/>
      <c r="AF618" s="178"/>
    </row>
    <row r="619" spans="1:32" ht="12" customHeight="1" x14ac:dyDescent="0.2">
      <c r="A619" s="173"/>
      <c r="B619" s="663" t="s">
        <v>555</v>
      </c>
      <c r="C619" s="663"/>
      <c r="D619" s="663"/>
      <c r="E619" s="663"/>
      <c r="F619" s="663"/>
      <c r="G619" s="663"/>
      <c r="H619" s="663"/>
      <c r="I619" s="663"/>
      <c r="J619" s="663"/>
      <c r="K619" s="663"/>
      <c r="L619" s="663"/>
      <c r="M619" s="664"/>
      <c r="N619" s="174">
        <v>991</v>
      </c>
      <c r="O619" s="198">
        <v>9</v>
      </c>
      <c r="P619" s="198">
        <v>0</v>
      </c>
      <c r="Q619" s="175">
        <v>0</v>
      </c>
      <c r="R619" s="176">
        <v>0</v>
      </c>
      <c r="S619" s="635"/>
      <c r="T619" s="636"/>
      <c r="U619" s="394">
        <v>213.01000000000002</v>
      </c>
      <c r="V619" s="394">
        <f t="shared" ref="V619:V624" si="63">+V620</f>
        <v>213.00800000000001</v>
      </c>
      <c r="W619" s="395">
        <f t="shared" si="62"/>
        <v>99.999061076944741</v>
      </c>
      <c r="X619" s="665"/>
      <c r="Y619" s="665"/>
      <c r="Z619" s="665"/>
      <c r="AA619" s="665"/>
      <c r="AB619" s="665"/>
      <c r="AC619" s="665"/>
      <c r="AD619" s="665"/>
      <c r="AE619" s="177"/>
      <c r="AF619" s="178"/>
    </row>
    <row r="620" spans="1:32" ht="12" customHeight="1" x14ac:dyDescent="0.2">
      <c r="A620" s="173"/>
      <c r="B620" s="663" t="s">
        <v>556</v>
      </c>
      <c r="C620" s="663"/>
      <c r="D620" s="663"/>
      <c r="E620" s="663"/>
      <c r="F620" s="663"/>
      <c r="G620" s="663"/>
      <c r="H620" s="663"/>
      <c r="I620" s="663"/>
      <c r="J620" s="663"/>
      <c r="K620" s="663"/>
      <c r="L620" s="663"/>
      <c r="M620" s="664"/>
      <c r="N620" s="174">
        <v>991</v>
      </c>
      <c r="O620" s="198">
        <v>9</v>
      </c>
      <c r="P620" s="198">
        <v>9</v>
      </c>
      <c r="Q620" s="175">
        <v>0</v>
      </c>
      <c r="R620" s="176">
        <v>0</v>
      </c>
      <c r="S620" s="635"/>
      <c r="T620" s="636"/>
      <c r="U620" s="394">
        <v>213.01000000000002</v>
      </c>
      <c r="V620" s="394">
        <f t="shared" si="63"/>
        <v>213.00800000000001</v>
      </c>
      <c r="W620" s="395">
        <f t="shared" si="62"/>
        <v>99.999061076944741</v>
      </c>
      <c r="X620" s="665"/>
      <c r="Y620" s="665"/>
      <c r="Z620" s="665"/>
      <c r="AA620" s="665"/>
      <c r="AB620" s="665"/>
      <c r="AC620" s="665"/>
      <c r="AD620" s="665"/>
      <c r="AE620" s="177"/>
      <c r="AF620" s="178"/>
    </row>
    <row r="621" spans="1:32" ht="32.25" customHeight="1" x14ac:dyDescent="0.2">
      <c r="A621" s="173"/>
      <c r="B621" s="663" t="s">
        <v>388</v>
      </c>
      <c r="C621" s="663"/>
      <c r="D621" s="663"/>
      <c r="E621" s="663"/>
      <c r="F621" s="663"/>
      <c r="G621" s="663"/>
      <c r="H621" s="663"/>
      <c r="I621" s="663"/>
      <c r="J621" s="663"/>
      <c r="K621" s="663"/>
      <c r="L621" s="663"/>
      <c r="M621" s="664"/>
      <c r="N621" s="174">
        <v>991</v>
      </c>
      <c r="O621" s="198">
        <v>9</v>
      </c>
      <c r="P621" s="198">
        <v>9</v>
      </c>
      <c r="Q621" s="175" t="s">
        <v>389</v>
      </c>
      <c r="R621" s="176">
        <v>0</v>
      </c>
      <c r="S621" s="635"/>
      <c r="T621" s="636"/>
      <c r="U621" s="394">
        <v>213.01000000000002</v>
      </c>
      <c r="V621" s="394">
        <f t="shared" si="63"/>
        <v>213.00800000000001</v>
      </c>
      <c r="W621" s="395">
        <f t="shared" si="62"/>
        <v>99.999061076944741</v>
      </c>
      <c r="X621" s="665"/>
      <c r="Y621" s="665"/>
      <c r="Z621" s="665"/>
      <c r="AA621" s="665"/>
      <c r="AB621" s="665"/>
      <c r="AC621" s="665"/>
      <c r="AD621" s="665"/>
      <c r="AE621" s="177"/>
      <c r="AF621" s="178"/>
    </row>
    <row r="622" spans="1:32" ht="42.75" customHeight="1" x14ac:dyDescent="0.2">
      <c r="A622" s="173"/>
      <c r="B622" s="663" t="s">
        <v>88</v>
      </c>
      <c r="C622" s="663"/>
      <c r="D622" s="663"/>
      <c r="E622" s="663"/>
      <c r="F622" s="663"/>
      <c r="G622" s="663"/>
      <c r="H622" s="663"/>
      <c r="I622" s="663"/>
      <c r="J622" s="663"/>
      <c r="K622" s="663"/>
      <c r="L622" s="663"/>
      <c r="M622" s="664"/>
      <c r="N622" s="174">
        <v>991</v>
      </c>
      <c r="O622" s="198">
        <v>9</v>
      </c>
      <c r="P622" s="198">
        <v>9</v>
      </c>
      <c r="Q622" s="175" t="s">
        <v>390</v>
      </c>
      <c r="R622" s="176">
        <v>0</v>
      </c>
      <c r="S622" s="635"/>
      <c r="T622" s="636"/>
      <c r="U622" s="394">
        <v>213.01000000000002</v>
      </c>
      <c r="V622" s="394">
        <f t="shared" si="63"/>
        <v>213.00800000000001</v>
      </c>
      <c r="W622" s="395">
        <f t="shared" si="62"/>
        <v>99.999061076944741</v>
      </c>
      <c r="X622" s="665"/>
      <c r="Y622" s="665"/>
      <c r="Z622" s="665"/>
      <c r="AA622" s="665"/>
      <c r="AB622" s="665"/>
      <c r="AC622" s="665"/>
      <c r="AD622" s="665"/>
      <c r="AE622" s="177"/>
      <c r="AF622" s="178"/>
    </row>
    <row r="623" spans="1:32" ht="21.75" customHeight="1" x14ac:dyDescent="0.2">
      <c r="A623" s="173"/>
      <c r="B623" s="663" t="s">
        <v>339</v>
      </c>
      <c r="C623" s="663"/>
      <c r="D623" s="663"/>
      <c r="E623" s="663"/>
      <c r="F623" s="663"/>
      <c r="G623" s="663"/>
      <c r="H623" s="663"/>
      <c r="I623" s="663"/>
      <c r="J623" s="663"/>
      <c r="K623" s="663"/>
      <c r="L623" s="663"/>
      <c r="M623" s="664"/>
      <c r="N623" s="174">
        <v>991</v>
      </c>
      <c r="O623" s="198">
        <v>9</v>
      </c>
      <c r="P623" s="198">
        <v>9</v>
      </c>
      <c r="Q623" s="175" t="s">
        <v>390</v>
      </c>
      <c r="R623" s="176" t="s">
        <v>25</v>
      </c>
      <c r="S623" s="635"/>
      <c r="T623" s="636"/>
      <c r="U623" s="394">
        <v>213.01000000000002</v>
      </c>
      <c r="V623" s="394">
        <f t="shared" si="63"/>
        <v>213.00800000000001</v>
      </c>
      <c r="W623" s="395">
        <f t="shared" si="62"/>
        <v>99.999061076944741</v>
      </c>
      <c r="X623" s="665"/>
      <c r="Y623" s="665"/>
      <c r="Z623" s="665"/>
      <c r="AA623" s="665"/>
      <c r="AB623" s="665"/>
      <c r="AC623" s="665"/>
      <c r="AD623" s="665"/>
      <c r="AE623" s="177"/>
      <c r="AF623" s="178"/>
    </row>
    <row r="624" spans="1:32" ht="21.75" customHeight="1" x14ac:dyDescent="0.2">
      <c r="A624" s="173"/>
      <c r="B624" s="663" t="s">
        <v>340</v>
      </c>
      <c r="C624" s="663"/>
      <c r="D624" s="663"/>
      <c r="E624" s="663"/>
      <c r="F624" s="663"/>
      <c r="G624" s="663"/>
      <c r="H624" s="663"/>
      <c r="I624" s="663"/>
      <c r="J624" s="663"/>
      <c r="K624" s="663"/>
      <c r="L624" s="663"/>
      <c r="M624" s="664"/>
      <c r="N624" s="174">
        <v>991</v>
      </c>
      <c r="O624" s="198">
        <v>9</v>
      </c>
      <c r="P624" s="198">
        <v>9</v>
      </c>
      <c r="Q624" s="175" t="s">
        <v>390</v>
      </c>
      <c r="R624" s="176" t="s">
        <v>27</v>
      </c>
      <c r="S624" s="635"/>
      <c r="T624" s="636"/>
      <c r="U624" s="394">
        <v>213.01000000000002</v>
      </c>
      <c r="V624" s="394">
        <f t="shared" si="63"/>
        <v>213.00800000000001</v>
      </c>
      <c r="W624" s="395">
        <f t="shared" si="62"/>
        <v>99.999061076944741</v>
      </c>
      <c r="X624" s="665"/>
      <c r="Y624" s="665"/>
      <c r="Z624" s="665"/>
      <c r="AA624" s="665"/>
      <c r="AB624" s="665"/>
      <c r="AC624" s="665"/>
      <c r="AD624" s="665"/>
      <c r="AE624" s="177"/>
      <c r="AF624" s="178"/>
    </row>
    <row r="625" spans="1:32" ht="12" customHeight="1" x14ac:dyDescent="0.2">
      <c r="A625" s="173"/>
      <c r="B625" s="663" t="s">
        <v>342</v>
      </c>
      <c r="C625" s="663"/>
      <c r="D625" s="663"/>
      <c r="E625" s="663"/>
      <c r="F625" s="663"/>
      <c r="G625" s="663"/>
      <c r="H625" s="663"/>
      <c r="I625" s="663"/>
      <c r="J625" s="663"/>
      <c r="K625" s="663"/>
      <c r="L625" s="663"/>
      <c r="M625" s="664"/>
      <c r="N625" s="174">
        <v>991</v>
      </c>
      <c r="O625" s="198">
        <v>9</v>
      </c>
      <c r="P625" s="198">
        <v>9</v>
      </c>
      <c r="Q625" s="175" t="s">
        <v>390</v>
      </c>
      <c r="R625" s="176" t="s">
        <v>29</v>
      </c>
      <c r="S625" s="635"/>
      <c r="T625" s="636"/>
      <c r="U625" s="394">
        <v>213.01000000000002</v>
      </c>
      <c r="V625" s="394">
        <v>213.00800000000001</v>
      </c>
      <c r="W625" s="395">
        <f t="shared" si="62"/>
        <v>99.999061076944741</v>
      </c>
      <c r="X625" s="665"/>
      <c r="Y625" s="665"/>
      <c r="Z625" s="665"/>
      <c r="AA625" s="665"/>
      <c r="AB625" s="665"/>
      <c r="AC625" s="665"/>
      <c r="AD625" s="665"/>
      <c r="AE625" s="177"/>
      <c r="AF625" s="178"/>
    </row>
    <row r="626" spans="1:32" ht="12" customHeight="1" x14ac:dyDescent="0.2">
      <c r="A626" s="173"/>
      <c r="B626" s="663" t="s">
        <v>149</v>
      </c>
      <c r="C626" s="663"/>
      <c r="D626" s="663"/>
      <c r="E626" s="663"/>
      <c r="F626" s="663"/>
      <c r="G626" s="663"/>
      <c r="H626" s="663"/>
      <c r="I626" s="663"/>
      <c r="J626" s="663"/>
      <c r="K626" s="663"/>
      <c r="L626" s="663"/>
      <c r="M626" s="664"/>
      <c r="N626" s="174">
        <v>991</v>
      </c>
      <c r="O626" s="198">
        <v>10</v>
      </c>
      <c r="P626" s="198">
        <v>0</v>
      </c>
      <c r="Q626" s="175">
        <v>0</v>
      </c>
      <c r="R626" s="176">
        <v>0</v>
      </c>
      <c r="S626" s="635"/>
      <c r="T626" s="636"/>
      <c r="U626" s="394">
        <v>6522.1555899999994</v>
      </c>
      <c r="V626" s="394">
        <f>+V627</f>
        <v>6522.1555899999994</v>
      </c>
      <c r="W626" s="395">
        <f t="shared" si="62"/>
        <v>100</v>
      </c>
      <c r="X626" s="665"/>
      <c r="Y626" s="665"/>
      <c r="Z626" s="665"/>
      <c r="AA626" s="665"/>
      <c r="AB626" s="665"/>
      <c r="AC626" s="665"/>
      <c r="AD626" s="665"/>
      <c r="AE626" s="177"/>
      <c r="AF626" s="178"/>
    </row>
    <row r="627" spans="1:32" ht="12" customHeight="1" x14ac:dyDescent="0.2">
      <c r="A627" s="173"/>
      <c r="B627" s="663" t="s">
        <v>53</v>
      </c>
      <c r="C627" s="663"/>
      <c r="D627" s="663"/>
      <c r="E627" s="663"/>
      <c r="F627" s="663"/>
      <c r="G627" s="663"/>
      <c r="H627" s="663"/>
      <c r="I627" s="663"/>
      <c r="J627" s="663"/>
      <c r="K627" s="663"/>
      <c r="L627" s="663"/>
      <c r="M627" s="664"/>
      <c r="N627" s="174">
        <v>991</v>
      </c>
      <c r="O627" s="198">
        <v>10</v>
      </c>
      <c r="P627" s="198">
        <v>3</v>
      </c>
      <c r="Q627" s="175">
        <v>0</v>
      </c>
      <c r="R627" s="176">
        <v>0</v>
      </c>
      <c r="S627" s="635"/>
      <c r="T627" s="636"/>
      <c r="U627" s="394">
        <v>6522.1555899999994</v>
      </c>
      <c r="V627" s="394">
        <f>+V628+V634+V640+V650</f>
        <v>6522.1555899999994</v>
      </c>
      <c r="W627" s="395">
        <f t="shared" si="62"/>
        <v>100</v>
      </c>
      <c r="X627" s="665"/>
      <c r="Y627" s="665"/>
      <c r="Z627" s="665"/>
      <c r="AA627" s="665"/>
      <c r="AB627" s="665"/>
      <c r="AC627" s="665"/>
      <c r="AD627" s="665"/>
      <c r="AE627" s="177"/>
      <c r="AF627" s="178"/>
    </row>
    <row r="628" spans="1:32" ht="21.75" customHeight="1" x14ac:dyDescent="0.2">
      <c r="A628" s="173"/>
      <c r="B628" s="663" t="s">
        <v>65</v>
      </c>
      <c r="C628" s="663"/>
      <c r="D628" s="663"/>
      <c r="E628" s="663"/>
      <c r="F628" s="663"/>
      <c r="G628" s="663"/>
      <c r="H628" s="663"/>
      <c r="I628" s="663"/>
      <c r="J628" s="663"/>
      <c r="K628" s="663"/>
      <c r="L628" s="663"/>
      <c r="M628" s="664"/>
      <c r="N628" s="174">
        <v>991</v>
      </c>
      <c r="O628" s="198">
        <v>10</v>
      </c>
      <c r="P628" s="198">
        <v>3</v>
      </c>
      <c r="Q628" s="175" t="s">
        <v>414</v>
      </c>
      <c r="R628" s="176">
        <v>0</v>
      </c>
      <c r="S628" s="635"/>
      <c r="T628" s="636"/>
      <c r="U628" s="394">
        <v>224.28</v>
      </c>
      <c r="V628" s="394">
        <f t="shared" ref="V628:V632" si="64">+V629</f>
        <v>224.28</v>
      </c>
      <c r="W628" s="395">
        <f t="shared" si="62"/>
        <v>100</v>
      </c>
      <c r="X628" s="665"/>
      <c r="Y628" s="665"/>
      <c r="Z628" s="665"/>
      <c r="AA628" s="665"/>
      <c r="AB628" s="665"/>
      <c r="AC628" s="665"/>
      <c r="AD628" s="665"/>
      <c r="AE628" s="177"/>
      <c r="AF628" s="178"/>
    </row>
    <row r="629" spans="1:32" ht="21.75" customHeight="1" x14ac:dyDescent="0.2">
      <c r="A629" s="173"/>
      <c r="B629" s="663" t="s">
        <v>66</v>
      </c>
      <c r="C629" s="663"/>
      <c r="D629" s="663"/>
      <c r="E629" s="663"/>
      <c r="F629" s="663"/>
      <c r="G629" s="663"/>
      <c r="H629" s="663"/>
      <c r="I629" s="663"/>
      <c r="J629" s="663"/>
      <c r="K629" s="663"/>
      <c r="L629" s="663"/>
      <c r="M629" s="664"/>
      <c r="N629" s="174">
        <v>991</v>
      </c>
      <c r="O629" s="198">
        <v>10</v>
      </c>
      <c r="P629" s="198">
        <v>3</v>
      </c>
      <c r="Q629" s="175" t="s">
        <v>492</v>
      </c>
      <c r="R629" s="176">
        <v>0</v>
      </c>
      <c r="S629" s="635"/>
      <c r="T629" s="636"/>
      <c r="U629" s="394">
        <v>224.28</v>
      </c>
      <c r="V629" s="394">
        <f t="shared" si="64"/>
        <v>224.28</v>
      </c>
      <c r="W629" s="395">
        <f t="shared" si="62"/>
        <v>100</v>
      </c>
      <c r="X629" s="665"/>
      <c r="Y629" s="665"/>
      <c r="Z629" s="665"/>
      <c r="AA629" s="665"/>
      <c r="AB629" s="665"/>
      <c r="AC629" s="665"/>
      <c r="AD629" s="665"/>
      <c r="AE629" s="177"/>
      <c r="AF629" s="178"/>
    </row>
    <row r="630" spans="1:32" ht="42.75" customHeight="1" x14ac:dyDescent="0.2">
      <c r="A630" s="173"/>
      <c r="B630" s="663" t="s">
        <v>493</v>
      </c>
      <c r="C630" s="663"/>
      <c r="D630" s="663"/>
      <c r="E630" s="663"/>
      <c r="F630" s="663"/>
      <c r="G630" s="663"/>
      <c r="H630" s="663"/>
      <c r="I630" s="663"/>
      <c r="J630" s="663"/>
      <c r="K630" s="663"/>
      <c r="L630" s="663"/>
      <c r="M630" s="664"/>
      <c r="N630" s="174">
        <v>991</v>
      </c>
      <c r="O630" s="198">
        <v>10</v>
      </c>
      <c r="P630" s="198">
        <v>3</v>
      </c>
      <c r="Q630" s="175" t="s">
        <v>494</v>
      </c>
      <c r="R630" s="176">
        <v>0</v>
      </c>
      <c r="S630" s="635"/>
      <c r="T630" s="636"/>
      <c r="U630" s="394">
        <v>224.28</v>
      </c>
      <c r="V630" s="394">
        <f t="shared" si="64"/>
        <v>224.28</v>
      </c>
      <c r="W630" s="395">
        <f t="shared" si="62"/>
        <v>100</v>
      </c>
      <c r="X630" s="665"/>
      <c r="Y630" s="665"/>
      <c r="Z630" s="665"/>
      <c r="AA630" s="665"/>
      <c r="AB630" s="665"/>
      <c r="AC630" s="665"/>
      <c r="AD630" s="665"/>
      <c r="AE630" s="177"/>
      <c r="AF630" s="178"/>
    </row>
    <row r="631" spans="1:32" ht="12" customHeight="1" x14ac:dyDescent="0.2">
      <c r="A631" s="173"/>
      <c r="B631" s="663" t="s">
        <v>47</v>
      </c>
      <c r="C631" s="663"/>
      <c r="D631" s="663"/>
      <c r="E631" s="663"/>
      <c r="F631" s="663"/>
      <c r="G631" s="663"/>
      <c r="H631" s="663"/>
      <c r="I631" s="663"/>
      <c r="J631" s="663"/>
      <c r="K631" s="663"/>
      <c r="L631" s="663"/>
      <c r="M631" s="664"/>
      <c r="N631" s="174">
        <v>991</v>
      </c>
      <c r="O631" s="198">
        <v>10</v>
      </c>
      <c r="P631" s="198">
        <v>3</v>
      </c>
      <c r="Q631" s="175" t="s">
        <v>494</v>
      </c>
      <c r="R631" s="176" t="s">
        <v>44</v>
      </c>
      <c r="S631" s="635"/>
      <c r="T631" s="636"/>
      <c r="U631" s="394">
        <v>224.28</v>
      </c>
      <c r="V631" s="394">
        <f t="shared" si="64"/>
        <v>224.28</v>
      </c>
      <c r="W631" s="395">
        <f t="shared" si="62"/>
        <v>100</v>
      </c>
      <c r="X631" s="665"/>
      <c r="Y631" s="665"/>
      <c r="Z631" s="665"/>
      <c r="AA631" s="665"/>
      <c r="AB631" s="665"/>
      <c r="AC631" s="665"/>
      <c r="AD631" s="665"/>
      <c r="AE631" s="177"/>
      <c r="AF631" s="178"/>
    </row>
    <row r="632" spans="1:32" ht="21.75" customHeight="1" x14ac:dyDescent="0.2">
      <c r="A632" s="173"/>
      <c r="B632" s="663" t="s">
        <v>495</v>
      </c>
      <c r="C632" s="663"/>
      <c r="D632" s="663"/>
      <c r="E632" s="663"/>
      <c r="F632" s="663"/>
      <c r="G632" s="663"/>
      <c r="H632" s="663"/>
      <c r="I632" s="663"/>
      <c r="J632" s="663"/>
      <c r="K632" s="663"/>
      <c r="L632" s="663"/>
      <c r="M632" s="664"/>
      <c r="N632" s="174">
        <v>991</v>
      </c>
      <c r="O632" s="198">
        <v>10</v>
      </c>
      <c r="P632" s="198">
        <v>3</v>
      </c>
      <c r="Q632" s="175" t="s">
        <v>494</v>
      </c>
      <c r="R632" s="176" t="s">
        <v>496</v>
      </c>
      <c r="S632" s="635"/>
      <c r="T632" s="636"/>
      <c r="U632" s="394">
        <v>224.28</v>
      </c>
      <c r="V632" s="394">
        <f t="shared" si="64"/>
        <v>224.28</v>
      </c>
      <c r="W632" s="395">
        <f t="shared" si="62"/>
        <v>100</v>
      </c>
      <c r="X632" s="665"/>
      <c r="Y632" s="665"/>
      <c r="Z632" s="665"/>
      <c r="AA632" s="665"/>
      <c r="AB632" s="665"/>
      <c r="AC632" s="665"/>
      <c r="AD632" s="665"/>
      <c r="AE632" s="177"/>
      <c r="AF632" s="178"/>
    </row>
    <row r="633" spans="1:32" ht="12" customHeight="1" x14ac:dyDescent="0.2">
      <c r="A633" s="173"/>
      <c r="B633" s="663" t="s">
        <v>87</v>
      </c>
      <c r="C633" s="663"/>
      <c r="D633" s="663"/>
      <c r="E633" s="663"/>
      <c r="F633" s="663"/>
      <c r="G633" s="663"/>
      <c r="H633" s="663"/>
      <c r="I633" s="663"/>
      <c r="J633" s="663"/>
      <c r="K633" s="663"/>
      <c r="L633" s="663"/>
      <c r="M633" s="664"/>
      <c r="N633" s="174">
        <v>991</v>
      </c>
      <c r="O633" s="198">
        <v>10</v>
      </c>
      <c r="P633" s="198">
        <v>3</v>
      </c>
      <c r="Q633" s="175" t="s">
        <v>494</v>
      </c>
      <c r="R633" s="176" t="s">
        <v>497</v>
      </c>
      <c r="S633" s="635"/>
      <c r="T633" s="636"/>
      <c r="U633" s="394">
        <v>224.28</v>
      </c>
      <c r="V633" s="394">
        <v>224.28</v>
      </c>
      <c r="W633" s="395">
        <f t="shared" si="62"/>
        <v>100</v>
      </c>
      <c r="X633" s="665"/>
      <c r="Y633" s="665"/>
      <c r="Z633" s="665"/>
      <c r="AA633" s="665"/>
      <c r="AB633" s="665"/>
      <c r="AC633" s="665"/>
      <c r="AD633" s="665"/>
      <c r="AE633" s="177"/>
      <c r="AF633" s="178"/>
    </row>
    <row r="634" spans="1:32" ht="32.25" hidden="1" customHeight="1" x14ac:dyDescent="0.2">
      <c r="A634" s="173"/>
      <c r="B634" s="663" t="s">
        <v>498</v>
      </c>
      <c r="C634" s="663"/>
      <c r="D634" s="663"/>
      <c r="E634" s="663"/>
      <c r="F634" s="663"/>
      <c r="G634" s="663"/>
      <c r="H634" s="663"/>
      <c r="I634" s="663"/>
      <c r="J634" s="663"/>
      <c r="K634" s="663"/>
      <c r="L634" s="663"/>
      <c r="M634" s="664"/>
      <c r="N634" s="174">
        <v>991</v>
      </c>
      <c r="O634" s="198">
        <v>10</v>
      </c>
      <c r="P634" s="198">
        <v>3</v>
      </c>
      <c r="Q634" s="175" t="s">
        <v>499</v>
      </c>
      <c r="R634" s="176">
        <v>0</v>
      </c>
      <c r="S634" s="635"/>
      <c r="T634" s="636"/>
      <c r="U634" s="394">
        <v>0</v>
      </c>
      <c r="V634" s="394">
        <f t="shared" ref="V634:V638" si="65">+V635</f>
        <v>0</v>
      </c>
      <c r="W634" s="395" t="e">
        <f t="shared" si="62"/>
        <v>#DIV/0!</v>
      </c>
      <c r="X634" s="665"/>
      <c r="Y634" s="665"/>
      <c r="Z634" s="665"/>
      <c r="AA634" s="665"/>
      <c r="AB634" s="665"/>
      <c r="AC634" s="665"/>
      <c r="AD634" s="665"/>
      <c r="AE634" s="177"/>
      <c r="AF634" s="178"/>
    </row>
    <row r="635" spans="1:32" ht="12" hidden="1" customHeight="1" x14ac:dyDescent="0.2">
      <c r="A635" s="173"/>
      <c r="B635" s="663" t="s">
        <v>500</v>
      </c>
      <c r="C635" s="663"/>
      <c r="D635" s="663"/>
      <c r="E635" s="663"/>
      <c r="F635" s="663"/>
      <c r="G635" s="663"/>
      <c r="H635" s="663"/>
      <c r="I635" s="663"/>
      <c r="J635" s="663"/>
      <c r="K635" s="663"/>
      <c r="L635" s="663"/>
      <c r="M635" s="664"/>
      <c r="N635" s="174">
        <v>991</v>
      </c>
      <c r="O635" s="198">
        <v>10</v>
      </c>
      <c r="P635" s="198">
        <v>3</v>
      </c>
      <c r="Q635" s="175" t="s">
        <v>501</v>
      </c>
      <c r="R635" s="176">
        <v>0</v>
      </c>
      <c r="S635" s="635"/>
      <c r="T635" s="636"/>
      <c r="U635" s="394">
        <v>0</v>
      </c>
      <c r="V635" s="394">
        <f t="shared" si="65"/>
        <v>0</v>
      </c>
      <c r="W635" s="395" t="e">
        <f t="shared" si="62"/>
        <v>#DIV/0!</v>
      </c>
      <c r="X635" s="665"/>
      <c r="Y635" s="665"/>
      <c r="Z635" s="665"/>
      <c r="AA635" s="665"/>
      <c r="AB635" s="665"/>
      <c r="AC635" s="665"/>
      <c r="AD635" s="665"/>
      <c r="AE635" s="177"/>
      <c r="AF635" s="178"/>
    </row>
    <row r="636" spans="1:32" ht="32.25" hidden="1" customHeight="1" x14ac:dyDescent="0.2">
      <c r="A636" s="173"/>
      <c r="B636" s="663" t="s">
        <v>502</v>
      </c>
      <c r="C636" s="663"/>
      <c r="D636" s="663"/>
      <c r="E636" s="663"/>
      <c r="F636" s="663"/>
      <c r="G636" s="663"/>
      <c r="H636" s="663"/>
      <c r="I636" s="663"/>
      <c r="J636" s="663"/>
      <c r="K636" s="663"/>
      <c r="L636" s="663"/>
      <c r="M636" s="664"/>
      <c r="N636" s="174">
        <v>991</v>
      </c>
      <c r="O636" s="198">
        <v>10</v>
      </c>
      <c r="P636" s="198">
        <v>3</v>
      </c>
      <c r="Q636" s="175" t="s">
        <v>503</v>
      </c>
      <c r="R636" s="176">
        <v>0</v>
      </c>
      <c r="S636" s="635"/>
      <c r="T636" s="636"/>
      <c r="U636" s="394">
        <v>0</v>
      </c>
      <c r="V636" s="394">
        <f t="shared" si="65"/>
        <v>0</v>
      </c>
      <c r="W636" s="395" t="e">
        <f t="shared" si="62"/>
        <v>#DIV/0!</v>
      </c>
      <c r="X636" s="665"/>
      <c r="Y636" s="665"/>
      <c r="Z636" s="665"/>
      <c r="AA636" s="665"/>
      <c r="AB636" s="665"/>
      <c r="AC636" s="665"/>
      <c r="AD636" s="665"/>
      <c r="AE636" s="177"/>
      <c r="AF636" s="178"/>
    </row>
    <row r="637" spans="1:32" ht="12" hidden="1" customHeight="1" x14ac:dyDescent="0.2">
      <c r="A637" s="173"/>
      <c r="B637" s="663" t="s">
        <v>47</v>
      </c>
      <c r="C637" s="663"/>
      <c r="D637" s="663"/>
      <c r="E637" s="663"/>
      <c r="F637" s="663"/>
      <c r="G637" s="663"/>
      <c r="H637" s="663"/>
      <c r="I637" s="663"/>
      <c r="J637" s="663"/>
      <c r="K637" s="663"/>
      <c r="L637" s="663"/>
      <c r="M637" s="664"/>
      <c r="N637" s="174">
        <v>991</v>
      </c>
      <c r="O637" s="198">
        <v>10</v>
      </c>
      <c r="P637" s="198">
        <v>3</v>
      </c>
      <c r="Q637" s="175" t="s">
        <v>503</v>
      </c>
      <c r="R637" s="176" t="s">
        <v>44</v>
      </c>
      <c r="S637" s="635"/>
      <c r="T637" s="636"/>
      <c r="U637" s="394">
        <v>0</v>
      </c>
      <c r="V637" s="394">
        <f t="shared" si="65"/>
        <v>0</v>
      </c>
      <c r="W637" s="395" t="e">
        <f t="shared" si="62"/>
        <v>#DIV/0!</v>
      </c>
      <c r="X637" s="665"/>
      <c r="Y637" s="665"/>
      <c r="Z637" s="665"/>
      <c r="AA637" s="665"/>
      <c r="AB637" s="665"/>
      <c r="AC637" s="665"/>
      <c r="AD637" s="665"/>
      <c r="AE637" s="177"/>
      <c r="AF637" s="178"/>
    </row>
    <row r="638" spans="1:32" ht="21.75" hidden="1" customHeight="1" x14ac:dyDescent="0.2">
      <c r="A638" s="173"/>
      <c r="B638" s="663" t="s">
        <v>495</v>
      </c>
      <c r="C638" s="663"/>
      <c r="D638" s="663"/>
      <c r="E638" s="663"/>
      <c r="F638" s="663"/>
      <c r="G638" s="663"/>
      <c r="H638" s="663"/>
      <c r="I638" s="663"/>
      <c r="J638" s="663"/>
      <c r="K638" s="663"/>
      <c r="L638" s="663"/>
      <c r="M638" s="664"/>
      <c r="N638" s="174">
        <v>991</v>
      </c>
      <c r="O638" s="198">
        <v>10</v>
      </c>
      <c r="P638" s="198">
        <v>3</v>
      </c>
      <c r="Q638" s="175" t="s">
        <v>503</v>
      </c>
      <c r="R638" s="176" t="s">
        <v>496</v>
      </c>
      <c r="S638" s="635"/>
      <c r="T638" s="636"/>
      <c r="U638" s="394">
        <v>0</v>
      </c>
      <c r="V638" s="394">
        <f t="shared" si="65"/>
        <v>0</v>
      </c>
      <c r="W638" s="395" t="e">
        <f t="shared" si="62"/>
        <v>#DIV/0!</v>
      </c>
      <c r="X638" s="665"/>
      <c r="Y638" s="665"/>
      <c r="Z638" s="665"/>
      <c r="AA638" s="665"/>
      <c r="AB638" s="665"/>
      <c r="AC638" s="665"/>
      <c r="AD638" s="665"/>
      <c r="AE638" s="177"/>
      <c r="AF638" s="178"/>
    </row>
    <row r="639" spans="1:32" ht="12" hidden="1" customHeight="1" x14ac:dyDescent="0.2">
      <c r="A639" s="173"/>
      <c r="B639" s="663" t="s">
        <v>87</v>
      </c>
      <c r="C639" s="663"/>
      <c r="D639" s="663"/>
      <c r="E639" s="663"/>
      <c r="F639" s="663"/>
      <c r="G639" s="663"/>
      <c r="H639" s="663"/>
      <c r="I639" s="663"/>
      <c r="J639" s="663"/>
      <c r="K639" s="663"/>
      <c r="L639" s="663"/>
      <c r="M639" s="664"/>
      <c r="N639" s="174">
        <v>991</v>
      </c>
      <c r="O639" s="198">
        <v>10</v>
      </c>
      <c r="P639" s="198">
        <v>3</v>
      </c>
      <c r="Q639" s="175" t="s">
        <v>503</v>
      </c>
      <c r="R639" s="176" t="s">
        <v>497</v>
      </c>
      <c r="S639" s="635"/>
      <c r="T639" s="636"/>
      <c r="U639" s="394">
        <v>0</v>
      </c>
      <c r="V639" s="394"/>
      <c r="W639" s="395" t="e">
        <f t="shared" si="62"/>
        <v>#DIV/0!</v>
      </c>
      <c r="X639" s="665"/>
      <c r="Y639" s="665"/>
      <c r="Z639" s="665"/>
      <c r="AA639" s="665"/>
      <c r="AB639" s="665"/>
      <c r="AC639" s="665"/>
      <c r="AD639" s="665"/>
      <c r="AE639" s="177"/>
      <c r="AF639" s="178"/>
    </row>
    <row r="640" spans="1:32" ht="32.25" customHeight="1" x14ac:dyDescent="0.2">
      <c r="A640" s="173"/>
      <c r="B640" s="663" t="s">
        <v>498</v>
      </c>
      <c r="C640" s="663"/>
      <c r="D640" s="663"/>
      <c r="E640" s="663"/>
      <c r="F640" s="663"/>
      <c r="G640" s="663"/>
      <c r="H640" s="663"/>
      <c r="I640" s="663"/>
      <c r="J640" s="663"/>
      <c r="K640" s="663"/>
      <c r="L640" s="663"/>
      <c r="M640" s="664"/>
      <c r="N640" s="174">
        <v>991</v>
      </c>
      <c r="O640" s="198">
        <v>10</v>
      </c>
      <c r="P640" s="198">
        <v>3</v>
      </c>
      <c r="Q640" s="175" t="s">
        <v>499</v>
      </c>
      <c r="R640" s="176">
        <v>0</v>
      </c>
      <c r="S640" s="635"/>
      <c r="T640" s="636"/>
      <c r="U640" s="394">
        <v>6286.8755899999996</v>
      </c>
      <c r="V640" s="394">
        <f>+V641</f>
        <v>6286.8755899999996</v>
      </c>
      <c r="W640" s="395">
        <f t="shared" si="62"/>
        <v>100</v>
      </c>
      <c r="X640" s="665"/>
      <c r="Y640" s="665"/>
      <c r="Z640" s="665"/>
      <c r="AA640" s="665"/>
      <c r="AB640" s="665"/>
      <c r="AC640" s="665"/>
      <c r="AD640" s="665"/>
      <c r="AE640" s="177"/>
    </row>
    <row r="641" spans="1:32" ht="12" customHeight="1" x14ac:dyDescent="0.2">
      <c r="A641" s="173"/>
      <c r="B641" s="663" t="s">
        <v>500</v>
      </c>
      <c r="C641" s="663"/>
      <c r="D641" s="663"/>
      <c r="E641" s="663"/>
      <c r="F641" s="663"/>
      <c r="G641" s="663"/>
      <c r="H641" s="663"/>
      <c r="I641" s="663"/>
      <c r="J641" s="663"/>
      <c r="K641" s="663"/>
      <c r="L641" s="663"/>
      <c r="M641" s="664"/>
      <c r="N641" s="174">
        <v>991</v>
      </c>
      <c r="O641" s="198">
        <v>10</v>
      </c>
      <c r="P641" s="198">
        <v>3</v>
      </c>
      <c r="Q641" s="175" t="s">
        <v>501</v>
      </c>
      <c r="R641" s="176">
        <v>0</v>
      </c>
      <c r="S641" s="635"/>
      <c r="T641" s="636"/>
      <c r="U641" s="394">
        <v>6286.8755899999996</v>
      </c>
      <c r="V641" s="394">
        <f>+V642+V646</f>
        <v>6286.8755899999996</v>
      </c>
      <c r="W641" s="395">
        <f t="shared" si="62"/>
        <v>100</v>
      </c>
      <c r="X641" s="665"/>
      <c r="Y641" s="665"/>
      <c r="Z641" s="665"/>
      <c r="AA641" s="665"/>
      <c r="AB641" s="665"/>
      <c r="AC641" s="665"/>
      <c r="AD641" s="665"/>
      <c r="AE641" s="177"/>
    </row>
    <row r="642" spans="1:32" ht="12" customHeight="1" x14ac:dyDescent="0.2">
      <c r="A642" s="173"/>
      <c r="B642" s="663" t="s">
        <v>586</v>
      </c>
      <c r="C642" s="663"/>
      <c r="D642" s="663"/>
      <c r="E642" s="663"/>
      <c r="F642" s="663"/>
      <c r="G642" s="663"/>
      <c r="H642" s="663"/>
      <c r="I642" s="663"/>
      <c r="J642" s="663"/>
      <c r="K642" s="663"/>
      <c r="L642" s="663"/>
      <c r="M642" s="664"/>
      <c r="N642" s="174">
        <v>991</v>
      </c>
      <c r="O642" s="198">
        <v>10</v>
      </c>
      <c r="P642" s="198">
        <v>3</v>
      </c>
      <c r="Q642" s="175" t="s">
        <v>587</v>
      </c>
      <c r="R642" s="176">
        <v>0</v>
      </c>
      <c r="S642" s="635"/>
      <c r="T642" s="636"/>
      <c r="U642" s="394">
        <v>6286.8755899999996</v>
      </c>
      <c r="V642" s="394">
        <f t="shared" ref="V642:V644" si="66">+V643</f>
        <v>6286.8755899999996</v>
      </c>
      <c r="W642" s="395">
        <f t="shared" si="62"/>
        <v>100</v>
      </c>
      <c r="X642" s="665"/>
      <c r="Y642" s="665"/>
      <c r="Z642" s="665"/>
      <c r="AA642" s="665"/>
      <c r="AB642" s="665"/>
      <c r="AC642" s="665"/>
      <c r="AD642" s="665"/>
      <c r="AE642" s="177"/>
    </row>
    <row r="643" spans="1:32" ht="12" customHeight="1" x14ac:dyDescent="0.2">
      <c r="A643" s="173"/>
      <c r="B643" s="663" t="s">
        <v>47</v>
      </c>
      <c r="C643" s="663"/>
      <c r="D643" s="663"/>
      <c r="E643" s="663"/>
      <c r="F643" s="663"/>
      <c r="G643" s="663"/>
      <c r="H643" s="663"/>
      <c r="I643" s="663"/>
      <c r="J643" s="663"/>
      <c r="K643" s="663"/>
      <c r="L643" s="663"/>
      <c r="M643" s="664"/>
      <c r="N643" s="174">
        <v>991</v>
      </c>
      <c r="O643" s="198">
        <v>10</v>
      </c>
      <c r="P643" s="198">
        <v>3</v>
      </c>
      <c r="Q643" s="175" t="s">
        <v>587</v>
      </c>
      <c r="R643" s="176" t="s">
        <v>44</v>
      </c>
      <c r="S643" s="635"/>
      <c r="T643" s="636"/>
      <c r="U643" s="394">
        <v>6286.8755899999996</v>
      </c>
      <c r="V643" s="394">
        <f t="shared" si="66"/>
        <v>6286.8755899999996</v>
      </c>
      <c r="W643" s="395">
        <f t="shared" si="62"/>
        <v>100</v>
      </c>
      <c r="X643" s="665"/>
      <c r="Y643" s="665"/>
      <c r="Z643" s="665"/>
      <c r="AA643" s="665"/>
      <c r="AB643" s="665"/>
      <c r="AC643" s="665"/>
      <c r="AD643" s="665"/>
      <c r="AE643" s="177"/>
    </row>
    <row r="644" spans="1:32" ht="21.75" customHeight="1" x14ac:dyDescent="0.2">
      <c r="A644" s="173"/>
      <c r="B644" s="663" t="s">
        <v>495</v>
      </c>
      <c r="C644" s="663"/>
      <c r="D644" s="663"/>
      <c r="E644" s="663"/>
      <c r="F644" s="663"/>
      <c r="G644" s="663"/>
      <c r="H644" s="663"/>
      <c r="I644" s="663"/>
      <c r="J644" s="663"/>
      <c r="K644" s="663"/>
      <c r="L644" s="663"/>
      <c r="M644" s="664"/>
      <c r="N644" s="174">
        <v>991</v>
      </c>
      <c r="O644" s="198">
        <v>10</v>
      </c>
      <c r="P644" s="198">
        <v>3</v>
      </c>
      <c r="Q644" s="175" t="s">
        <v>587</v>
      </c>
      <c r="R644" s="176" t="s">
        <v>496</v>
      </c>
      <c r="S644" s="635"/>
      <c r="T644" s="636"/>
      <c r="U644" s="394">
        <v>6286.8755899999996</v>
      </c>
      <c r="V644" s="394">
        <f t="shared" si="66"/>
        <v>6286.8755899999996</v>
      </c>
      <c r="W644" s="395">
        <f t="shared" si="62"/>
        <v>100</v>
      </c>
      <c r="X644" s="665"/>
      <c r="Y644" s="665"/>
      <c r="Z644" s="665"/>
      <c r="AA644" s="665"/>
      <c r="AB644" s="665"/>
      <c r="AC644" s="665"/>
      <c r="AD644" s="665"/>
      <c r="AE644" s="177"/>
    </row>
    <row r="645" spans="1:32" ht="12" customHeight="1" x14ac:dyDescent="0.2">
      <c r="A645" s="173"/>
      <c r="B645" s="663" t="s">
        <v>87</v>
      </c>
      <c r="C645" s="663"/>
      <c r="D645" s="663"/>
      <c r="E645" s="663"/>
      <c r="F645" s="663"/>
      <c r="G645" s="663"/>
      <c r="H645" s="663"/>
      <c r="I645" s="663"/>
      <c r="J645" s="663"/>
      <c r="K645" s="663"/>
      <c r="L645" s="663"/>
      <c r="M645" s="664"/>
      <c r="N645" s="174">
        <v>991</v>
      </c>
      <c r="O645" s="198">
        <v>10</v>
      </c>
      <c r="P645" s="198">
        <v>3</v>
      </c>
      <c r="Q645" s="175" t="s">
        <v>587</v>
      </c>
      <c r="R645" s="176" t="s">
        <v>497</v>
      </c>
      <c r="S645" s="635"/>
      <c r="T645" s="636"/>
      <c r="U645" s="394">
        <v>6286.8755899999996</v>
      </c>
      <c r="V645" s="394">
        <v>6286.8755899999996</v>
      </c>
      <c r="W645" s="395">
        <f t="shared" si="62"/>
        <v>100</v>
      </c>
      <c r="X645" s="665"/>
      <c r="Y645" s="665"/>
      <c r="Z645" s="665"/>
      <c r="AA645" s="665"/>
      <c r="AB645" s="665"/>
      <c r="AC645" s="665"/>
      <c r="AD645" s="665"/>
      <c r="AE645" s="177"/>
    </row>
    <row r="646" spans="1:32" ht="21.75" hidden="1" customHeight="1" x14ac:dyDescent="0.2">
      <c r="A646" s="173"/>
      <c r="B646" s="663" t="s">
        <v>590</v>
      </c>
      <c r="C646" s="663"/>
      <c r="D646" s="663"/>
      <c r="E646" s="663"/>
      <c r="F646" s="663"/>
      <c r="G646" s="663"/>
      <c r="H646" s="663"/>
      <c r="I646" s="663"/>
      <c r="J646" s="663"/>
      <c r="K646" s="663"/>
      <c r="L646" s="663"/>
      <c r="M646" s="664"/>
      <c r="N646" s="174">
        <v>991</v>
      </c>
      <c r="O646" s="198">
        <v>10</v>
      </c>
      <c r="P646" s="198">
        <v>3</v>
      </c>
      <c r="Q646" s="175" t="s">
        <v>591</v>
      </c>
      <c r="R646" s="176">
        <v>0</v>
      </c>
      <c r="S646" s="635"/>
      <c r="T646" s="636"/>
      <c r="U646" s="394">
        <v>0</v>
      </c>
      <c r="V646" s="394">
        <f t="shared" ref="V646:V648" si="67">+V647</f>
        <v>0</v>
      </c>
      <c r="W646" s="395" t="e">
        <f t="shared" si="62"/>
        <v>#DIV/0!</v>
      </c>
      <c r="X646" s="665"/>
      <c r="Y646" s="665"/>
      <c r="Z646" s="665"/>
      <c r="AA646" s="665"/>
      <c r="AB646" s="665"/>
      <c r="AC646" s="665"/>
      <c r="AD646" s="665"/>
      <c r="AE646" s="177"/>
    </row>
    <row r="647" spans="1:32" ht="12" hidden="1" customHeight="1" x14ac:dyDescent="0.2">
      <c r="A647" s="173"/>
      <c r="B647" s="663" t="s">
        <v>47</v>
      </c>
      <c r="C647" s="663"/>
      <c r="D647" s="663"/>
      <c r="E647" s="663"/>
      <c r="F647" s="663"/>
      <c r="G647" s="663"/>
      <c r="H647" s="663"/>
      <c r="I647" s="663"/>
      <c r="J647" s="663"/>
      <c r="K647" s="663"/>
      <c r="L647" s="663"/>
      <c r="M647" s="664"/>
      <c r="N647" s="174">
        <v>991</v>
      </c>
      <c r="O647" s="198">
        <v>10</v>
      </c>
      <c r="P647" s="198">
        <v>3</v>
      </c>
      <c r="Q647" s="175" t="s">
        <v>591</v>
      </c>
      <c r="R647" s="176" t="s">
        <v>44</v>
      </c>
      <c r="S647" s="635"/>
      <c r="T647" s="636"/>
      <c r="U647" s="394">
        <v>0</v>
      </c>
      <c r="V647" s="394">
        <f t="shared" si="67"/>
        <v>0</v>
      </c>
      <c r="W647" s="395" t="e">
        <f t="shared" si="62"/>
        <v>#DIV/0!</v>
      </c>
      <c r="X647" s="665"/>
      <c r="Y647" s="665"/>
      <c r="Z647" s="665"/>
      <c r="AA647" s="665"/>
      <c r="AB647" s="665"/>
      <c r="AC647" s="665"/>
      <c r="AD647" s="665"/>
      <c r="AE647" s="177"/>
    </row>
    <row r="648" spans="1:32" ht="21.75" hidden="1" customHeight="1" x14ac:dyDescent="0.2">
      <c r="A648" s="173"/>
      <c r="B648" s="663" t="s">
        <v>495</v>
      </c>
      <c r="C648" s="663"/>
      <c r="D648" s="663"/>
      <c r="E648" s="663"/>
      <c r="F648" s="663"/>
      <c r="G648" s="663"/>
      <c r="H648" s="663"/>
      <c r="I648" s="663"/>
      <c r="J648" s="663"/>
      <c r="K648" s="663"/>
      <c r="L648" s="663"/>
      <c r="M648" s="664"/>
      <c r="N648" s="174">
        <v>991</v>
      </c>
      <c r="O648" s="198">
        <v>10</v>
      </c>
      <c r="P648" s="198">
        <v>3</v>
      </c>
      <c r="Q648" s="175" t="s">
        <v>591</v>
      </c>
      <c r="R648" s="176" t="s">
        <v>496</v>
      </c>
      <c r="S648" s="635"/>
      <c r="T648" s="636"/>
      <c r="U648" s="394">
        <v>0</v>
      </c>
      <c r="V648" s="394">
        <f t="shared" si="67"/>
        <v>0</v>
      </c>
      <c r="W648" s="395" t="e">
        <f t="shared" si="62"/>
        <v>#DIV/0!</v>
      </c>
      <c r="X648" s="665"/>
      <c r="Y648" s="665"/>
      <c r="Z648" s="665"/>
      <c r="AA648" s="665"/>
      <c r="AB648" s="665"/>
      <c r="AC648" s="665"/>
      <c r="AD648" s="665"/>
      <c r="AE648" s="177"/>
    </row>
    <row r="649" spans="1:32" ht="12" hidden="1" customHeight="1" x14ac:dyDescent="0.2">
      <c r="A649" s="173"/>
      <c r="B649" s="663" t="s">
        <v>87</v>
      </c>
      <c r="C649" s="663"/>
      <c r="D649" s="663"/>
      <c r="E649" s="663"/>
      <c r="F649" s="663"/>
      <c r="G649" s="663"/>
      <c r="H649" s="663"/>
      <c r="I649" s="663"/>
      <c r="J649" s="663"/>
      <c r="K649" s="663"/>
      <c r="L649" s="663"/>
      <c r="M649" s="664"/>
      <c r="N649" s="174">
        <v>991</v>
      </c>
      <c r="O649" s="198">
        <v>10</v>
      </c>
      <c r="P649" s="198">
        <v>3</v>
      </c>
      <c r="Q649" s="175" t="s">
        <v>591</v>
      </c>
      <c r="R649" s="176" t="s">
        <v>497</v>
      </c>
      <c r="S649" s="635"/>
      <c r="T649" s="636"/>
      <c r="U649" s="394">
        <v>0</v>
      </c>
      <c r="V649" s="394"/>
      <c r="W649" s="395" t="e">
        <f t="shared" si="62"/>
        <v>#DIV/0!</v>
      </c>
      <c r="X649" s="665"/>
      <c r="Y649" s="665"/>
      <c r="Z649" s="665"/>
      <c r="AA649" s="665"/>
      <c r="AB649" s="665"/>
      <c r="AC649" s="665"/>
      <c r="AD649" s="665"/>
      <c r="AE649" s="177"/>
    </row>
    <row r="650" spans="1:32" ht="21.75" customHeight="1" x14ac:dyDescent="0.2">
      <c r="A650" s="173"/>
      <c r="B650" s="663" t="s">
        <v>377</v>
      </c>
      <c r="C650" s="663"/>
      <c r="D650" s="663"/>
      <c r="E650" s="663"/>
      <c r="F650" s="663"/>
      <c r="G650" s="663"/>
      <c r="H650" s="663"/>
      <c r="I650" s="663"/>
      <c r="J650" s="663"/>
      <c r="K650" s="663"/>
      <c r="L650" s="663"/>
      <c r="M650" s="664"/>
      <c r="N650" s="174">
        <v>991</v>
      </c>
      <c r="O650" s="198">
        <v>10</v>
      </c>
      <c r="P650" s="198">
        <v>3</v>
      </c>
      <c r="Q650" s="175" t="s">
        <v>378</v>
      </c>
      <c r="R650" s="176">
        <v>0</v>
      </c>
      <c r="S650" s="635"/>
      <c r="T650" s="636"/>
      <c r="U650" s="394">
        <v>11</v>
      </c>
      <c r="V650" s="394">
        <f t="shared" ref="V650:V652" si="68">+V651</f>
        <v>11</v>
      </c>
      <c r="W650" s="395">
        <f t="shared" si="62"/>
        <v>100</v>
      </c>
      <c r="X650" s="665"/>
      <c r="Y650" s="665"/>
      <c r="Z650" s="665"/>
      <c r="AA650" s="665"/>
      <c r="AB650" s="665"/>
      <c r="AC650" s="665"/>
      <c r="AD650" s="665"/>
      <c r="AE650" s="177"/>
    </row>
    <row r="651" spans="1:32" ht="12" customHeight="1" x14ac:dyDescent="0.2">
      <c r="A651" s="173"/>
      <c r="B651" s="663" t="s">
        <v>379</v>
      </c>
      <c r="C651" s="663"/>
      <c r="D651" s="663"/>
      <c r="E651" s="663"/>
      <c r="F651" s="663"/>
      <c r="G651" s="663"/>
      <c r="H651" s="663"/>
      <c r="I651" s="663"/>
      <c r="J651" s="663"/>
      <c r="K651" s="663"/>
      <c r="L651" s="663"/>
      <c r="M651" s="664"/>
      <c r="N651" s="174">
        <v>991</v>
      </c>
      <c r="O651" s="198">
        <v>10</v>
      </c>
      <c r="P651" s="198">
        <v>3</v>
      </c>
      <c r="Q651" s="175" t="s">
        <v>380</v>
      </c>
      <c r="R651" s="176">
        <v>0</v>
      </c>
      <c r="S651" s="635"/>
      <c r="T651" s="636"/>
      <c r="U651" s="394">
        <v>11</v>
      </c>
      <c r="V651" s="394">
        <f t="shared" si="68"/>
        <v>11</v>
      </c>
      <c r="W651" s="395">
        <f t="shared" si="62"/>
        <v>100</v>
      </c>
      <c r="X651" s="665"/>
      <c r="Y651" s="665"/>
      <c r="Z651" s="665"/>
      <c r="AA651" s="665"/>
      <c r="AB651" s="665"/>
      <c r="AC651" s="665"/>
      <c r="AD651" s="665"/>
      <c r="AE651" s="177"/>
    </row>
    <row r="652" spans="1:32" ht="12" customHeight="1" x14ac:dyDescent="0.2">
      <c r="A652" s="173"/>
      <c r="B652" s="663" t="s">
        <v>47</v>
      </c>
      <c r="C652" s="663"/>
      <c r="D652" s="663"/>
      <c r="E652" s="663"/>
      <c r="F652" s="663"/>
      <c r="G652" s="663"/>
      <c r="H652" s="663"/>
      <c r="I652" s="663"/>
      <c r="J652" s="663"/>
      <c r="K652" s="663"/>
      <c r="L652" s="663"/>
      <c r="M652" s="664"/>
      <c r="N652" s="174">
        <v>991</v>
      </c>
      <c r="O652" s="198">
        <v>10</v>
      </c>
      <c r="P652" s="198">
        <v>3</v>
      </c>
      <c r="Q652" s="175" t="s">
        <v>380</v>
      </c>
      <c r="R652" s="176" t="s">
        <v>44</v>
      </c>
      <c r="S652" s="635"/>
      <c r="T652" s="636"/>
      <c r="U652" s="394">
        <v>11</v>
      </c>
      <c r="V652" s="394">
        <f t="shared" si="68"/>
        <v>11</v>
      </c>
      <c r="W652" s="395">
        <f t="shared" si="62"/>
        <v>100</v>
      </c>
      <c r="X652" s="665"/>
      <c r="Y652" s="665"/>
      <c r="Z652" s="665"/>
      <c r="AA652" s="665"/>
      <c r="AB652" s="665"/>
      <c r="AC652" s="665"/>
      <c r="AD652" s="665"/>
      <c r="AE652" s="177"/>
    </row>
    <row r="653" spans="1:32" ht="12" customHeight="1" x14ac:dyDescent="0.2">
      <c r="A653" s="173"/>
      <c r="B653" s="663" t="s">
        <v>598</v>
      </c>
      <c r="C653" s="663"/>
      <c r="D653" s="663"/>
      <c r="E653" s="663"/>
      <c r="F653" s="663"/>
      <c r="G653" s="663"/>
      <c r="H653" s="663"/>
      <c r="I653" s="663"/>
      <c r="J653" s="663"/>
      <c r="K653" s="663"/>
      <c r="L653" s="663"/>
      <c r="M653" s="664"/>
      <c r="N653" s="174">
        <v>991</v>
      </c>
      <c r="O653" s="198">
        <v>10</v>
      </c>
      <c r="P653" s="198">
        <v>3</v>
      </c>
      <c r="Q653" s="175" t="s">
        <v>380</v>
      </c>
      <c r="R653" s="176" t="s">
        <v>599</v>
      </c>
      <c r="S653" s="635"/>
      <c r="T653" s="636"/>
      <c r="U653" s="394">
        <v>11</v>
      </c>
      <c r="V653" s="394">
        <v>11</v>
      </c>
      <c r="W653" s="395">
        <f t="shared" si="62"/>
        <v>100</v>
      </c>
      <c r="X653" s="665"/>
      <c r="Y653" s="665"/>
      <c r="Z653" s="665"/>
      <c r="AA653" s="665"/>
      <c r="AB653" s="665"/>
      <c r="AC653" s="665"/>
      <c r="AD653" s="665"/>
      <c r="AE653" s="177"/>
    </row>
    <row r="654" spans="1:32" ht="12" customHeight="1" x14ac:dyDescent="0.2">
      <c r="A654" s="173"/>
      <c r="B654" s="663" t="s">
        <v>512</v>
      </c>
      <c r="C654" s="663"/>
      <c r="D654" s="663"/>
      <c r="E654" s="663"/>
      <c r="F654" s="663"/>
      <c r="G654" s="663"/>
      <c r="H654" s="663"/>
      <c r="I654" s="663"/>
      <c r="J654" s="663"/>
      <c r="K654" s="663"/>
      <c r="L654" s="663"/>
      <c r="M654" s="664"/>
      <c r="N654" s="174">
        <v>991</v>
      </c>
      <c r="O654" s="198">
        <v>11</v>
      </c>
      <c r="P654" s="198">
        <v>0</v>
      </c>
      <c r="Q654" s="175">
        <v>0</v>
      </c>
      <c r="R654" s="176">
        <v>0</v>
      </c>
      <c r="S654" s="635"/>
      <c r="T654" s="636"/>
      <c r="U654" s="394">
        <v>1183</v>
      </c>
      <c r="V654" s="394">
        <f>+V655</f>
        <v>1182.9516900000001</v>
      </c>
      <c r="W654" s="395">
        <f t="shared" si="62"/>
        <v>99.995916314454774</v>
      </c>
      <c r="X654" s="665"/>
      <c r="Y654" s="665"/>
      <c r="Z654" s="665"/>
      <c r="AA654" s="665"/>
      <c r="AB654" s="665"/>
      <c r="AC654" s="665"/>
      <c r="AD654" s="665"/>
      <c r="AE654" s="177"/>
      <c r="AF654" s="178"/>
    </row>
    <row r="655" spans="1:32" ht="12" customHeight="1" x14ac:dyDescent="0.2">
      <c r="A655" s="173"/>
      <c r="B655" s="663" t="s">
        <v>99</v>
      </c>
      <c r="C655" s="663"/>
      <c r="D655" s="663"/>
      <c r="E655" s="663"/>
      <c r="F655" s="663"/>
      <c r="G655" s="663"/>
      <c r="H655" s="663"/>
      <c r="I655" s="663"/>
      <c r="J655" s="663"/>
      <c r="K655" s="663"/>
      <c r="L655" s="663"/>
      <c r="M655" s="664"/>
      <c r="N655" s="174">
        <v>991</v>
      </c>
      <c r="O655" s="198">
        <v>11</v>
      </c>
      <c r="P655" s="198">
        <v>5</v>
      </c>
      <c r="Q655" s="175">
        <v>0</v>
      </c>
      <c r="R655" s="176">
        <v>0</v>
      </c>
      <c r="S655" s="635"/>
      <c r="T655" s="636"/>
      <c r="U655" s="394">
        <v>1183</v>
      </c>
      <c r="V655" s="394">
        <f>+V656+V666</f>
        <v>1182.9516900000001</v>
      </c>
      <c r="W655" s="395">
        <f t="shared" si="62"/>
        <v>99.995916314454774</v>
      </c>
      <c r="X655" s="665"/>
      <c r="Y655" s="665"/>
      <c r="Z655" s="665"/>
      <c r="AA655" s="665"/>
      <c r="AB655" s="665"/>
      <c r="AC655" s="665"/>
      <c r="AD655" s="665"/>
      <c r="AE655" s="177"/>
      <c r="AF655" s="178"/>
    </row>
    <row r="656" spans="1:32" ht="32.25" customHeight="1" x14ac:dyDescent="0.2">
      <c r="A656" s="173"/>
      <c r="B656" s="663" t="s">
        <v>498</v>
      </c>
      <c r="C656" s="663"/>
      <c r="D656" s="663"/>
      <c r="E656" s="663"/>
      <c r="F656" s="663"/>
      <c r="G656" s="663"/>
      <c r="H656" s="663"/>
      <c r="I656" s="663"/>
      <c r="J656" s="663"/>
      <c r="K656" s="663"/>
      <c r="L656" s="663"/>
      <c r="M656" s="664"/>
      <c r="N656" s="174">
        <v>991</v>
      </c>
      <c r="O656" s="198">
        <v>11</v>
      </c>
      <c r="P656" s="198">
        <v>5</v>
      </c>
      <c r="Q656" s="175" t="s">
        <v>499</v>
      </c>
      <c r="R656" s="176">
        <v>0</v>
      </c>
      <c r="S656" s="635"/>
      <c r="T656" s="636"/>
      <c r="U656" s="394">
        <v>125</v>
      </c>
      <c r="V656" s="394">
        <f>+V657</f>
        <v>125</v>
      </c>
      <c r="W656" s="395">
        <f t="shared" si="62"/>
        <v>100</v>
      </c>
      <c r="X656" s="665"/>
      <c r="Y656" s="665"/>
      <c r="Z656" s="665"/>
      <c r="AA656" s="665"/>
      <c r="AB656" s="665"/>
      <c r="AC656" s="665"/>
      <c r="AD656" s="665"/>
      <c r="AE656" s="177"/>
      <c r="AF656" s="178"/>
    </row>
    <row r="657" spans="1:32" ht="12" customHeight="1" x14ac:dyDescent="0.2">
      <c r="A657" s="173"/>
      <c r="B657" s="663" t="s">
        <v>114</v>
      </c>
      <c r="C657" s="663"/>
      <c r="D657" s="663"/>
      <c r="E657" s="663"/>
      <c r="F657" s="663"/>
      <c r="G657" s="663"/>
      <c r="H657" s="663"/>
      <c r="I657" s="663"/>
      <c r="J657" s="663"/>
      <c r="K657" s="663"/>
      <c r="L657" s="663"/>
      <c r="M657" s="664"/>
      <c r="N657" s="174">
        <v>991</v>
      </c>
      <c r="O657" s="198">
        <v>11</v>
      </c>
      <c r="P657" s="198">
        <v>5</v>
      </c>
      <c r="Q657" s="175" t="s">
        <v>513</v>
      </c>
      <c r="R657" s="176">
        <v>0</v>
      </c>
      <c r="S657" s="635"/>
      <c r="T657" s="636"/>
      <c r="U657" s="394">
        <v>125</v>
      </c>
      <c r="V657" s="394">
        <f>+V658</f>
        <v>125</v>
      </c>
      <c r="W657" s="395">
        <f t="shared" si="62"/>
        <v>100</v>
      </c>
      <c r="X657" s="665"/>
      <c r="Y657" s="665"/>
      <c r="Z657" s="665"/>
      <c r="AA657" s="665"/>
      <c r="AB657" s="665"/>
      <c r="AC657" s="665"/>
      <c r="AD657" s="665"/>
      <c r="AE657" s="177"/>
      <c r="AF657" s="178"/>
    </row>
    <row r="658" spans="1:32" ht="12" customHeight="1" x14ac:dyDescent="0.2">
      <c r="A658" s="173"/>
      <c r="B658" s="663" t="s">
        <v>100</v>
      </c>
      <c r="C658" s="663"/>
      <c r="D658" s="663"/>
      <c r="E658" s="663"/>
      <c r="F658" s="663"/>
      <c r="G658" s="663"/>
      <c r="H658" s="663"/>
      <c r="I658" s="663"/>
      <c r="J658" s="663"/>
      <c r="K658" s="663"/>
      <c r="L658" s="663"/>
      <c r="M658" s="664"/>
      <c r="N658" s="174">
        <v>991</v>
      </c>
      <c r="O658" s="198">
        <v>11</v>
      </c>
      <c r="P658" s="198">
        <v>5</v>
      </c>
      <c r="Q658" s="175" t="s">
        <v>514</v>
      </c>
      <c r="R658" s="176">
        <v>0</v>
      </c>
      <c r="S658" s="635"/>
      <c r="T658" s="636"/>
      <c r="U658" s="394">
        <v>125</v>
      </c>
      <c r="V658" s="394">
        <f>+V659+V662</f>
        <v>125</v>
      </c>
      <c r="W658" s="395">
        <f t="shared" si="62"/>
        <v>100</v>
      </c>
      <c r="X658" s="665"/>
      <c r="Y658" s="665"/>
      <c r="Z658" s="665"/>
      <c r="AA658" s="665"/>
      <c r="AB658" s="665"/>
      <c r="AC658" s="665"/>
      <c r="AD658" s="665"/>
      <c r="AE658" s="177"/>
      <c r="AF658" s="178"/>
    </row>
    <row r="659" spans="1:32" ht="53.25" hidden="1" customHeight="1" x14ac:dyDescent="0.2">
      <c r="A659" s="173"/>
      <c r="B659" s="663" t="s">
        <v>17</v>
      </c>
      <c r="C659" s="663"/>
      <c r="D659" s="663"/>
      <c r="E659" s="663"/>
      <c r="F659" s="663"/>
      <c r="G659" s="663"/>
      <c r="H659" s="663"/>
      <c r="I659" s="663"/>
      <c r="J659" s="663"/>
      <c r="K659" s="663"/>
      <c r="L659" s="663"/>
      <c r="M659" s="664"/>
      <c r="N659" s="174">
        <v>991</v>
      </c>
      <c r="O659" s="198">
        <v>11</v>
      </c>
      <c r="P659" s="198">
        <v>5</v>
      </c>
      <c r="Q659" s="175" t="s">
        <v>514</v>
      </c>
      <c r="R659" s="176" t="s">
        <v>18</v>
      </c>
      <c r="S659" s="635"/>
      <c r="T659" s="636"/>
      <c r="U659" s="394">
        <v>0</v>
      </c>
      <c r="V659" s="394">
        <f>+V660</f>
        <v>0</v>
      </c>
      <c r="W659" s="395" t="e">
        <f t="shared" ref="W659:W722" si="69">+V659/U659*100</f>
        <v>#DIV/0!</v>
      </c>
      <c r="X659" s="665"/>
      <c r="Y659" s="665"/>
      <c r="Z659" s="665"/>
      <c r="AA659" s="665"/>
      <c r="AB659" s="665"/>
      <c r="AC659" s="665"/>
      <c r="AD659" s="665"/>
      <c r="AE659" s="177"/>
      <c r="AF659" s="178"/>
    </row>
    <row r="660" spans="1:32" ht="21.75" hidden="1" customHeight="1" x14ac:dyDescent="0.2">
      <c r="A660" s="173"/>
      <c r="B660" s="663" t="s">
        <v>38</v>
      </c>
      <c r="C660" s="663"/>
      <c r="D660" s="663"/>
      <c r="E660" s="663"/>
      <c r="F660" s="663"/>
      <c r="G660" s="663"/>
      <c r="H660" s="663"/>
      <c r="I660" s="663"/>
      <c r="J660" s="663"/>
      <c r="K660" s="663"/>
      <c r="L660" s="663"/>
      <c r="M660" s="664"/>
      <c r="N660" s="174">
        <v>991</v>
      </c>
      <c r="O660" s="198">
        <v>11</v>
      </c>
      <c r="P660" s="198">
        <v>5</v>
      </c>
      <c r="Q660" s="175" t="s">
        <v>514</v>
      </c>
      <c r="R660" s="176" t="s">
        <v>39</v>
      </c>
      <c r="S660" s="635"/>
      <c r="T660" s="636"/>
      <c r="U660" s="394">
        <v>0</v>
      </c>
      <c r="V660" s="394">
        <f>+V661</f>
        <v>0</v>
      </c>
      <c r="W660" s="395" t="e">
        <f t="shared" si="69"/>
        <v>#DIV/0!</v>
      </c>
      <c r="X660" s="665"/>
      <c r="Y660" s="665"/>
      <c r="Z660" s="665"/>
      <c r="AA660" s="665"/>
      <c r="AB660" s="665"/>
      <c r="AC660" s="665"/>
      <c r="AD660" s="665"/>
      <c r="AE660" s="177"/>
      <c r="AF660" s="178"/>
    </row>
    <row r="661" spans="1:32" ht="42.75" hidden="1" customHeight="1" x14ac:dyDescent="0.2">
      <c r="A661" s="173"/>
      <c r="B661" s="663" t="s">
        <v>515</v>
      </c>
      <c r="C661" s="663"/>
      <c r="D661" s="663"/>
      <c r="E661" s="663"/>
      <c r="F661" s="663"/>
      <c r="G661" s="663"/>
      <c r="H661" s="663"/>
      <c r="I661" s="663"/>
      <c r="J661" s="663"/>
      <c r="K661" s="663"/>
      <c r="L661" s="663"/>
      <c r="M661" s="664"/>
      <c r="N661" s="174">
        <v>991</v>
      </c>
      <c r="O661" s="198">
        <v>11</v>
      </c>
      <c r="P661" s="198">
        <v>5</v>
      </c>
      <c r="Q661" s="175" t="s">
        <v>514</v>
      </c>
      <c r="R661" s="176" t="s">
        <v>516</v>
      </c>
      <c r="S661" s="635"/>
      <c r="T661" s="636"/>
      <c r="U661" s="394">
        <v>0</v>
      </c>
      <c r="V661" s="394"/>
      <c r="W661" s="395" t="e">
        <f t="shared" si="69"/>
        <v>#DIV/0!</v>
      </c>
      <c r="X661" s="665"/>
      <c r="Y661" s="665"/>
      <c r="Z661" s="665"/>
      <c r="AA661" s="665"/>
      <c r="AB661" s="665"/>
      <c r="AC661" s="665"/>
      <c r="AD661" s="665"/>
      <c r="AE661" s="177"/>
      <c r="AF661" s="178"/>
    </row>
    <row r="662" spans="1:32" ht="21.75" customHeight="1" x14ac:dyDescent="0.2">
      <c r="A662" s="173"/>
      <c r="B662" s="663" t="s">
        <v>339</v>
      </c>
      <c r="C662" s="663"/>
      <c r="D662" s="663"/>
      <c r="E662" s="663"/>
      <c r="F662" s="663"/>
      <c r="G662" s="663"/>
      <c r="H662" s="663"/>
      <c r="I662" s="663"/>
      <c r="J662" s="663"/>
      <c r="K662" s="663"/>
      <c r="L662" s="663"/>
      <c r="M662" s="664"/>
      <c r="N662" s="174">
        <v>991</v>
      </c>
      <c r="O662" s="198">
        <v>11</v>
      </c>
      <c r="P662" s="198">
        <v>5</v>
      </c>
      <c r="Q662" s="175" t="s">
        <v>514</v>
      </c>
      <c r="R662" s="176" t="s">
        <v>25</v>
      </c>
      <c r="S662" s="635"/>
      <c r="T662" s="636"/>
      <c r="U662" s="394">
        <v>125</v>
      </c>
      <c r="V662" s="394">
        <f>+V663</f>
        <v>125</v>
      </c>
      <c r="W662" s="395">
        <f t="shared" si="69"/>
        <v>100</v>
      </c>
      <c r="X662" s="665"/>
      <c r="Y662" s="665"/>
      <c r="Z662" s="665"/>
      <c r="AA662" s="665"/>
      <c r="AB662" s="665"/>
      <c r="AC662" s="665"/>
      <c r="AD662" s="665"/>
      <c r="AE662" s="177"/>
      <c r="AF662" s="178"/>
    </row>
    <row r="663" spans="1:32" ht="21.75" customHeight="1" x14ac:dyDescent="0.2">
      <c r="A663" s="173"/>
      <c r="B663" s="663" t="s">
        <v>340</v>
      </c>
      <c r="C663" s="663"/>
      <c r="D663" s="663"/>
      <c r="E663" s="663"/>
      <c r="F663" s="663"/>
      <c r="G663" s="663"/>
      <c r="H663" s="663"/>
      <c r="I663" s="663"/>
      <c r="J663" s="663"/>
      <c r="K663" s="663"/>
      <c r="L663" s="663"/>
      <c r="M663" s="664"/>
      <c r="N663" s="174">
        <v>991</v>
      </c>
      <c r="O663" s="198">
        <v>11</v>
      </c>
      <c r="P663" s="198">
        <v>5</v>
      </c>
      <c r="Q663" s="175" t="s">
        <v>514</v>
      </c>
      <c r="R663" s="176" t="s">
        <v>27</v>
      </c>
      <c r="S663" s="635"/>
      <c r="T663" s="636"/>
      <c r="U663" s="394">
        <v>125</v>
      </c>
      <c r="V663" s="394">
        <f>+V664+V665</f>
        <v>125</v>
      </c>
      <c r="W663" s="395">
        <f t="shared" si="69"/>
        <v>100</v>
      </c>
      <c r="X663" s="665"/>
      <c r="Y663" s="665"/>
      <c r="Z663" s="665"/>
      <c r="AA663" s="665"/>
      <c r="AB663" s="665"/>
      <c r="AC663" s="665"/>
      <c r="AD663" s="665"/>
      <c r="AE663" s="177"/>
      <c r="AF663" s="178"/>
    </row>
    <row r="664" spans="1:32" ht="21.75" hidden="1" customHeight="1" x14ac:dyDescent="0.2">
      <c r="A664" s="173"/>
      <c r="B664" s="663" t="s">
        <v>341</v>
      </c>
      <c r="C664" s="663"/>
      <c r="D664" s="663"/>
      <c r="E664" s="663"/>
      <c r="F664" s="663"/>
      <c r="G664" s="663"/>
      <c r="H664" s="663"/>
      <c r="I664" s="663"/>
      <c r="J664" s="663"/>
      <c r="K664" s="663"/>
      <c r="L664" s="663"/>
      <c r="M664" s="664"/>
      <c r="N664" s="174">
        <v>991</v>
      </c>
      <c r="O664" s="198">
        <v>11</v>
      </c>
      <c r="P664" s="198">
        <v>5</v>
      </c>
      <c r="Q664" s="175" t="s">
        <v>514</v>
      </c>
      <c r="R664" s="176" t="s">
        <v>28</v>
      </c>
      <c r="S664" s="635"/>
      <c r="T664" s="636"/>
      <c r="U664" s="394">
        <v>0</v>
      </c>
      <c r="V664" s="394"/>
      <c r="W664" s="395" t="e">
        <f t="shared" si="69"/>
        <v>#DIV/0!</v>
      </c>
      <c r="X664" s="665"/>
      <c r="Y664" s="665"/>
      <c r="Z664" s="665"/>
      <c r="AA664" s="665"/>
      <c r="AB664" s="665"/>
      <c r="AC664" s="665"/>
      <c r="AD664" s="665"/>
      <c r="AE664" s="177"/>
      <c r="AF664" s="178"/>
    </row>
    <row r="665" spans="1:32" ht="12" customHeight="1" x14ac:dyDescent="0.2">
      <c r="A665" s="173"/>
      <c r="B665" s="663" t="s">
        <v>342</v>
      </c>
      <c r="C665" s="663"/>
      <c r="D665" s="663"/>
      <c r="E665" s="663"/>
      <c r="F665" s="663"/>
      <c r="G665" s="663"/>
      <c r="H665" s="663"/>
      <c r="I665" s="663"/>
      <c r="J665" s="663"/>
      <c r="K665" s="663"/>
      <c r="L665" s="663"/>
      <c r="M665" s="664"/>
      <c r="N665" s="174">
        <v>991</v>
      </c>
      <c r="O665" s="198">
        <v>11</v>
      </c>
      <c r="P665" s="198">
        <v>5</v>
      </c>
      <c r="Q665" s="175" t="s">
        <v>514</v>
      </c>
      <c r="R665" s="176" t="s">
        <v>29</v>
      </c>
      <c r="S665" s="635"/>
      <c r="T665" s="636"/>
      <c r="U665" s="394">
        <v>125</v>
      </c>
      <c r="V665" s="394">
        <v>125</v>
      </c>
      <c r="W665" s="395">
        <f t="shared" si="69"/>
        <v>100</v>
      </c>
      <c r="X665" s="665"/>
      <c r="Y665" s="665"/>
      <c r="Z665" s="665"/>
      <c r="AA665" s="665"/>
      <c r="AB665" s="665"/>
      <c r="AC665" s="665"/>
      <c r="AD665" s="665"/>
      <c r="AE665" s="177"/>
      <c r="AF665" s="178"/>
    </row>
    <row r="666" spans="1:32" ht="32.25" customHeight="1" x14ac:dyDescent="0.2">
      <c r="A666" s="173"/>
      <c r="B666" s="663" t="s">
        <v>498</v>
      </c>
      <c r="C666" s="663"/>
      <c r="D666" s="663"/>
      <c r="E666" s="663"/>
      <c r="F666" s="663"/>
      <c r="G666" s="663"/>
      <c r="H666" s="663"/>
      <c r="I666" s="663"/>
      <c r="J666" s="663"/>
      <c r="K666" s="663"/>
      <c r="L666" s="663"/>
      <c r="M666" s="664"/>
      <c r="N666" s="174">
        <v>991</v>
      </c>
      <c r="O666" s="198">
        <v>11</v>
      </c>
      <c r="P666" s="198">
        <v>5</v>
      </c>
      <c r="Q666" s="175" t="s">
        <v>499</v>
      </c>
      <c r="R666" s="176">
        <v>0</v>
      </c>
      <c r="S666" s="635"/>
      <c r="T666" s="636"/>
      <c r="U666" s="394">
        <v>1058</v>
      </c>
      <c r="V666" s="394">
        <f>+V667</f>
        <v>1057.9516900000001</v>
      </c>
      <c r="W666" s="395">
        <f t="shared" si="69"/>
        <v>99.995433837429132</v>
      </c>
      <c r="X666" s="665"/>
      <c r="Y666" s="665"/>
      <c r="Z666" s="665"/>
      <c r="AA666" s="665"/>
      <c r="AB666" s="665"/>
      <c r="AC666" s="665"/>
      <c r="AD666" s="665"/>
      <c r="AE666" s="177"/>
      <c r="AF666" s="178"/>
    </row>
    <row r="667" spans="1:32" ht="12" customHeight="1" x14ac:dyDescent="0.2">
      <c r="A667" s="173"/>
      <c r="B667" s="663" t="s">
        <v>500</v>
      </c>
      <c r="C667" s="663"/>
      <c r="D667" s="663"/>
      <c r="E667" s="663"/>
      <c r="F667" s="663"/>
      <c r="G667" s="663"/>
      <c r="H667" s="663"/>
      <c r="I667" s="663"/>
      <c r="J667" s="663"/>
      <c r="K667" s="663"/>
      <c r="L667" s="663"/>
      <c r="M667" s="664"/>
      <c r="N667" s="174">
        <v>991</v>
      </c>
      <c r="O667" s="198">
        <v>11</v>
      </c>
      <c r="P667" s="198">
        <v>5</v>
      </c>
      <c r="Q667" s="175" t="s">
        <v>501</v>
      </c>
      <c r="R667" s="176">
        <v>0</v>
      </c>
      <c r="S667" s="635"/>
      <c r="T667" s="636"/>
      <c r="U667" s="394">
        <v>1058</v>
      </c>
      <c r="V667" s="394">
        <f>+V668</f>
        <v>1057.9516900000001</v>
      </c>
      <c r="W667" s="395">
        <f t="shared" si="69"/>
        <v>99.995433837429132</v>
      </c>
      <c r="X667" s="665"/>
      <c r="Y667" s="665"/>
      <c r="Z667" s="665"/>
      <c r="AA667" s="665"/>
      <c r="AB667" s="665"/>
      <c r="AC667" s="665"/>
      <c r="AD667" s="665"/>
      <c r="AE667" s="177"/>
      <c r="AF667" s="178"/>
    </row>
    <row r="668" spans="1:32" ht="12" customHeight="1" x14ac:dyDescent="0.2">
      <c r="A668" s="173"/>
      <c r="B668" s="663" t="s">
        <v>100</v>
      </c>
      <c r="C668" s="663"/>
      <c r="D668" s="663"/>
      <c r="E668" s="663"/>
      <c r="F668" s="663"/>
      <c r="G668" s="663"/>
      <c r="H668" s="663"/>
      <c r="I668" s="663"/>
      <c r="J668" s="663"/>
      <c r="K668" s="663"/>
      <c r="L668" s="663"/>
      <c r="M668" s="664"/>
      <c r="N668" s="174">
        <v>991</v>
      </c>
      <c r="O668" s="198">
        <v>11</v>
      </c>
      <c r="P668" s="198">
        <v>5</v>
      </c>
      <c r="Q668" s="175" t="s">
        <v>517</v>
      </c>
      <c r="R668" s="176">
        <v>0</v>
      </c>
      <c r="S668" s="635"/>
      <c r="T668" s="636"/>
      <c r="U668" s="394">
        <v>1058</v>
      </c>
      <c r="V668" s="394">
        <f>+V669+V672</f>
        <v>1057.9516900000001</v>
      </c>
      <c r="W668" s="395">
        <f t="shared" si="69"/>
        <v>99.995433837429132</v>
      </c>
      <c r="X668" s="665"/>
      <c r="Y668" s="665"/>
      <c r="Z668" s="665"/>
      <c r="AA668" s="665"/>
      <c r="AB668" s="665"/>
      <c r="AC668" s="665"/>
      <c r="AD668" s="665"/>
      <c r="AE668" s="177"/>
      <c r="AF668" s="178"/>
    </row>
    <row r="669" spans="1:32" ht="53.25" hidden="1" customHeight="1" x14ac:dyDescent="0.2">
      <c r="A669" s="173"/>
      <c r="B669" s="663" t="s">
        <v>17</v>
      </c>
      <c r="C669" s="663"/>
      <c r="D669" s="663"/>
      <c r="E669" s="663"/>
      <c r="F669" s="663"/>
      <c r="G669" s="663"/>
      <c r="H669" s="663"/>
      <c r="I669" s="663"/>
      <c r="J669" s="663"/>
      <c r="K669" s="663"/>
      <c r="L669" s="663"/>
      <c r="M669" s="664"/>
      <c r="N669" s="174">
        <v>991</v>
      </c>
      <c r="O669" s="198">
        <v>11</v>
      </c>
      <c r="P669" s="198">
        <v>5</v>
      </c>
      <c r="Q669" s="175" t="s">
        <v>517</v>
      </c>
      <c r="R669" s="176" t="s">
        <v>18</v>
      </c>
      <c r="S669" s="635"/>
      <c r="T669" s="636"/>
      <c r="U669" s="394">
        <v>0</v>
      </c>
      <c r="V669" s="394">
        <f>+V670</f>
        <v>0</v>
      </c>
      <c r="W669" s="395" t="e">
        <f t="shared" si="69"/>
        <v>#DIV/0!</v>
      </c>
      <c r="X669" s="665"/>
      <c r="Y669" s="665"/>
      <c r="Z669" s="665"/>
      <c r="AA669" s="665"/>
      <c r="AB669" s="665"/>
      <c r="AC669" s="665"/>
      <c r="AD669" s="665"/>
      <c r="AE669" s="177"/>
      <c r="AF669" s="178"/>
    </row>
    <row r="670" spans="1:32" ht="21.75" hidden="1" customHeight="1" x14ac:dyDescent="0.2">
      <c r="A670" s="173"/>
      <c r="B670" s="663" t="s">
        <v>38</v>
      </c>
      <c r="C670" s="663"/>
      <c r="D670" s="663"/>
      <c r="E670" s="663"/>
      <c r="F670" s="663"/>
      <c r="G670" s="663"/>
      <c r="H670" s="663"/>
      <c r="I670" s="663"/>
      <c r="J670" s="663"/>
      <c r="K670" s="663"/>
      <c r="L670" s="663"/>
      <c r="M670" s="664"/>
      <c r="N670" s="174">
        <v>991</v>
      </c>
      <c r="O670" s="198">
        <v>11</v>
      </c>
      <c r="P670" s="198">
        <v>5</v>
      </c>
      <c r="Q670" s="175" t="s">
        <v>517</v>
      </c>
      <c r="R670" s="176" t="s">
        <v>39</v>
      </c>
      <c r="S670" s="635"/>
      <c r="T670" s="636"/>
      <c r="U670" s="394">
        <v>0</v>
      </c>
      <c r="V670" s="394">
        <f>+V671</f>
        <v>0</v>
      </c>
      <c r="W670" s="395" t="e">
        <f t="shared" si="69"/>
        <v>#DIV/0!</v>
      </c>
      <c r="X670" s="665"/>
      <c r="Y670" s="665"/>
      <c r="Z670" s="665"/>
      <c r="AA670" s="665"/>
      <c r="AB670" s="665"/>
      <c r="AC670" s="665"/>
      <c r="AD670" s="665"/>
      <c r="AE670" s="177"/>
      <c r="AF670" s="178"/>
    </row>
    <row r="671" spans="1:32" ht="42.75" hidden="1" customHeight="1" x14ac:dyDescent="0.2">
      <c r="A671" s="173"/>
      <c r="B671" s="663" t="s">
        <v>515</v>
      </c>
      <c r="C671" s="663"/>
      <c r="D671" s="663"/>
      <c r="E671" s="663"/>
      <c r="F671" s="663"/>
      <c r="G671" s="663"/>
      <c r="H671" s="663"/>
      <c r="I671" s="663"/>
      <c r="J671" s="663"/>
      <c r="K671" s="663"/>
      <c r="L671" s="663"/>
      <c r="M671" s="664"/>
      <c r="N671" s="174">
        <v>991</v>
      </c>
      <c r="O671" s="198">
        <v>11</v>
      </c>
      <c r="P671" s="198">
        <v>5</v>
      </c>
      <c r="Q671" s="175" t="s">
        <v>517</v>
      </c>
      <c r="R671" s="176" t="s">
        <v>516</v>
      </c>
      <c r="S671" s="635"/>
      <c r="T671" s="636"/>
      <c r="U671" s="394">
        <v>0</v>
      </c>
      <c r="V671" s="394"/>
      <c r="W671" s="395" t="e">
        <f t="shared" si="69"/>
        <v>#DIV/0!</v>
      </c>
      <c r="X671" s="665"/>
      <c r="Y671" s="665"/>
      <c r="Z671" s="665"/>
      <c r="AA671" s="665"/>
      <c r="AB671" s="665"/>
      <c r="AC671" s="665"/>
      <c r="AD671" s="665"/>
      <c r="AE671" s="177"/>
      <c r="AF671" s="178"/>
    </row>
    <row r="672" spans="1:32" ht="21.75" customHeight="1" x14ac:dyDescent="0.2">
      <c r="A672" s="173"/>
      <c r="B672" s="663" t="s">
        <v>339</v>
      </c>
      <c r="C672" s="663"/>
      <c r="D672" s="663"/>
      <c r="E672" s="663"/>
      <c r="F672" s="663"/>
      <c r="G672" s="663"/>
      <c r="H672" s="663"/>
      <c r="I672" s="663"/>
      <c r="J672" s="663"/>
      <c r="K672" s="663"/>
      <c r="L672" s="663"/>
      <c r="M672" s="664"/>
      <c r="N672" s="174">
        <v>991</v>
      </c>
      <c r="O672" s="198">
        <v>11</v>
      </c>
      <c r="P672" s="198">
        <v>5</v>
      </c>
      <c r="Q672" s="175" t="s">
        <v>517</v>
      </c>
      <c r="R672" s="176" t="s">
        <v>25</v>
      </c>
      <c r="S672" s="635"/>
      <c r="T672" s="636"/>
      <c r="U672" s="394">
        <v>1058</v>
      </c>
      <c r="V672" s="394">
        <f>+V673</f>
        <v>1057.9516900000001</v>
      </c>
      <c r="W672" s="395">
        <f t="shared" si="69"/>
        <v>99.995433837429132</v>
      </c>
      <c r="X672" s="665"/>
      <c r="Y672" s="665"/>
      <c r="Z672" s="665"/>
      <c r="AA672" s="665"/>
      <c r="AB672" s="665"/>
      <c r="AC672" s="665"/>
      <c r="AD672" s="665"/>
      <c r="AE672" s="177"/>
      <c r="AF672" s="178"/>
    </row>
    <row r="673" spans="1:32" ht="21.75" customHeight="1" x14ac:dyDescent="0.2">
      <c r="A673" s="173"/>
      <c r="B673" s="663" t="s">
        <v>340</v>
      </c>
      <c r="C673" s="663"/>
      <c r="D673" s="663"/>
      <c r="E673" s="663"/>
      <c r="F673" s="663"/>
      <c r="G673" s="663"/>
      <c r="H673" s="663"/>
      <c r="I673" s="663"/>
      <c r="J673" s="663"/>
      <c r="K673" s="663"/>
      <c r="L673" s="663"/>
      <c r="M673" s="664"/>
      <c r="N673" s="174">
        <v>991</v>
      </c>
      <c r="O673" s="198">
        <v>11</v>
      </c>
      <c r="P673" s="198">
        <v>5</v>
      </c>
      <c r="Q673" s="175" t="s">
        <v>517</v>
      </c>
      <c r="R673" s="176" t="s">
        <v>27</v>
      </c>
      <c r="S673" s="635"/>
      <c r="T673" s="636"/>
      <c r="U673" s="394">
        <v>1058</v>
      </c>
      <c r="V673" s="394">
        <f>+V674</f>
        <v>1057.9516900000001</v>
      </c>
      <c r="W673" s="395">
        <f t="shared" si="69"/>
        <v>99.995433837429132</v>
      </c>
      <c r="X673" s="665"/>
      <c r="Y673" s="665"/>
      <c r="Z673" s="665"/>
      <c r="AA673" s="665"/>
      <c r="AB673" s="665"/>
      <c r="AC673" s="665"/>
      <c r="AD673" s="665"/>
      <c r="AE673" s="177"/>
      <c r="AF673" s="178"/>
    </row>
    <row r="674" spans="1:32" ht="12" customHeight="1" x14ac:dyDescent="0.2">
      <c r="A674" s="173"/>
      <c r="B674" s="663" t="s">
        <v>342</v>
      </c>
      <c r="C674" s="663"/>
      <c r="D674" s="663"/>
      <c r="E674" s="663"/>
      <c r="F674" s="663"/>
      <c r="G674" s="663"/>
      <c r="H674" s="663"/>
      <c r="I674" s="663"/>
      <c r="J674" s="663"/>
      <c r="K674" s="663"/>
      <c r="L674" s="663"/>
      <c r="M674" s="664"/>
      <c r="N674" s="174">
        <v>991</v>
      </c>
      <c r="O674" s="198">
        <v>11</v>
      </c>
      <c r="P674" s="198">
        <v>5</v>
      </c>
      <c r="Q674" s="175" t="s">
        <v>517</v>
      </c>
      <c r="R674" s="176" t="s">
        <v>29</v>
      </c>
      <c r="S674" s="635"/>
      <c r="T674" s="636"/>
      <c r="U674" s="394">
        <v>1058</v>
      </c>
      <c r="V674" s="394">
        <v>1057.9516900000001</v>
      </c>
      <c r="W674" s="395">
        <f t="shared" si="69"/>
        <v>99.995433837429132</v>
      </c>
      <c r="X674" s="665"/>
      <c r="Y674" s="665"/>
      <c r="Z674" s="665"/>
      <c r="AA674" s="665"/>
      <c r="AB674" s="665"/>
      <c r="AC674" s="665"/>
      <c r="AD674" s="665"/>
      <c r="AE674" s="177"/>
      <c r="AF674" s="178"/>
    </row>
    <row r="675" spans="1:32" ht="12" customHeight="1" x14ac:dyDescent="0.2">
      <c r="A675" s="173"/>
      <c r="B675" s="663" t="s">
        <v>518</v>
      </c>
      <c r="C675" s="663"/>
      <c r="D675" s="663"/>
      <c r="E675" s="663"/>
      <c r="F675" s="663"/>
      <c r="G675" s="663"/>
      <c r="H675" s="663"/>
      <c r="I675" s="663"/>
      <c r="J675" s="663"/>
      <c r="K675" s="663"/>
      <c r="L675" s="663"/>
      <c r="M675" s="664"/>
      <c r="N675" s="174">
        <v>991</v>
      </c>
      <c r="O675" s="198">
        <v>12</v>
      </c>
      <c r="P675" s="198">
        <v>0</v>
      </c>
      <c r="Q675" s="175">
        <v>0</v>
      </c>
      <c r="R675" s="176">
        <v>0</v>
      </c>
      <c r="S675" s="635"/>
      <c r="T675" s="636"/>
      <c r="U675" s="394">
        <v>82.850970000000004</v>
      </c>
      <c r="V675" s="394">
        <f t="shared" ref="V675:V680" si="70">+V676</f>
        <v>82.85</v>
      </c>
      <c r="W675" s="395">
        <f t="shared" si="69"/>
        <v>99.998829223121945</v>
      </c>
      <c r="X675" s="665"/>
      <c r="Y675" s="665"/>
      <c r="Z675" s="665"/>
      <c r="AA675" s="665"/>
      <c r="AB675" s="665"/>
      <c r="AC675" s="665"/>
      <c r="AD675" s="665"/>
      <c r="AE675" s="177"/>
      <c r="AF675" s="178"/>
    </row>
    <row r="676" spans="1:32" ht="12" customHeight="1" x14ac:dyDescent="0.2">
      <c r="A676" s="173"/>
      <c r="B676" s="663" t="s">
        <v>101</v>
      </c>
      <c r="C676" s="663"/>
      <c r="D676" s="663"/>
      <c r="E676" s="663"/>
      <c r="F676" s="663"/>
      <c r="G676" s="663"/>
      <c r="H676" s="663"/>
      <c r="I676" s="663"/>
      <c r="J676" s="663"/>
      <c r="K676" s="663"/>
      <c r="L676" s="663"/>
      <c r="M676" s="664"/>
      <c r="N676" s="174">
        <v>991</v>
      </c>
      <c r="O676" s="198">
        <v>12</v>
      </c>
      <c r="P676" s="198">
        <v>2</v>
      </c>
      <c r="Q676" s="175">
        <v>0</v>
      </c>
      <c r="R676" s="176">
        <v>0</v>
      </c>
      <c r="S676" s="635"/>
      <c r="T676" s="636"/>
      <c r="U676" s="394">
        <v>82.850970000000004</v>
      </c>
      <c r="V676" s="394">
        <f t="shared" si="70"/>
        <v>82.85</v>
      </c>
      <c r="W676" s="395">
        <f t="shared" si="69"/>
        <v>99.998829223121945</v>
      </c>
      <c r="X676" s="665"/>
      <c r="Y676" s="665"/>
      <c r="Z676" s="665"/>
      <c r="AA676" s="665"/>
      <c r="AB676" s="665"/>
      <c r="AC676" s="665"/>
      <c r="AD676" s="665"/>
      <c r="AE676" s="177"/>
      <c r="AF676" s="178"/>
    </row>
    <row r="677" spans="1:32" ht="32.25" customHeight="1" x14ac:dyDescent="0.2">
      <c r="A677" s="173"/>
      <c r="B677" s="663" t="s">
        <v>323</v>
      </c>
      <c r="C677" s="663"/>
      <c r="D677" s="663"/>
      <c r="E677" s="663"/>
      <c r="F677" s="663"/>
      <c r="G677" s="663"/>
      <c r="H677" s="663"/>
      <c r="I677" s="663"/>
      <c r="J677" s="663"/>
      <c r="K677" s="663"/>
      <c r="L677" s="663"/>
      <c r="M677" s="664"/>
      <c r="N677" s="174">
        <v>991</v>
      </c>
      <c r="O677" s="198">
        <v>12</v>
      </c>
      <c r="P677" s="198">
        <v>2</v>
      </c>
      <c r="Q677" s="175" t="s">
        <v>324</v>
      </c>
      <c r="R677" s="176">
        <v>0</v>
      </c>
      <c r="S677" s="635"/>
      <c r="T677" s="636"/>
      <c r="U677" s="394">
        <v>82.850970000000004</v>
      </c>
      <c r="V677" s="394">
        <f t="shared" si="70"/>
        <v>82.85</v>
      </c>
      <c r="W677" s="395">
        <f t="shared" si="69"/>
        <v>99.998829223121945</v>
      </c>
      <c r="X677" s="665"/>
      <c r="Y677" s="665"/>
      <c r="Z677" s="665"/>
      <c r="AA677" s="665"/>
      <c r="AB677" s="665"/>
      <c r="AC677" s="665"/>
      <c r="AD677" s="665"/>
      <c r="AE677" s="177"/>
      <c r="AF677" s="178"/>
    </row>
    <row r="678" spans="1:32" ht="21.75" customHeight="1" x14ac:dyDescent="0.2">
      <c r="A678" s="173"/>
      <c r="B678" s="663" t="s">
        <v>519</v>
      </c>
      <c r="C678" s="663"/>
      <c r="D678" s="663"/>
      <c r="E678" s="663"/>
      <c r="F678" s="663"/>
      <c r="G678" s="663"/>
      <c r="H678" s="663"/>
      <c r="I678" s="663"/>
      <c r="J678" s="663"/>
      <c r="K678" s="663"/>
      <c r="L678" s="663"/>
      <c r="M678" s="664"/>
      <c r="N678" s="174">
        <v>991</v>
      </c>
      <c r="O678" s="198">
        <v>12</v>
      </c>
      <c r="P678" s="198">
        <v>2</v>
      </c>
      <c r="Q678" s="175" t="s">
        <v>520</v>
      </c>
      <c r="R678" s="176">
        <v>0</v>
      </c>
      <c r="S678" s="635"/>
      <c r="T678" s="636"/>
      <c r="U678" s="394">
        <v>82.850970000000004</v>
      </c>
      <c r="V678" s="394">
        <f t="shared" si="70"/>
        <v>82.85</v>
      </c>
      <c r="W678" s="395">
        <f t="shared" si="69"/>
        <v>99.998829223121945</v>
      </c>
      <c r="X678" s="665"/>
      <c r="Y678" s="665"/>
      <c r="Z678" s="665"/>
      <c r="AA678" s="665"/>
      <c r="AB678" s="665"/>
      <c r="AC678" s="665"/>
      <c r="AD678" s="665"/>
      <c r="AE678" s="177"/>
      <c r="AF678" s="178"/>
    </row>
    <row r="679" spans="1:32" ht="21.75" customHeight="1" x14ac:dyDescent="0.2">
      <c r="A679" s="173"/>
      <c r="B679" s="663" t="s">
        <v>339</v>
      </c>
      <c r="C679" s="663"/>
      <c r="D679" s="663"/>
      <c r="E679" s="663"/>
      <c r="F679" s="663"/>
      <c r="G679" s="663"/>
      <c r="H679" s="663"/>
      <c r="I679" s="663"/>
      <c r="J679" s="663"/>
      <c r="K679" s="663"/>
      <c r="L679" s="663"/>
      <c r="M679" s="664"/>
      <c r="N679" s="174">
        <v>991</v>
      </c>
      <c r="O679" s="198">
        <v>12</v>
      </c>
      <c r="P679" s="198">
        <v>2</v>
      </c>
      <c r="Q679" s="175" t="s">
        <v>520</v>
      </c>
      <c r="R679" s="176" t="s">
        <v>25</v>
      </c>
      <c r="S679" s="635"/>
      <c r="T679" s="636"/>
      <c r="U679" s="394">
        <v>82.850970000000004</v>
      </c>
      <c r="V679" s="394">
        <f t="shared" si="70"/>
        <v>82.85</v>
      </c>
      <c r="W679" s="395">
        <f t="shared" si="69"/>
        <v>99.998829223121945</v>
      </c>
      <c r="X679" s="665"/>
      <c r="Y679" s="665"/>
      <c r="Z679" s="665"/>
      <c r="AA679" s="665"/>
      <c r="AB679" s="665"/>
      <c r="AC679" s="665"/>
      <c r="AD679" s="665"/>
      <c r="AE679" s="177"/>
      <c r="AF679" s="178"/>
    </row>
    <row r="680" spans="1:32" ht="21.75" customHeight="1" x14ac:dyDescent="0.2">
      <c r="A680" s="173"/>
      <c r="B680" s="663" t="s">
        <v>340</v>
      </c>
      <c r="C680" s="663"/>
      <c r="D680" s="663"/>
      <c r="E680" s="663"/>
      <c r="F680" s="663"/>
      <c r="G680" s="663"/>
      <c r="H680" s="663"/>
      <c r="I680" s="663"/>
      <c r="J680" s="663"/>
      <c r="K680" s="663"/>
      <c r="L680" s="663"/>
      <c r="M680" s="664"/>
      <c r="N680" s="174">
        <v>991</v>
      </c>
      <c r="O680" s="198">
        <v>12</v>
      </c>
      <c r="P680" s="198">
        <v>2</v>
      </c>
      <c r="Q680" s="175" t="s">
        <v>520</v>
      </c>
      <c r="R680" s="176" t="s">
        <v>27</v>
      </c>
      <c r="S680" s="635"/>
      <c r="T680" s="636"/>
      <c r="U680" s="394">
        <v>82.850970000000004</v>
      </c>
      <c r="V680" s="394">
        <f t="shared" si="70"/>
        <v>82.85</v>
      </c>
      <c r="W680" s="395">
        <f t="shared" si="69"/>
        <v>99.998829223121945</v>
      </c>
      <c r="X680" s="665"/>
      <c r="Y680" s="665"/>
      <c r="Z680" s="665"/>
      <c r="AA680" s="665"/>
      <c r="AB680" s="665"/>
      <c r="AC680" s="665"/>
      <c r="AD680" s="665"/>
      <c r="AE680" s="177"/>
      <c r="AF680" s="178"/>
    </row>
    <row r="681" spans="1:32" ht="12" customHeight="1" x14ac:dyDescent="0.2">
      <c r="A681" s="173"/>
      <c r="B681" s="663" t="s">
        <v>342</v>
      </c>
      <c r="C681" s="663"/>
      <c r="D681" s="663"/>
      <c r="E681" s="663"/>
      <c r="F681" s="663"/>
      <c r="G681" s="663"/>
      <c r="H681" s="663"/>
      <c r="I681" s="663"/>
      <c r="J681" s="663"/>
      <c r="K681" s="663"/>
      <c r="L681" s="663"/>
      <c r="M681" s="664"/>
      <c r="N681" s="174">
        <v>991</v>
      </c>
      <c r="O681" s="198">
        <v>12</v>
      </c>
      <c r="P681" s="198">
        <v>2</v>
      </c>
      <c r="Q681" s="175" t="s">
        <v>520</v>
      </c>
      <c r="R681" s="176" t="s">
        <v>29</v>
      </c>
      <c r="S681" s="635"/>
      <c r="T681" s="636"/>
      <c r="U681" s="394">
        <v>82.850970000000004</v>
      </c>
      <c r="V681" s="394">
        <v>82.85</v>
      </c>
      <c r="W681" s="395">
        <f t="shared" si="69"/>
        <v>99.998829223121945</v>
      </c>
      <c r="X681" s="665"/>
      <c r="Y681" s="665"/>
      <c r="Z681" s="665"/>
      <c r="AA681" s="665"/>
      <c r="AB681" s="665"/>
      <c r="AC681" s="665"/>
      <c r="AD681" s="665"/>
      <c r="AE681" s="177"/>
      <c r="AF681" s="178"/>
    </row>
    <row r="682" spans="1:32" s="509" customFormat="1" ht="21.75" customHeight="1" x14ac:dyDescent="0.2">
      <c r="A682" s="163"/>
      <c r="B682" s="672" t="s">
        <v>102</v>
      </c>
      <c r="C682" s="672"/>
      <c r="D682" s="672"/>
      <c r="E682" s="672"/>
      <c r="F682" s="672"/>
      <c r="G682" s="672"/>
      <c r="H682" s="672"/>
      <c r="I682" s="672"/>
      <c r="J682" s="672"/>
      <c r="K682" s="672"/>
      <c r="L682" s="672"/>
      <c r="M682" s="673"/>
      <c r="N682" s="503">
        <v>998</v>
      </c>
      <c r="O682" s="504">
        <v>0</v>
      </c>
      <c r="P682" s="504">
        <v>0</v>
      </c>
      <c r="Q682" s="505">
        <v>0</v>
      </c>
      <c r="R682" s="506">
        <v>0</v>
      </c>
      <c r="S682" s="674"/>
      <c r="T682" s="675"/>
      <c r="U682" s="507">
        <v>22455.496809999997</v>
      </c>
      <c r="V682" s="507">
        <f>+V683+V720+V726</f>
        <v>22450.300929999998</v>
      </c>
      <c r="W682" s="396">
        <f t="shared" si="69"/>
        <v>99.976861433777387</v>
      </c>
      <c r="X682" s="676"/>
      <c r="Y682" s="676"/>
      <c r="Z682" s="676"/>
      <c r="AA682" s="676"/>
      <c r="AB682" s="676"/>
      <c r="AC682" s="676"/>
      <c r="AD682" s="676"/>
      <c r="AE682" s="165"/>
      <c r="AF682" s="508"/>
    </row>
    <row r="683" spans="1:32" ht="12" customHeight="1" x14ac:dyDescent="0.2">
      <c r="A683" s="173"/>
      <c r="B683" s="663" t="s">
        <v>322</v>
      </c>
      <c r="C683" s="663"/>
      <c r="D683" s="663"/>
      <c r="E683" s="663"/>
      <c r="F683" s="663"/>
      <c r="G683" s="663"/>
      <c r="H683" s="663"/>
      <c r="I683" s="663"/>
      <c r="J683" s="663"/>
      <c r="K683" s="663"/>
      <c r="L683" s="663"/>
      <c r="M683" s="664"/>
      <c r="N683" s="174">
        <v>998</v>
      </c>
      <c r="O683" s="198">
        <v>1</v>
      </c>
      <c r="P683" s="198">
        <v>0</v>
      </c>
      <c r="Q683" s="175">
        <v>0</v>
      </c>
      <c r="R683" s="176">
        <v>0</v>
      </c>
      <c r="S683" s="635"/>
      <c r="T683" s="636"/>
      <c r="U683" s="394">
        <v>4821.5634700000001</v>
      </c>
      <c r="V683" s="394">
        <f>+V684+V705</f>
        <v>4816.3675899999998</v>
      </c>
      <c r="W683" s="395">
        <f t="shared" si="69"/>
        <v>99.892236615107748</v>
      </c>
      <c r="X683" s="665"/>
      <c r="Y683" s="665"/>
      <c r="Z683" s="665"/>
      <c r="AA683" s="665"/>
      <c r="AB683" s="665"/>
      <c r="AC683" s="665"/>
      <c r="AD683" s="665"/>
      <c r="AE683" s="177"/>
      <c r="AF683" s="178"/>
    </row>
    <row r="684" spans="1:32" ht="32.25" customHeight="1" x14ac:dyDescent="0.2">
      <c r="A684" s="173"/>
      <c r="B684" s="663" t="s">
        <v>79</v>
      </c>
      <c r="C684" s="663"/>
      <c r="D684" s="663"/>
      <c r="E684" s="663"/>
      <c r="F684" s="663"/>
      <c r="G684" s="663"/>
      <c r="H684" s="663"/>
      <c r="I684" s="663"/>
      <c r="J684" s="663"/>
      <c r="K684" s="663"/>
      <c r="L684" s="663"/>
      <c r="M684" s="664"/>
      <c r="N684" s="174">
        <v>998</v>
      </c>
      <c r="O684" s="198">
        <v>1</v>
      </c>
      <c r="P684" s="198">
        <v>6</v>
      </c>
      <c r="Q684" s="175">
        <v>0</v>
      </c>
      <c r="R684" s="176">
        <v>0</v>
      </c>
      <c r="S684" s="635"/>
      <c r="T684" s="636"/>
      <c r="U684" s="394">
        <v>4477.3231900000001</v>
      </c>
      <c r="V684" s="394">
        <f>+V685</f>
        <v>4477.1273099999999</v>
      </c>
      <c r="W684" s="395">
        <f t="shared" si="69"/>
        <v>99.99562506453772</v>
      </c>
      <c r="X684" s="665"/>
      <c r="Y684" s="665"/>
      <c r="Z684" s="665"/>
      <c r="AA684" s="665"/>
      <c r="AB684" s="665"/>
      <c r="AC684" s="665"/>
      <c r="AD684" s="665"/>
      <c r="AE684" s="177"/>
      <c r="AF684" s="178"/>
    </row>
    <row r="685" spans="1:32" ht="21.75" customHeight="1" x14ac:dyDescent="0.2">
      <c r="A685" s="173"/>
      <c r="B685" s="663" t="s">
        <v>60</v>
      </c>
      <c r="C685" s="663"/>
      <c r="D685" s="663"/>
      <c r="E685" s="663"/>
      <c r="F685" s="663"/>
      <c r="G685" s="663"/>
      <c r="H685" s="663"/>
      <c r="I685" s="663"/>
      <c r="J685" s="663"/>
      <c r="K685" s="663"/>
      <c r="L685" s="663"/>
      <c r="M685" s="664"/>
      <c r="N685" s="174">
        <v>998</v>
      </c>
      <c r="O685" s="198">
        <v>1</v>
      </c>
      <c r="P685" s="198">
        <v>6</v>
      </c>
      <c r="Q685" s="175" t="s">
        <v>357</v>
      </c>
      <c r="R685" s="176">
        <v>0</v>
      </c>
      <c r="S685" s="635"/>
      <c r="T685" s="636"/>
      <c r="U685" s="394">
        <v>4477.3231900000001</v>
      </c>
      <c r="V685" s="394">
        <f>+V686+V691+V701</f>
        <v>4477.1273099999999</v>
      </c>
      <c r="W685" s="395">
        <f t="shared" si="69"/>
        <v>99.99562506453772</v>
      </c>
      <c r="X685" s="665"/>
      <c r="Y685" s="665"/>
      <c r="Z685" s="665"/>
      <c r="AA685" s="665"/>
      <c r="AB685" s="665"/>
      <c r="AC685" s="665"/>
      <c r="AD685" s="665"/>
      <c r="AE685" s="177"/>
      <c r="AF685" s="178"/>
    </row>
    <row r="686" spans="1:32" ht="42.75" customHeight="1" x14ac:dyDescent="0.2">
      <c r="A686" s="173"/>
      <c r="B686" s="663" t="s">
        <v>358</v>
      </c>
      <c r="C686" s="663"/>
      <c r="D686" s="663"/>
      <c r="E686" s="663"/>
      <c r="F686" s="663"/>
      <c r="G686" s="663"/>
      <c r="H686" s="663"/>
      <c r="I686" s="663"/>
      <c r="J686" s="663"/>
      <c r="K686" s="663"/>
      <c r="L686" s="663"/>
      <c r="M686" s="664"/>
      <c r="N686" s="174">
        <v>998</v>
      </c>
      <c r="O686" s="198">
        <v>1</v>
      </c>
      <c r="P686" s="198">
        <v>6</v>
      </c>
      <c r="Q686" s="175" t="s">
        <v>359</v>
      </c>
      <c r="R686" s="176">
        <v>0</v>
      </c>
      <c r="S686" s="635"/>
      <c r="T686" s="636"/>
      <c r="U686" s="394">
        <v>3770.9671900000003</v>
      </c>
      <c r="V686" s="394">
        <f>+V687</f>
        <v>3770.9671899999998</v>
      </c>
      <c r="W686" s="395">
        <f t="shared" si="69"/>
        <v>99.999999999999986</v>
      </c>
      <c r="X686" s="665"/>
      <c r="Y686" s="665"/>
      <c r="Z686" s="665"/>
      <c r="AA686" s="665"/>
      <c r="AB686" s="665"/>
      <c r="AC686" s="665"/>
      <c r="AD686" s="665"/>
      <c r="AE686" s="177"/>
      <c r="AF686" s="178"/>
    </row>
    <row r="687" spans="1:32" ht="53.25" customHeight="1" x14ac:dyDescent="0.2">
      <c r="A687" s="173"/>
      <c r="B687" s="663" t="s">
        <v>17</v>
      </c>
      <c r="C687" s="663"/>
      <c r="D687" s="663"/>
      <c r="E687" s="663"/>
      <c r="F687" s="663"/>
      <c r="G687" s="663"/>
      <c r="H687" s="663"/>
      <c r="I687" s="663"/>
      <c r="J687" s="663"/>
      <c r="K687" s="663"/>
      <c r="L687" s="663"/>
      <c r="M687" s="664"/>
      <c r="N687" s="174">
        <v>998</v>
      </c>
      <c r="O687" s="198">
        <v>1</v>
      </c>
      <c r="P687" s="198">
        <v>6</v>
      </c>
      <c r="Q687" s="175" t="s">
        <v>359</v>
      </c>
      <c r="R687" s="176" t="s">
        <v>18</v>
      </c>
      <c r="S687" s="635"/>
      <c r="T687" s="636"/>
      <c r="U687" s="394">
        <v>3770.9671900000003</v>
      </c>
      <c r="V687" s="394">
        <f>+V688</f>
        <v>3770.9671899999998</v>
      </c>
      <c r="W687" s="395">
        <f t="shared" si="69"/>
        <v>99.999999999999986</v>
      </c>
      <c r="X687" s="665"/>
      <c r="Y687" s="665"/>
      <c r="Z687" s="665"/>
      <c r="AA687" s="665"/>
      <c r="AB687" s="665"/>
      <c r="AC687" s="665"/>
      <c r="AD687" s="665"/>
      <c r="AE687" s="177"/>
      <c r="AF687" s="178"/>
    </row>
    <row r="688" spans="1:32" ht="21.75" customHeight="1" x14ac:dyDescent="0.2">
      <c r="A688" s="173"/>
      <c r="B688" s="663" t="s">
        <v>38</v>
      </c>
      <c r="C688" s="663"/>
      <c r="D688" s="663"/>
      <c r="E688" s="663"/>
      <c r="F688" s="663"/>
      <c r="G688" s="663"/>
      <c r="H688" s="663"/>
      <c r="I688" s="663"/>
      <c r="J688" s="663"/>
      <c r="K688" s="663"/>
      <c r="L688" s="663"/>
      <c r="M688" s="664"/>
      <c r="N688" s="174">
        <v>998</v>
      </c>
      <c r="O688" s="198">
        <v>1</v>
      </c>
      <c r="P688" s="198">
        <v>6</v>
      </c>
      <c r="Q688" s="175" t="s">
        <v>359</v>
      </c>
      <c r="R688" s="176" t="s">
        <v>39</v>
      </c>
      <c r="S688" s="635"/>
      <c r="T688" s="636"/>
      <c r="U688" s="394">
        <v>3770.9671900000003</v>
      </c>
      <c r="V688" s="394">
        <f>+V689+V690</f>
        <v>3770.9671899999998</v>
      </c>
      <c r="W688" s="395">
        <f t="shared" si="69"/>
        <v>99.999999999999986</v>
      </c>
      <c r="X688" s="665"/>
      <c r="Y688" s="665"/>
      <c r="Z688" s="665"/>
      <c r="AA688" s="665"/>
      <c r="AB688" s="665"/>
      <c r="AC688" s="665"/>
      <c r="AD688" s="665"/>
      <c r="AE688" s="177"/>
      <c r="AF688" s="178"/>
    </row>
    <row r="689" spans="1:32" ht="21.75" customHeight="1" x14ac:dyDescent="0.2">
      <c r="A689" s="173"/>
      <c r="B689" s="663" t="s">
        <v>327</v>
      </c>
      <c r="C689" s="663"/>
      <c r="D689" s="663"/>
      <c r="E689" s="663"/>
      <c r="F689" s="663"/>
      <c r="G689" s="663"/>
      <c r="H689" s="663"/>
      <c r="I689" s="663"/>
      <c r="J689" s="663"/>
      <c r="K689" s="663"/>
      <c r="L689" s="663"/>
      <c r="M689" s="664"/>
      <c r="N689" s="174">
        <v>998</v>
      </c>
      <c r="O689" s="198">
        <v>1</v>
      </c>
      <c r="P689" s="198">
        <v>6</v>
      </c>
      <c r="Q689" s="175" t="s">
        <v>359</v>
      </c>
      <c r="R689" s="176" t="s">
        <v>40</v>
      </c>
      <c r="S689" s="635"/>
      <c r="T689" s="636"/>
      <c r="U689" s="394">
        <v>2908.2437199999999</v>
      </c>
      <c r="V689" s="394">
        <v>2908.2437199999999</v>
      </c>
      <c r="W689" s="395">
        <f t="shared" si="69"/>
        <v>100</v>
      </c>
      <c r="X689" s="665"/>
      <c r="Y689" s="665"/>
      <c r="Z689" s="665"/>
      <c r="AA689" s="665"/>
      <c r="AB689" s="665"/>
      <c r="AC689" s="665"/>
      <c r="AD689" s="665"/>
      <c r="AE689" s="177"/>
      <c r="AF689" s="178"/>
    </row>
    <row r="690" spans="1:32" ht="32.25" customHeight="1" x14ac:dyDescent="0.2">
      <c r="A690" s="173"/>
      <c r="B690" s="663" t="s">
        <v>328</v>
      </c>
      <c r="C690" s="663"/>
      <c r="D690" s="663"/>
      <c r="E690" s="663"/>
      <c r="F690" s="663"/>
      <c r="G690" s="663"/>
      <c r="H690" s="663"/>
      <c r="I690" s="663"/>
      <c r="J690" s="663"/>
      <c r="K690" s="663"/>
      <c r="L690" s="663"/>
      <c r="M690" s="664"/>
      <c r="N690" s="174">
        <v>998</v>
      </c>
      <c r="O690" s="198">
        <v>1</v>
      </c>
      <c r="P690" s="198">
        <v>6</v>
      </c>
      <c r="Q690" s="175" t="s">
        <v>359</v>
      </c>
      <c r="R690" s="176" t="s">
        <v>42</v>
      </c>
      <c r="S690" s="635"/>
      <c r="T690" s="636"/>
      <c r="U690" s="394">
        <v>862.72347000000002</v>
      </c>
      <c r="V690" s="394">
        <v>862.72347000000002</v>
      </c>
      <c r="W690" s="395">
        <f t="shared" si="69"/>
        <v>100</v>
      </c>
      <c r="X690" s="665"/>
      <c r="Y690" s="665"/>
      <c r="Z690" s="665"/>
      <c r="AA690" s="665"/>
      <c r="AB690" s="665"/>
      <c r="AC690" s="665"/>
      <c r="AD690" s="665"/>
      <c r="AE690" s="177"/>
      <c r="AF690" s="178"/>
    </row>
    <row r="691" spans="1:32" ht="21.75" customHeight="1" x14ac:dyDescent="0.2">
      <c r="A691" s="173"/>
      <c r="B691" s="663" t="s">
        <v>60</v>
      </c>
      <c r="C691" s="663"/>
      <c r="D691" s="663"/>
      <c r="E691" s="663"/>
      <c r="F691" s="663"/>
      <c r="G691" s="663"/>
      <c r="H691" s="663"/>
      <c r="I691" s="663"/>
      <c r="J691" s="663"/>
      <c r="K691" s="663"/>
      <c r="L691" s="663"/>
      <c r="M691" s="664"/>
      <c r="N691" s="174">
        <v>998</v>
      </c>
      <c r="O691" s="198">
        <v>1</v>
      </c>
      <c r="P691" s="198">
        <v>6</v>
      </c>
      <c r="Q691" s="175" t="s">
        <v>360</v>
      </c>
      <c r="R691" s="176">
        <v>0</v>
      </c>
      <c r="S691" s="635"/>
      <c r="T691" s="636"/>
      <c r="U691" s="394">
        <v>696</v>
      </c>
      <c r="V691" s="394">
        <f>+V692+V696</f>
        <v>695.80412000000001</v>
      </c>
      <c r="W691" s="395">
        <f t="shared" si="69"/>
        <v>99.971856321839084</v>
      </c>
      <c r="X691" s="665"/>
      <c r="Y691" s="665"/>
      <c r="Z691" s="665"/>
      <c r="AA691" s="665"/>
      <c r="AB691" s="665"/>
      <c r="AC691" s="665"/>
      <c r="AD691" s="665"/>
      <c r="AE691" s="177"/>
      <c r="AF691" s="178"/>
    </row>
    <row r="692" spans="1:32" ht="21.75" customHeight="1" x14ac:dyDescent="0.2">
      <c r="A692" s="173"/>
      <c r="B692" s="663" t="s">
        <v>339</v>
      </c>
      <c r="C692" s="663"/>
      <c r="D692" s="663"/>
      <c r="E692" s="663"/>
      <c r="F692" s="663"/>
      <c r="G692" s="663"/>
      <c r="H692" s="663"/>
      <c r="I692" s="663"/>
      <c r="J692" s="663"/>
      <c r="K692" s="663"/>
      <c r="L692" s="663"/>
      <c r="M692" s="664"/>
      <c r="N692" s="174">
        <v>998</v>
      </c>
      <c r="O692" s="198">
        <v>1</v>
      </c>
      <c r="P692" s="198">
        <v>6</v>
      </c>
      <c r="Q692" s="175" t="s">
        <v>360</v>
      </c>
      <c r="R692" s="176" t="s">
        <v>25</v>
      </c>
      <c r="S692" s="635"/>
      <c r="T692" s="636"/>
      <c r="U692" s="394">
        <v>692.9</v>
      </c>
      <c r="V692" s="394">
        <f>+V693</f>
        <v>692.77211999999997</v>
      </c>
      <c r="W692" s="395">
        <f t="shared" si="69"/>
        <v>99.981544234377253</v>
      </c>
      <c r="X692" s="665"/>
      <c r="Y692" s="665"/>
      <c r="Z692" s="665"/>
      <c r="AA692" s="665"/>
      <c r="AB692" s="665"/>
      <c r="AC692" s="665"/>
      <c r="AD692" s="665"/>
      <c r="AE692" s="177"/>
      <c r="AF692" s="178"/>
    </row>
    <row r="693" spans="1:32" ht="21.75" customHeight="1" x14ac:dyDescent="0.2">
      <c r="A693" s="173"/>
      <c r="B693" s="663" t="s">
        <v>340</v>
      </c>
      <c r="C693" s="663"/>
      <c r="D693" s="663"/>
      <c r="E693" s="663"/>
      <c r="F693" s="663"/>
      <c r="G693" s="663"/>
      <c r="H693" s="663"/>
      <c r="I693" s="663"/>
      <c r="J693" s="663"/>
      <c r="K693" s="663"/>
      <c r="L693" s="663"/>
      <c r="M693" s="664"/>
      <c r="N693" s="174">
        <v>998</v>
      </c>
      <c r="O693" s="198">
        <v>1</v>
      </c>
      <c r="P693" s="198">
        <v>6</v>
      </c>
      <c r="Q693" s="175" t="s">
        <v>360</v>
      </c>
      <c r="R693" s="176" t="s">
        <v>27</v>
      </c>
      <c r="S693" s="635"/>
      <c r="T693" s="636"/>
      <c r="U693" s="394">
        <v>692.9</v>
      </c>
      <c r="V693" s="394">
        <f>+V694+V695</f>
        <v>692.77211999999997</v>
      </c>
      <c r="W693" s="395">
        <f t="shared" si="69"/>
        <v>99.981544234377253</v>
      </c>
      <c r="X693" s="665"/>
      <c r="Y693" s="665"/>
      <c r="Z693" s="665"/>
      <c r="AA693" s="665"/>
      <c r="AB693" s="665"/>
      <c r="AC693" s="665"/>
      <c r="AD693" s="665"/>
      <c r="AE693" s="177"/>
      <c r="AF693" s="178"/>
    </row>
    <row r="694" spans="1:32" ht="21.75" customHeight="1" x14ac:dyDescent="0.2">
      <c r="A694" s="173"/>
      <c r="B694" s="663" t="s">
        <v>341</v>
      </c>
      <c r="C694" s="663"/>
      <c r="D694" s="663"/>
      <c r="E694" s="663"/>
      <c r="F694" s="663"/>
      <c r="G694" s="663"/>
      <c r="H694" s="663"/>
      <c r="I694" s="663"/>
      <c r="J694" s="663"/>
      <c r="K694" s="663"/>
      <c r="L694" s="663"/>
      <c r="M694" s="664"/>
      <c r="N694" s="174">
        <v>998</v>
      </c>
      <c r="O694" s="198">
        <v>1</v>
      </c>
      <c r="P694" s="198">
        <v>6</v>
      </c>
      <c r="Q694" s="175" t="s">
        <v>360</v>
      </c>
      <c r="R694" s="176" t="s">
        <v>28</v>
      </c>
      <c r="S694" s="635"/>
      <c r="T694" s="636"/>
      <c r="U694" s="394">
        <v>477.1</v>
      </c>
      <c r="V694" s="394">
        <v>477.05369999999999</v>
      </c>
      <c r="W694" s="395">
        <f t="shared" si="69"/>
        <v>99.990295535527139</v>
      </c>
      <c r="X694" s="665"/>
      <c r="Y694" s="665"/>
      <c r="Z694" s="665"/>
      <c r="AA694" s="665"/>
      <c r="AB694" s="665"/>
      <c r="AC694" s="665"/>
      <c r="AD694" s="665"/>
      <c r="AE694" s="177"/>
      <c r="AF694" s="178"/>
    </row>
    <row r="695" spans="1:32" ht="12" customHeight="1" x14ac:dyDescent="0.2">
      <c r="A695" s="173"/>
      <c r="B695" s="663" t="s">
        <v>342</v>
      </c>
      <c r="C695" s="663"/>
      <c r="D695" s="663"/>
      <c r="E695" s="663"/>
      <c r="F695" s="663"/>
      <c r="G695" s="663"/>
      <c r="H695" s="663"/>
      <c r="I695" s="663"/>
      <c r="J695" s="663"/>
      <c r="K695" s="663"/>
      <c r="L695" s="663"/>
      <c r="M695" s="664"/>
      <c r="N695" s="174">
        <v>998</v>
      </c>
      <c r="O695" s="198">
        <v>1</v>
      </c>
      <c r="P695" s="198">
        <v>6</v>
      </c>
      <c r="Q695" s="175" t="s">
        <v>360</v>
      </c>
      <c r="R695" s="176" t="s">
        <v>29</v>
      </c>
      <c r="S695" s="635"/>
      <c r="T695" s="636"/>
      <c r="U695" s="394">
        <v>215.8</v>
      </c>
      <c r="V695" s="394">
        <v>215.71842000000001</v>
      </c>
      <c r="W695" s="395">
        <f t="shared" si="69"/>
        <v>99.962196478220577</v>
      </c>
      <c r="X695" s="665"/>
      <c r="Y695" s="665"/>
      <c r="Z695" s="665"/>
      <c r="AA695" s="665"/>
      <c r="AB695" s="665"/>
      <c r="AC695" s="665"/>
      <c r="AD695" s="665"/>
      <c r="AE695" s="177"/>
      <c r="AF695" s="178"/>
    </row>
    <row r="696" spans="1:32" ht="12" customHeight="1" x14ac:dyDescent="0.2">
      <c r="A696" s="173"/>
      <c r="B696" s="663" t="s">
        <v>30</v>
      </c>
      <c r="C696" s="663"/>
      <c r="D696" s="663"/>
      <c r="E696" s="663"/>
      <c r="F696" s="663"/>
      <c r="G696" s="663"/>
      <c r="H696" s="663"/>
      <c r="I696" s="663"/>
      <c r="J696" s="663"/>
      <c r="K696" s="663"/>
      <c r="L696" s="663"/>
      <c r="M696" s="664"/>
      <c r="N696" s="174">
        <v>998</v>
      </c>
      <c r="O696" s="198">
        <v>1</v>
      </c>
      <c r="P696" s="198">
        <v>6</v>
      </c>
      <c r="Q696" s="175" t="s">
        <v>360</v>
      </c>
      <c r="R696" s="176" t="s">
        <v>31</v>
      </c>
      <c r="S696" s="635"/>
      <c r="T696" s="636"/>
      <c r="U696" s="394">
        <v>3.0999999999999996</v>
      </c>
      <c r="V696" s="394">
        <f>+V697</f>
        <v>3.032</v>
      </c>
      <c r="W696" s="395">
        <f t="shared" si="69"/>
        <v>97.806451612903231</v>
      </c>
      <c r="X696" s="665"/>
      <c r="Y696" s="665"/>
      <c r="Z696" s="665"/>
      <c r="AA696" s="665"/>
      <c r="AB696" s="665"/>
      <c r="AC696" s="665"/>
      <c r="AD696" s="665"/>
      <c r="AE696" s="177"/>
      <c r="AF696" s="178"/>
    </row>
    <row r="697" spans="1:32" ht="12" customHeight="1" x14ac:dyDescent="0.2">
      <c r="A697" s="173"/>
      <c r="B697" s="663" t="s">
        <v>343</v>
      </c>
      <c r="C697" s="663"/>
      <c r="D697" s="663"/>
      <c r="E697" s="663"/>
      <c r="F697" s="663"/>
      <c r="G697" s="663"/>
      <c r="H697" s="663"/>
      <c r="I697" s="663"/>
      <c r="J697" s="663"/>
      <c r="K697" s="663"/>
      <c r="L697" s="663"/>
      <c r="M697" s="664"/>
      <c r="N697" s="174">
        <v>998</v>
      </c>
      <c r="O697" s="198">
        <v>1</v>
      </c>
      <c r="P697" s="198">
        <v>6</v>
      </c>
      <c r="Q697" s="175" t="s">
        <v>360</v>
      </c>
      <c r="R697" s="176" t="s">
        <v>32</v>
      </c>
      <c r="S697" s="635"/>
      <c r="T697" s="636"/>
      <c r="U697" s="394">
        <v>3.0999999999999996</v>
      </c>
      <c r="V697" s="394">
        <f>+V698+V699+V700</f>
        <v>3.032</v>
      </c>
      <c r="W697" s="395">
        <f t="shared" si="69"/>
        <v>97.806451612903231</v>
      </c>
      <c r="X697" s="665"/>
      <c r="Y697" s="665"/>
      <c r="Z697" s="665"/>
      <c r="AA697" s="665"/>
      <c r="AB697" s="665"/>
      <c r="AC697" s="665"/>
      <c r="AD697" s="665"/>
      <c r="AE697" s="177"/>
      <c r="AF697" s="178"/>
    </row>
    <row r="698" spans="1:32" ht="21.75" customHeight="1" x14ac:dyDescent="0.2">
      <c r="A698" s="173"/>
      <c r="B698" s="663" t="s">
        <v>33</v>
      </c>
      <c r="C698" s="663"/>
      <c r="D698" s="663"/>
      <c r="E698" s="663"/>
      <c r="F698" s="663"/>
      <c r="G698" s="663"/>
      <c r="H698" s="663"/>
      <c r="I698" s="663"/>
      <c r="J698" s="663"/>
      <c r="K698" s="663"/>
      <c r="L698" s="663"/>
      <c r="M698" s="664"/>
      <c r="N698" s="174">
        <v>998</v>
      </c>
      <c r="O698" s="198">
        <v>1</v>
      </c>
      <c r="P698" s="198">
        <v>6</v>
      </c>
      <c r="Q698" s="175" t="s">
        <v>360</v>
      </c>
      <c r="R698" s="176" t="s">
        <v>34</v>
      </c>
      <c r="S698" s="635"/>
      <c r="T698" s="636"/>
      <c r="U698" s="394">
        <v>1</v>
      </c>
      <c r="V698" s="394">
        <v>0.96599999999999997</v>
      </c>
      <c r="W698" s="395">
        <f t="shared" si="69"/>
        <v>96.6</v>
      </c>
      <c r="X698" s="665"/>
      <c r="Y698" s="665"/>
      <c r="Z698" s="665"/>
      <c r="AA698" s="665"/>
      <c r="AB698" s="665"/>
      <c r="AC698" s="665"/>
      <c r="AD698" s="665"/>
      <c r="AE698" s="177"/>
      <c r="AF698" s="178"/>
    </row>
    <row r="699" spans="1:32" ht="12" customHeight="1" x14ac:dyDescent="0.2">
      <c r="A699" s="173"/>
      <c r="B699" s="663" t="s">
        <v>344</v>
      </c>
      <c r="C699" s="663"/>
      <c r="D699" s="663"/>
      <c r="E699" s="663"/>
      <c r="F699" s="663"/>
      <c r="G699" s="663"/>
      <c r="H699" s="663"/>
      <c r="I699" s="663"/>
      <c r="J699" s="663"/>
      <c r="K699" s="663"/>
      <c r="L699" s="663"/>
      <c r="M699" s="664"/>
      <c r="N699" s="174">
        <v>998</v>
      </c>
      <c r="O699" s="198">
        <v>1</v>
      </c>
      <c r="P699" s="198">
        <v>6</v>
      </c>
      <c r="Q699" s="175" t="s">
        <v>360</v>
      </c>
      <c r="R699" s="176" t="s">
        <v>35</v>
      </c>
      <c r="S699" s="635"/>
      <c r="T699" s="636"/>
      <c r="U699" s="394">
        <v>2.1</v>
      </c>
      <c r="V699" s="394">
        <v>2.0659999999999998</v>
      </c>
      <c r="W699" s="395">
        <f t="shared" si="69"/>
        <v>98.380952380952365</v>
      </c>
      <c r="X699" s="665"/>
      <c r="Y699" s="665"/>
      <c r="Z699" s="665"/>
      <c r="AA699" s="665"/>
      <c r="AB699" s="665"/>
      <c r="AC699" s="665"/>
      <c r="AD699" s="665"/>
      <c r="AE699" s="177"/>
      <c r="AF699" s="178"/>
    </row>
    <row r="700" spans="1:32" ht="12" hidden="1" customHeight="1" x14ac:dyDescent="0.2">
      <c r="A700" s="173"/>
      <c r="B700" s="663" t="s">
        <v>82</v>
      </c>
      <c r="C700" s="663"/>
      <c r="D700" s="663"/>
      <c r="E700" s="663"/>
      <c r="F700" s="663"/>
      <c r="G700" s="663"/>
      <c r="H700" s="663"/>
      <c r="I700" s="663"/>
      <c r="J700" s="663"/>
      <c r="K700" s="663"/>
      <c r="L700" s="663"/>
      <c r="M700" s="664"/>
      <c r="N700" s="174">
        <v>998</v>
      </c>
      <c r="O700" s="198">
        <v>1</v>
      </c>
      <c r="P700" s="198">
        <v>6</v>
      </c>
      <c r="Q700" s="175" t="s">
        <v>360</v>
      </c>
      <c r="R700" s="176" t="s">
        <v>83</v>
      </c>
      <c r="S700" s="635"/>
      <c r="T700" s="636"/>
      <c r="U700" s="394">
        <v>0</v>
      </c>
      <c r="V700" s="394"/>
      <c r="W700" s="395" t="e">
        <f t="shared" si="69"/>
        <v>#DIV/0!</v>
      </c>
      <c r="X700" s="665"/>
      <c r="Y700" s="665"/>
      <c r="Z700" s="665"/>
      <c r="AA700" s="665"/>
      <c r="AB700" s="665"/>
      <c r="AC700" s="665"/>
      <c r="AD700" s="665"/>
      <c r="AE700" s="177"/>
      <c r="AF700" s="178"/>
    </row>
    <row r="701" spans="1:32" ht="42.75" customHeight="1" x14ac:dyDescent="0.2">
      <c r="A701" s="173"/>
      <c r="B701" s="663" t="s">
        <v>361</v>
      </c>
      <c r="C701" s="663"/>
      <c r="D701" s="663"/>
      <c r="E701" s="663"/>
      <c r="F701" s="663"/>
      <c r="G701" s="663"/>
      <c r="H701" s="663"/>
      <c r="I701" s="663"/>
      <c r="J701" s="663"/>
      <c r="K701" s="663"/>
      <c r="L701" s="663"/>
      <c r="M701" s="664"/>
      <c r="N701" s="174">
        <v>998</v>
      </c>
      <c r="O701" s="198">
        <v>1</v>
      </c>
      <c r="P701" s="198">
        <v>6</v>
      </c>
      <c r="Q701" s="175" t="s">
        <v>362</v>
      </c>
      <c r="R701" s="176">
        <v>0</v>
      </c>
      <c r="S701" s="635"/>
      <c r="T701" s="636"/>
      <c r="U701" s="394">
        <v>10.356000000000009</v>
      </c>
      <c r="V701" s="394">
        <f t="shared" ref="V701:V703" si="71">+V702</f>
        <v>10.356</v>
      </c>
      <c r="W701" s="395">
        <f t="shared" si="69"/>
        <v>99.999999999999915</v>
      </c>
      <c r="X701" s="665"/>
      <c r="Y701" s="665"/>
      <c r="Z701" s="665"/>
      <c r="AA701" s="665"/>
      <c r="AB701" s="665"/>
      <c r="AC701" s="665"/>
      <c r="AD701" s="665"/>
      <c r="AE701" s="177"/>
      <c r="AF701" s="178"/>
    </row>
    <row r="702" spans="1:32" ht="53.25" customHeight="1" x14ac:dyDescent="0.2">
      <c r="A702" s="173"/>
      <c r="B702" s="663" t="s">
        <v>17</v>
      </c>
      <c r="C702" s="663"/>
      <c r="D702" s="663"/>
      <c r="E702" s="663"/>
      <c r="F702" s="663"/>
      <c r="G702" s="663"/>
      <c r="H702" s="663"/>
      <c r="I702" s="663"/>
      <c r="J702" s="663"/>
      <c r="K702" s="663"/>
      <c r="L702" s="663"/>
      <c r="M702" s="664"/>
      <c r="N702" s="174">
        <v>998</v>
      </c>
      <c r="O702" s="198">
        <v>1</v>
      </c>
      <c r="P702" s="198">
        <v>6</v>
      </c>
      <c r="Q702" s="175" t="s">
        <v>362</v>
      </c>
      <c r="R702" s="176" t="s">
        <v>18</v>
      </c>
      <c r="S702" s="635"/>
      <c r="T702" s="636"/>
      <c r="U702" s="394">
        <v>10.356000000000009</v>
      </c>
      <c r="V702" s="394">
        <f t="shared" si="71"/>
        <v>10.356</v>
      </c>
      <c r="W702" s="395">
        <f t="shared" si="69"/>
        <v>99.999999999999915</v>
      </c>
      <c r="X702" s="665"/>
      <c r="Y702" s="665"/>
      <c r="Z702" s="665"/>
      <c r="AA702" s="665"/>
      <c r="AB702" s="665"/>
      <c r="AC702" s="665"/>
      <c r="AD702" s="665"/>
      <c r="AE702" s="177"/>
      <c r="AF702" s="178"/>
    </row>
    <row r="703" spans="1:32" ht="21.75" customHeight="1" x14ac:dyDescent="0.2">
      <c r="A703" s="173"/>
      <c r="B703" s="663" t="s">
        <v>38</v>
      </c>
      <c r="C703" s="663"/>
      <c r="D703" s="663"/>
      <c r="E703" s="663"/>
      <c r="F703" s="663"/>
      <c r="G703" s="663"/>
      <c r="H703" s="663"/>
      <c r="I703" s="663"/>
      <c r="J703" s="663"/>
      <c r="K703" s="663"/>
      <c r="L703" s="663"/>
      <c r="M703" s="664"/>
      <c r="N703" s="174">
        <v>998</v>
      </c>
      <c r="O703" s="198">
        <v>1</v>
      </c>
      <c r="P703" s="198">
        <v>6</v>
      </c>
      <c r="Q703" s="175" t="s">
        <v>362</v>
      </c>
      <c r="R703" s="176" t="s">
        <v>39</v>
      </c>
      <c r="S703" s="635"/>
      <c r="T703" s="636"/>
      <c r="U703" s="394">
        <v>10.356000000000009</v>
      </c>
      <c r="V703" s="394">
        <f t="shared" si="71"/>
        <v>10.356</v>
      </c>
      <c r="W703" s="395">
        <f t="shared" si="69"/>
        <v>99.999999999999915</v>
      </c>
      <c r="X703" s="665"/>
      <c r="Y703" s="665"/>
      <c r="Z703" s="665"/>
      <c r="AA703" s="665"/>
      <c r="AB703" s="665"/>
      <c r="AC703" s="665"/>
      <c r="AD703" s="665"/>
      <c r="AE703" s="177"/>
      <c r="AF703" s="178"/>
    </row>
    <row r="704" spans="1:32" ht="32.25" customHeight="1" x14ac:dyDescent="0.2">
      <c r="A704" s="173"/>
      <c r="B704" s="663" t="s">
        <v>347</v>
      </c>
      <c r="C704" s="663"/>
      <c r="D704" s="663"/>
      <c r="E704" s="663"/>
      <c r="F704" s="663"/>
      <c r="G704" s="663"/>
      <c r="H704" s="663"/>
      <c r="I704" s="663"/>
      <c r="J704" s="663"/>
      <c r="K704" s="663"/>
      <c r="L704" s="663"/>
      <c r="M704" s="664"/>
      <c r="N704" s="174">
        <v>998</v>
      </c>
      <c r="O704" s="198">
        <v>1</v>
      </c>
      <c r="P704" s="198">
        <v>6</v>
      </c>
      <c r="Q704" s="175" t="s">
        <v>362</v>
      </c>
      <c r="R704" s="176" t="s">
        <v>41</v>
      </c>
      <c r="S704" s="635"/>
      <c r="T704" s="636"/>
      <c r="U704" s="394">
        <v>10.356000000000009</v>
      </c>
      <c r="V704" s="394">
        <v>10.356</v>
      </c>
      <c r="W704" s="395">
        <f t="shared" si="69"/>
        <v>99.999999999999915</v>
      </c>
      <c r="X704" s="665"/>
      <c r="Y704" s="665"/>
      <c r="Z704" s="665"/>
      <c r="AA704" s="665"/>
      <c r="AB704" s="665"/>
      <c r="AC704" s="665"/>
      <c r="AD704" s="665"/>
      <c r="AE704" s="177"/>
      <c r="AF704" s="178"/>
    </row>
    <row r="705" spans="1:32" ht="12" customHeight="1" x14ac:dyDescent="0.2">
      <c r="A705" s="173"/>
      <c r="B705" s="663" t="s">
        <v>86</v>
      </c>
      <c r="C705" s="663"/>
      <c r="D705" s="663"/>
      <c r="E705" s="663"/>
      <c r="F705" s="663"/>
      <c r="G705" s="663"/>
      <c r="H705" s="663"/>
      <c r="I705" s="663"/>
      <c r="J705" s="663"/>
      <c r="K705" s="663"/>
      <c r="L705" s="663"/>
      <c r="M705" s="664"/>
      <c r="N705" s="174">
        <v>998</v>
      </c>
      <c r="O705" s="198">
        <v>1</v>
      </c>
      <c r="P705" s="198">
        <v>13</v>
      </c>
      <c r="Q705" s="175">
        <v>0</v>
      </c>
      <c r="R705" s="176">
        <v>0</v>
      </c>
      <c r="S705" s="635"/>
      <c r="T705" s="636"/>
      <c r="U705" s="394">
        <v>344.24027999999998</v>
      </c>
      <c r="V705" s="394">
        <f>+V706+V716</f>
        <v>339.24027999999998</v>
      </c>
      <c r="W705" s="395">
        <f t="shared" si="69"/>
        <v>98.547526163992188</v>
      </c>
      <c r="X705" s="665"/>
      <c r="Y705" s="665"/>
      <c r="Z705" s="665"/>
      <c r="AA705" s="665"/>
      <c r="AB705" s="665"/>
      <c r="AC705" s="665"/>
      <c r="AD705" s="665"/>
      <c r="AE705" s="177"/>
      <c r="AF705" s="178"/>
    </row>
    <row r="706" spans="1:32" ht="21.75" customHeight="1" x14ac:dyDescent="0.2">
      <c r="A706" s="173"/>
      <c r="B706" s="663" t="s">
        <v>60</v>
      </c>
      <c r="C706" s="663"/>
      <c r="D706" s="663"/>
      <c r="E706" s="663"/>
      <c r="F706" s="663"/>
      <c r="G706" s="663"/>
      <c r="H706" s="663"/>
      <c r="I706" s="663"/>
      <c r="J706" s="663"/>
      <c r="K706" s="663"/>
      <c r="L706" s="663"/>
      <c r="M706" s="664"/>
      <c r="N706" s="174">
        <v>998</v>
      </c>
      <c r="O706" s="198">
        <v>1</v>
      </c>
      <c r="P706" s="198">
        <v>13</v>
      </c>
      <c r="Q706" s="175" t="s">
        <v>357</v>
      </c>
      <c r="R706" s="176">
        <v>0</v>
      </c>
      <c r="S706" s="635"/>
      <c r="T706" s="636"/>
      <c r="U706" s="394">
        <v>339.24027999999998</v>
      </c>
      <c r="V706" s="394">
        <f>+V707+V712</f>
        <v>339.24027999999998</v>
      </c>
      <c r="W706" s="395">
        <f t="shared" si="69"/>
        <v>100</v>
      </c>
      <c r="X706" s="665"/>
      <c r="Y706" s="665"/>
      <c r="Z706" s="665"/>
      <c r="AA706" s="665"/>
      <c r="AB706" s="665"/>
      <c r="AC706" s="665"/>
      <c r="AD706" s="665"/>
      <c r="AE706" s="177"/>
      <c r="AF706" s="178"/>
    </row>
    <row r="707" spans="1:32" ht="21.75" customHeight="1" x14ac:dyDescent="0.2">
      <c r="A707" s="173"/>
      <c r="B707" s="663" t="s">
        <v>393</v>
      </c>
      <c r="C707" s="663"/>
      <c r="D707" s="663"/>
      <c r="E707" s="663"/>
      <c r="F707" s="663"/>
      <c r="G707" s="663"/>
      <c r="H707" s="663"/>
      <c r="I707" s="663"/>
      <c r="J707" s="663"/>
      <c r="K707" s="663"/>
      <c r="L707" s="663"/>
      <c r="M707" s="664"/>
      <c r="N707" s="174">
        <v>998</v>
      </c>
      <c r="O707" s="198">
        <v>1</v>
      </c>
      <c r="P707" s="198">
        <v>13</v>
      </c>
      <c r="Q707" s="175" t="s">
        <v>394</v>
      </c>
      <c r="R707" s="176">
        <v>0</v>
      </c>
      <c r="S707" s="635"/>
      <c r="T707" s="636"/>
      <c r="U707" s="394">
        <v>338.46827999999999</v>
      </c>
      <c r="V707" s="394">
        <f>+V708</f>
        <v>338.46827999999999</v>
      </c>
      <c r="W707" s="395">
        <f t="shared" si="69"/>
        <v>100</v>
      </c>
      <c r="X707" s="665"/>
      <c r="Y707" s="665"/>
      <c r="Z707" s="665"/>
      <c r="AA707" s="665"/>
      <c r="AB707" s="665"/>
      <c r="AC707" s="665"/>
      <c r="AD707" s="665"/>
      <c r="AE707" s="177"/>
      <c r="AF707" s="178"/>
    </row>
    <row r="708" spans="1:32" ht="53.25" customHeight="1" x14ac:dyDescent="0.2">
      <c r="A708" s="173"/>
      <c r="B708" s="663" t="s">
        <v>17</v>
      </c>
      <c r="C708" s="663"/>
      <c r="D708" s="663"/>
      <c r="E708" s="663"/>
      <c r="F708" s="663"/>
      <c r="G708" s="663"/>
      <c r="H708" s="663"/>
      <c r="I708" s="663"/>
      <c r="J708" s="663"/>
      <c r="K708" s="663"/>
      <c r="L708" s="663"/>
      <c r="M708" s="664"/>
      <c r="N708" s="174">
        <v>998</v>
      </c>
      <c r="O708" s="198">
        <v>1</v>
      </c>
      <c r="P708" s="198">
        <v>13</v>
      </c>
      <c r="Q708" s="175" t="s">
        <v>394</v>
      </c>
      <c r="R708" s="176" t="s">
        <v>18</v>
      </c>
      <c r="S708" s="635"/>
      <c r="T708" s="636"/>
      <c r="U708" s="394">
        <v>338.46827999999999</v>
      </c>
      <c r="V708" s="394">
        <f>+V709</f>
        <v>338.46827999999999</v>
      </c>
      <c r="W708" s="395">
        <f t="shared" si="69"/>
        <v>100</v>
      </c>
      <c r="X708" s="665"/>
      <c r="Y708" s="665"/>
      <c r="Z708" s="665"/>
      <c r="AA708" s="665"/>
      <c r="AB708" s="665"/>
      <c r="AC708" s="665"/>
      <c r="AD708" s="665"/>
      <c r="AE708" s="177"/>
      <c r="AF708" s="178"/>
    </row>
    <row r="709" spans="1:32" ht="21.75" customHeight="1" x14ac:dyDescent="0.2">
      <c r="A709" s="173"/>
      <c r="B709" s="663" t="s">
        <v>38</v>
      </c>
      <c r="C709" s="663"/>
      <c r="D709" s="663"/>
      <c r="E709" s="663"/>
      <c r="F709" s="663"/>
      <c r="G709" s="663"/>
      <c r="H709" s="663"/>
      <c r="I709" s="663"/>
      <c r="J709" s="663"/>
      <c r="K709" s="663"/>
      <c r="L709" s="663"/>
      <c r="M709" s="664"/>
      <c r="N709" s="174">
        <v>998</v>
      </c>
      <c r="O709" s="198">
        <v>1</v>
      </c>
      <c r="P709" s="198">
        <v>13</v>
      </c>
      <c r="Q709" s="175" t="s">
        <v>394</v>
      </c>
      <c r="R709" s="176" t="s">
        <v>39</v>
      </c>
      <c r="S709" s="635"/>
      <c r="T709" s="636"/>
      <c r="U709" s="394">
        <v>338.46827999999999</v>
      </c>
      <c r="V709" s="394">
        <f>+V710+V711</f>
        <v>338.46827999999999</v>
      </c>
      <c r="W709" s="395">
        <f t="shared" si="69"/>
        <v>100</v>
      </c>
      <c r="X709" s="665"/>
      <c r="Y709" s="665"/>
      <c r="Z709" s="665"/>
      <c r="AA709" s="665"/>
      <c r="AB709" s="665"/>
      <c r="AC709" s="665"/>
      <c r="AD709" s="665"/>
      <c r="AE709" s="177"/>
      <c r="AF709" s="178"/>
    </row>
    <row r="710" spans="1:32" ht="21.75" customHeight="1" x14ac:dyDescent="0.2">
      <c r="A710" s="173"/>
      <c r="B710" s="663" t="s">
        <v>327</v>
      </c>
      <c r="C710" s="663"/>
      <c r="D710" s="663"/>
      <c r="E710" s="663"/>
      <c r="F710" s="663"/>
      <c r="G710" s="663"/>
      <c r="H710" s="663"/>
      <c r="I710" s="663"/>
      <c r="J710" s="663"/>
      <c r="K710" s="663"/>
      <c r="L710" s="663"/>
      <c r="M710" s="664"/>
      <c r="N710" s="174">
        <v>998</v>
      </c>
      <c r="O710" s="198">
        <v>1</v>
      </c>
      <c r="P710" s="198">
        <v>13</v>
      </c>
      <c r="Q710" s="175" t="s">
        <v>394</v>
      </c>
      <c r="R710" s="176" t="s">
        <v>40</v>
      </c>
      <c r="S710" s="635"/>
      <c r="T710" s="636"/>
      <c r="U710" s="394">
        <v>260.29059999999998</v>
      </c>
      <c r="V710" s="394">
        <v>260.29059999999998</v>
      </c>
      <c r="W710" s="395">
        <f t="shared" si="69"/>
        <v>100</v>
      </c>
      <c r="X710" s="665"/>
      <c r="Y710" s="665"/>
      <c r="Z710" s="665"/>
      <c r="AA710" s="665"/>
      <c r="AB710" s="665"/>
      <c r="AC710" s="665"/>
      <c r="AD710" s="665"/>
      <c r="AE710" s="177"/>
      <c r="AF710" s="178"/>
    </row>
    <row r="711" spans="1:32" ht="32.25" customHeight="1" x14ac:dyDescent="0.2">
      <c r="A711" s="173"/>
      <c r="B711" s="663" t="s">
        <v>328</v>
      </c>
      <c r="C711" s="663"/>
      <c r="D711" s="663"/>
      <c r="E711" s="663"/>
      <c r="F711" s="663"/>
      <c r="G711" s="663"/>
      <c r="H711" s="663"/>
      <c r="I711" s="663"/>
      <c r="J711" s="663"/>
      <c r="K711" s="663"/>
      <c r="L711" s="663"/>
      <c r="M711" s="664"/>
      <c r="N711" s="174">
        <v>998</v>
      </c>
      <c r="O711" s="198">
        <v>1</v>
      </c>
      <c r="P711" s="198">
        <v>13</v>
      </c>
      <c r="Q711" s="175" t="s">
        <v>394</v>
      </c>
      <c r="R711" s="176" t="s">
        <v>42</v>
      </c>
      <c r="S711" s="635"/>
      <c r="T711" s="636"/>
      <c r="U711" s="394">
        <v>78.177680000000009</v>
      </c>
      <c r="V711" s="394">
        <v>78.177679999999995</v>
      </c>
      <c r="W711" s="395">
        <f t="shared" si="69"/>
        <v>99.999999999999972</v>
      </c>
      <c r="X711" s="665"/>
      <c r="Y711" s="665"/>
      <c r="Z711" s="665"/>
      <c r="AA711" s="665"/>
      <c r="AB711" s="665"/>
      <c r="AC711" s="665"/>
      <c r="AD711" s="665"/>
      <c r="AE711" s="177"/>
      <c r="AF711" s="178"/>
    </row>
    <row r="712" spans="1:32" ht="42.75" customHeight="1" x14ac:dyDescent="0.2">
      <c r="A712" s="173"/>
      <c r="B712" s="663" t="s">
        <v>361</v>
      </c>
      <c r="C712" s="663"/>
      <c r="D712" s="663"/>
      <c r="E712" s="663"/>
      <c r="F712" s="663"/>
      <c r="G712" s="663"/>
      <c r="H712" s="663"/>
      <c r="I712" s="663"/>
      <c r="J712" s="663"/>
      <c r="K712" s="663"/>
      <c r="L712" s="663"/>
      <c r="M712" s="664"/>
      <c r="N712" s="174">
        <v>998</v>
      </c>
      <c r="O712" s="198">
        <v>1</v>
      </c>
      <c r="P712" s="198">
        <v>13</v>
      </c>
      <c r="Q712" s="175" t="s">
        <v>362</v>
      </c>
      <c r="R712" s="176">
        <v>0</v>
      </c>
      <c r="S712" s="635"/>
      <c r="T712" s="636"/>
      <c r="U712" s="394">
        <v>0.7719999999999998</v>
      </c>
      <c r="V712" s="394">
        <f t="shared" ref="V712:V714" si="72">+V713</f>
        <v>0.77200000000000002</v>
      </c>
      <c r="W712" s="395">
        <f t="shared" si="69"/>
        <v>100.00000000000003</v>
      </c>
      <c r="X712" s="665"/>
      <c r="Y712" s="665"/>
      <c r="Z712" s="665"/>
      <c r="AA712" s="665"/>
      <c r="AB712" s="665"/>
      <c r="AC712" s="665"/>
      <c r="AD712" s="665"/>
      <c r="AE712" s="177"/>
      <c r="AF712" s="178"/>
    </row>
    <row r="713" spans="1:32" ht="53.25" customHeight="1" x14ac:dyDescent="0.2">
      <c r="A713" s="173"/>
      <c r="B713" s="663" t="s">
        <v>17</v>
      </c>
      <c r="C713" s="663"/>
      <c r="D713" s="663"/>
      <c r="E713" s="663"/>
      <c r="F713" s="663"/>
      <c r="G713" s="663"/>
      <c r="H713" s="663"/>
      <c r="I713" s="663"/>
      <c r="J713" s="663"/>
      <c r="K713" s="663"/>
      <c r="L713" s="663"/>
      <c r="M713" s="664"/>
      <c r="N713" s="174">
        <v>998</v>
      </c>
      <c r="O713" s="198">
        <v>1</v>
      </c>
      <c r="P713" s="198">
        <v>13</v>
      </c>
      <c r="Q713" s="175" t="s">
        <v>362</v>
      </c>
      <c r="R713" s="176" t="s">
        <v>18</v>
      </c>
      <c r="S713" s="635"/>
      <c r="T713" s="636"/>
      <c r="U713" s="394">
        <v>0.7719999999999998</v>
      </c>
      <c r="V713" s="394">
        <f t="shared" si="72"/>
        <v>0.77200000000000002</v>
      </c>
      <c r="W713" s="395">
        <f t="shared" si="69"/>
        <v>100.00000000000003</v>
      </c>
      <c r="X713" s="665"/>
      <c r="Y713" s="665"/>
      <c r="Z713" s="665"/>
      <c r="AA713" s="665"/>
      <c r="AB713" s="665"/>
      <c r="AC713" s="665"/>
      <c r="AD713" s="665"/>
      <c r="AE713" s="177"/>
      <c r="AF713" s="178"/>
    </row>
    <row r="714" spans="1:32" ht="21.75" customHeight="1" x14ac:dyDescent="0.2">
      <c r="A714" s="173"/>
      <c r="B714" s="663" t="s">
        <v>38</v>
      </c>
      <c r="C714" s="663"/>
      <c r="D714" s="663"/>
      <c r="E714" s="663"/>
      <c r="F714" s="663"/>
      <c r="G714" s="663"/>
      <c r="H714" s="663"/>
      <c r="I714" s="663"/>
      <c r="J714" s="663"/>
      <c r="K714" s="663"/>
      <c r="L714" s="663"/>
      <c r="M714" s="664"/>
      <c r="N714" s="174">
        <v>998</v>
      </c>
      <c r="O714" s="198">
        <v>1</v>
      </c>
      <c r="P714" s="198">
        <v>13</v>
      </c>
      <c r="Q714" s="175" t="s">
        <v>362</v>
      </c>
      <c r="R714" s="176" t="s">
        <v>39</v>
      </c>
      <c r="S714" s="635"/>
      <c r="T714" s="636"/>
      <c r="U714" s="394">
        <v>0.7719999999999998</v>
      </c>
      <c r="V714" s="394">
        <f t="shared" si="72"/>
        <v>0.77200000000000002</v>
      </c>
      <c r="W714" s="395">
        <f t="shared" si="69"/>
        <v>100.00000000000003</v>
      </c>
      <c r="X714" s="665"/>
      <c r="Y714" s="665"/>
      <c r="Z714" s="665"/>
      <c r="AA714" s="665"/>
      <c r="AB714" s="665"/>
      <c r="AC714" s="665"/>
      <c r="AD714" s="665"/>
      <c r="AE714" s="177"/>
      <c r="AF714" s="178"/>
    </row>
    <row r="715" spans="1:32" ht="32.25" customHeight="1" x14ac:dyDescent="0.2">
      <c r="A715" s="173"/>
      <c r="B715" s="663" t="s">
        <v>347</v>
      </c>
      <c r="C715" s="663"/>
      <c r="D715" s="663"/>
      <c r="E715" s="663"/>
      <c r="F715" s="663"/>
      <c r="G715" s="663"/>
      <c r="H715" s="663"/>
      <c r="I715" s="663"/>
      <c r="J715" s="663"/>
      <c r="K715" s="663"/>
      <c r="L715" s="663"/>
      <c r="M715" s="664"/>
      <c r="N715" s="174">
        <v>998</v>
      </c>
      <c r="O715" s="198">
        <v>1</v>
      </c>
      <c r="P715" s="198">
        <v>13</v>
      </c>
      <c r="Q715" s="175" t="s">
        <v>362</v>
      </c>
      <c r="R715" s="176" t="s">
        <v>41</v>
      </c>
      <c r="S715" s="635"/>
      <c r="T715" s="636"/>
      <c r="U715" s="394">
        <v>0.7719999999999998</v>
      </c>
      <c r="V715" s="394">
        <v>0.77200000000000002</v>
      </c>
      <c r="W715" s="395">
        <f t="shared" si="69"/>
        <v>100.00000000000003</v>
      </c>
      <c r="X715" s="665"/>
      <c r="Y715" s="665"/>
      <c r="Z715" s="665"/>
      <c r="AA715" s="665"/>
      <c r="AB715" s="665"/>
      <c r="AC715" s="665"/>
      <c r="AD715" s="665"/>
      <c r="AE715" s="177"/>
      <c r="AF715" s="178"/>
    </row>
    <row r="716" spans="1:32" ht="32.25" customHeight="1" x14ac:dyDescent="0.2">
      <c r="A716" s="173"/>
      <c r="B716" s="663" t="s">
        <v>353</v>
      </c>
      <c r="C716" s="663"/>
      <c r="D716" s="663"/>
      <c r="E716" s="663"/>
      <c r="F716" s="663"/>
      <c r="G716" s="663"/>
      <c r="H716" s="663"/>
      <c r="I716" s="663"/>
      <c r="J716" s="663"/>
      <c r="K716" s="663"/>
      <c r="L716" s="663"/>
      <c r="M716" s="664"/>
      <c r="N716" s="174">
        <v>998</v>
      </c>
      <c r="O716" s="198">
        <v>1</v>
      </c>
      <c r="P716" s="198">
        <v>13</v>
      </c>
      <c r="Q716" s="175" t="s">
        <v>354</v>
      </c>
      <c r="R716" s="176">
        <v>0</v>
      </c>
      <c r="S716" s="635"/>
      <c r="T716" s="636"/>
      <c r="U716" s="394">
        <v>5</v>
      </c>
      <c r="V716" s="394">
        <f t="shared" ref="V716:V718" si="73">+V717</f>
        <v>0</v>
      </c>
      <c r="W716" s="395">
        <f t="shared" si="69"/>
        <v>0</v>
      </c>
      <c r="X716" s="665"/>
      <c r="Y716" s="665"/>
      <c r="Z716" s="665"/>
      <c r="AA716" s="665"/>
      <c r="AB716" s="665"/>
      <c r="AC716" s="665"/>
      <c r="AD716" s="665"/>
      <c r="AE716" s="177"/>
      <c r="AF716" s="178"/>
    </row>
    <row r="717" spans="1:32" ht="32.25" customHeight="1" x14ac:dyDescent="0.2">
      <c r="A717" s="173"/>
      <c r="B717" s="663" t="s">
        <v>395</v>
      </c>
      <c r="C717" s="663"/>
      <c r="D717" s="663"/>
      <c r="E717" s="663"/>
      <c r="F717" s="663"/>
      <c r="G717" s="663"/>
      <c r="H717" s="663"/>
      <c r="I717" s="663"/>
      <c r="J717" s="663"/>
      <c r="K717" s="663"/>
      <c r="L717" s="663"/>
      <c r="M717" s="664"/>
      <c r="N717" s="174">
        <v>998</v>
      </c>
      <c r="O717" s="198">
        <v>1</v>
      </c>
      <c r="P717" s="198">
        <v>13</v>
      </c>
      <c r="Q717" s="175" t="s">
        <v>396</v>
      </c>
      <c r="R717" s="176">
        <v>0</v>
      </c>
      <c r="S717" s="635"/>
      <c r="T717" s="636"/>
      <c r="U717" s="394">
        <v>5</v>
      </c>
      <c r="V717" s="394">
        <f t="shared" si="73"/>
        <v>0</v>
      </c>
      <c r="W717" s="395">
        <f t="shared" si="69"/>
        <v>0</v>
      </c>
      <c r="X717" s="665"/>
      <c r="Y717" s="665"/>
      <c r="Z717" s="665"/>
      <c r="AA717" s="665"/>
      <c r="AB717" s="665"/>
      <c r="AC717" s="665"/>
      <c r="AD717" s="665"/>
      <c r="AE717" s="177"/>
      <c r="AF717" s="178"/>
    </row>
    <row r="718" spans="1:32" ht="12" customHeight="1" x14ac:dyDescent="0.2">
      <c r="A718" s="173"/>
      <c r="B718" s="663" t="s">
        <v>62</v>
      </c>
      <c r="C718" s="663"/>
      <c r="D718" s="663"/>
      <c r="E718" s="663"/>
      <c r="F718" s="663"/>
      <c r="G718" s="663"/>
      <c r="H718" s="663"/>
      <c r="I718" s="663"/>
      <c r="J718" s="663"/>
      <c r="K718" s="663"/>
      <c r="L718" s="663"/>
      <c r="M718" s="664"/>
      <c r="N718" s="174">
        <v>998</v>
      </c>
      <c r="O718" s="198">
        <v>1</v>
      </c>
      <c r="P718" s="198">
        <v>13</v>
      </c>
      <c r="Q718" s="175" t="s">
        <v>396</v>
      </c>
      <c r="R718" s="176" t="s">
        <v>103</v>
      </c>
      <c r="S718" s="635"/>
      <c r="T718" s="636"/>
      <c r="U718" s="394">
        <v>5</v>
      </c>
      <c r="V718" s="394">
        <f t="shared" si="73"/>
        <v>0</v>
      </c>
      <c r="W718" s="395">
        <f t="shared" si="69"/>
        <v>0</v>
      </c>
      <c r="X718" s="665"/>
      <c r="Y718" s="665"/>
      <c r="Z718" s="665"/>
      <c r="AA718" s="665"/>
      <c r="AB718" s="665"/>
      <c r="AC718" s="665"/>
      <c r="AD718" s="665"/>
      <c r="AE718" s="177"/>
      <c r="AF718" s="178"/>
    </row>
    <row r="719" spans="1:32" ht="12" customHeight="1" x14ac:dyDescent="0.2">
      <c r="A719" s="173"/>
      <c r="B719" s="663" t="s">
        <v>104</v>
      </c>
      <c r="C719" s="663"/>
      <c r="D719" s="663"/>
      <c r="E719" s="663"/>
      <c r="F719" s="663"/>
      <c r="G719" s="663"/>
      <c r="H719" s="663"/>
      <c r="I719" s="663"/>
      <c r="J719" s="663"/>
      <c r="K719" s="663"/>
      <c r="L719" s="663"/>
      <c r="M719" s="664"/>
      <c r="N719" s="174">
        <v>998</v>
      </c>
      <c r="O719" s="198">
        <v>1</v>
      </c>
      <c r="P719" s="198">
        <v>13</v>
      </c>
      <c r="Q719" s="175" t="s">
        <v>396</v>
      </c>
      <c r="R719" s="176" t="s">
        <v>105</v>
      </c>
      <c r="S719" s="635"/>
      <c r="T719" s="636"/>
      <c r="U719" s="394">
        <v>5</v>
      </c>
      <c r="V719" s="394"/>
      <c r="W719" s="395">
        <f t="shared" si="69"/>
        <v>0</v>
      </c>
      <c r="X719" s="665"/>
      <c r="Y719" s="665"/>
      <c r="Z719" s="665"/>
      <c r="AA719" s="665"/>
      <c r="AB719" s="665"/>
      <c r="AC719" s="665"/>
      <c r="AD719" s="665"/>
      <c r="AE719" s="177"/>
      <c r="AF719" s="178"/>
    </row>
    <row r="720" spans="1:32" ht="12" customHeight="1" x14ac:dyDescent="0.2">
      <c r="A720" s="173"/>
      <c r="B720" s="663" t="s">
        <v>399</v>
      </c>
      <c r="C720" s="663"/>
      <c r="D720" s="663"/>
      <c r="E720" s="663"/>
      <c r="F720" s="663"/>
      <c r="G720" s="663"/>
      <c r="H720" s="663"/>
      <c r="I720" s="663"/>
      <c r="J720" s="663"/>
      <c r="K720" s="663"/>
      <c r="L720" s="663"/>
      <c r="M720" s="664"/>
      <c r="N720" s="174">
        <v>998</v>
      </c>
      <c r="O720" s="198">
        <v>2</v>
      </c>
      <c r="P720" s="198">
        <v>0</v>
      </c>
      <c r="Q720" s="175">
        <v>0</v>
      </c>
      <c r="R720" s="176">
        <v>0</v>
      </c>
      <c r="S720" s="635"/>
      <c r="T720" s="636"/>
      <c r="U720" s="394">
        <v>669.2</v>
      </c>
      <c r="V720" s="394">
        <f t="shared" ref="V720:V724" si="74">+V721</f>
        <v>669.2</v>
      </c>
      <c r="W720" s="395">
        <f t="shared" si="69"/>
        <v>100</v>
      </c>
      <c r="X720" s="665"/>
      <c r="Y720" s="665"/>
      <c r="Z720" s="665"/>
      <c r="AA720" s="665"/>
      <c r="AB720" s="665"/>
      <c r="AC720" s="665"/>
      <c r="AD720" s="665"/>
      <c r="AE720" s="177"/>
      <c r="AF720" s="178"/>
    </row>
    <row r="721" spans="1:32" ht="12" customHeight="1" x14ac:dyDescent="0.2">
      <c r="A721" s="173"/>
      <c r="B721" s="663" t="s">
        <v>89</v>
      </c>
      <c r="C721" s="663"/>
      <c r="D721" s="663"/>
      <c r="E721" s="663"/>
      <c r="F721" s="663"/>
      <c r="G721" s="663"/>
      <c r="H721" s="663"/>
      <c r="I721" s="663"/>
      <c r="J721" s="663"/>
      <c r="K721" s="663"/>
      <c r="L721" s="663"/>
      <c r="M721" s="664"/>
      <c r="N721" s="174">
        <v>998</v>
      </c>
      <c r="O721" s="198">
        <v>2</v>
      </c>
      <c r="P721" s="198">
        <v>3</v>
      </c>
      <c r="Q721" s="175">
        <v>0</v>
      </c>
      <c r="R721" s="176">
        <v>0</v>
      </c>
      <c r="S721" s="635"/>
      <c r="T721" s="636"/>
      <c r="U721" s="394">
        <v>669.2</v>
      </c>
      <c r="V721" s="394">
        <f t="shared" si="74"/>
        <v>669.2</v>
      </c>
      <c r="W721" s="395">
        <f t="shared" si="69"/>
        <v>100</v>
      </c>
      <c r="X721" s="665"/>
      <c r="Y721" s="665"/>
      <c r="Z721" s="665"/>
      <c r="AA721" s="665"/>
      <c r="AB721" s="665"/>
      <c r="AC721" s="665"/>
      <c r="AD721" s="665"/>
      <c r="AE721" s="177"/>
      <c r="AF721" s="178"/>
    </row>
    <row r="722" spans="1:32" ht="32.25" customHeight="1" x14ac:dyDescent="0.2">
      <c r="A722" s="173"/>
      <c r="B722" s="663" t="s">
        <v>353</v>
      </c>
      <c r="C722" s="663"/>
      <c r="D722" s="663"/>
      <c r="E722" s="663"/>
      <c r="F722" s="663"/>
      <c r="G722" s="663"/>
      <c r="H722" s="663"/>
      <c r="I722" s="663"/>
      <c r="J722" s="663"/>
      <c r="K722" s="663"/>
      <c r="L722" s="663"/>
      <c r="M722" s="664"/>
      <c r="N722" s="174">
        <v>998</v>
      </c>
      <c r="O722" s="198">
        <v>2</v>
      </c>
      <c r="P722" s="198">
        <v>3</v>
      </c>
      <c r="Q722" s="175" t="s">
        <v>354</v>
      </c>
      <c r="R722" s="176">
        <v>0</v>
      </c>
      <c r="S722" s="635"/>
      <c r="T722" s="636"/>
      <c r="U722" s="394">
        <v>669.2</v>
      </c>
      <c r="V722" s="394">
        <f t="shared" si="74"/>
        <v>669.2</v>
      </c>
      <c r="W722" s="395">
        <f t="shared" si="69"/>
        <v>100</v>
      </c>
      <c r="X722" s="665"/>
      <c r="Y722" s="665"/>
      <c r="Z722" s="665"/>
      <c r="AA722" s="665"/>
      <c r="AB722" s="665"/>
      <c r="AC722" s="665"/>
      <c r="AD722" s="665"/>
      <c r="AE722" s="177"/>
      <c r="AF722" s="178"/>
    </row>
    <row r="723" spans="1:32" ht="32.25" customHeight="1" x14ac:dyDescent="0.2">
      <c r="A723" s="173"/>
      <c r="B723" s="663" t="s">
        <v>400</v>
      </c>
      <c r="C723" s="663"/>
      <c r="D723" s="663"/>
      <c r="E723" s="663"/>
      <c r="F723" s="663"/>
      <c r="G723" s="663"/>
      <c r="H723" s="663"/>
      <c r="I723" s="663"/>
      <c r="J723" s="663"/>
      <c r="K723" s="663"/>
      <c r="L723" s="663"/>
      <c r="M723" s="664"/>
      <c r="N723" s="174">
        <v>998</v>
      </c>
      <c r="O723" s="198">
        <v>2</v>
      </c>
      <c r="P723" s="198">
        <v>3</v>
      </c>
      <c r="Q723" s="175" t="s">
        <v>401</v>
      </c>
      <c r="R723" s="176">
        <v>0</v>
      </c>
      <c r="S723" s="635"/>
      <c r="T723" s="636"/>
      <c r="U723" s="394">
        <v>669.2</v>
      </c>
      <c r="V723" s="394">
        <f t="shared" si="74"/>
        <v>669.2</v>
      </c>
      <c r="W723" s="395">
        <f t="shared" ref="W723:W747" si="75">+V723/U723*100</f>
        <v>100</v>
      </c>
      <c r="X723" s="665"/>
      <c r="Y723" s="665"/>
      <c r="Z723" s="665"/>
      <c r="AA723" s="665"/>
      <c r="AB723" s="665"/>
      <c r="AC723" s="665"/>
      <c r="AD723" s="665"/>
      <c r="AE723" s="177"/>
      <c r="AF723" s="178"/>
    </row>
    <row r="724" spans="1:32" ht="12" customHeight="1" x14ac:dyDescent="0.2">
      <c r="A724" s="173"/>
      <c r="B724" s="663" t="s">
        <v>62</v>
      </c>
      <c r="C724" s="663"/>
      <c r="D724" s="663"/>
      <c r="E724" s="663"/>
      <c r="F724" s="663"/>
      <c r="G724" s="663"/>
      <c r="H724" s="663"/>
      <c r="I724" s="663"/>
      <c r="J724" s="663"/>
      <c r="K724" s="663"/>
      <c r="L724" s="663"/>
      <c r="M724" s="664"/>
      <c r="N724" s="174">
        <v>998</v>
      </c>
      <c r="O724" s="198">
        <v>2</v>
      </c>
      <c r="P724" s="198">
        <v>3</v>
      </c>
      <c r="Q724" s="175" t="s">
        <v>401</v>
      </c>
      <c r="R724" s="176" t="s">
        <v>103</v>
      </c>
      <c r="S724" s="635"/>
      <c r="T724" s="636"/>
      <c r="U724" s="394">
        <v>669.2</v>
      </c>
      <c r="V724" s="394">
        <f t="shared" si="74"/>
        <v>669.2</v>
      </c>
      <c r="W724" s="395">
        <f t="shared" si="75"/>
        <v>100</v>
      </c>
      <c r="X724" s="665"/>
      <c r="Y724" s="665"/>
      <c r="Z724" s="665"/>
      <c r="AA724" s="665"/>
      <c r="AB724" s="665"/>
      <c r="AC724" s="665"/>
      <c r="AD724" s="665"/>
      <c r="AE724" s="177"/>
      <c r="AF724" s="178"/>
    </row>
    <row r="725" spans="1:32" ht="12" customHeight="1" x14ac:dyDescent="0.2">
      <c r="A725" s="173"/>
      <c r="B725" s="663" t="s">
        <v>104</v>
      </c>
      <c r="C725" s="663"/>
      <c r="D725" s="663"/>
      <c r="E725" s="663"/>
      <c r="F725" s="663"/>
      <c r="G725" s="663"/>
      <c r="H725" s="663"/>
      <c r="I725" s="663"/>
      <c r="J725" s="663"/>
      <c r="K725" s="663"/>
      <c r="L725" s="663"/>
      <c r="M725" s="664"/>
      <c r="N725" s="174">
        <v>998</v>
      </c>
      <c r="O725" s="198">
        <v>2</v>
      </c>
      <c r="P725" s="198">
        <v>3</v>
      </c>
      <c r="Q725" s="175" t="s">
        <v>401</v>
      </c>
      <c r="R725" s="176" t="s">
        <v>105</v>
      </c>
      <c r="S725" s="635"/>
      <c r="T725" s="636"/>
      <c r="U725" s="394">
        <v>669.2</v>
      </c>
      <c r="V725" s="394">
        <v>669.2</v>
      </c>
      <c r="W725" s="395">
        <f t="shared" si="75"/>
        <v>100</v>
      </c>
      <c r="X725" s="665"/>
      <c r="Y725" s="665"/>
      <c r="Z725" s="665"/>
      <c r="AA725" s="665"/>
      <c r="AB725" s="665"/>
      <c r="AC725" s="665"/>
      <c r="AD725" s="665"/>
      <c r="AE725" s="177"/>
      <c r="AF725" s="178"/>
    </row>
    <row r="726" spans="1:32" ht="32.25" customHeight="1" x14ac:dyDescent="0.2">
      <c r="A726" s="173"/>
      <c r="B726" s="663" t="s">
        <v>521</v>
      </c>
      <c r="C726" s="663"/>
      <c r="D726" s="663"/>
      <c r="E726" s="663"/>
      <c r="F726" s="663"/>
      <c r="G726" s="663"/>
      <c r="H726" s="663"/>
      <c r="I726" s="663"/>
      <c r="J726" s="663"/>
      <c r="K726" s="663"/>
      <c r="L726" s="663"/>
      <c r="M726" s="664"/>
      <c r="N726" s="174">
        <v>998</v>
      </c>
      <c r="O726" s="198">
        <v>14</v>
      </c>
      <c r="P726" s="198">
        <v>0</v>
      </c>
      <c r="Q726" s="175">
        <v>0</v>
      </c>
      <c r="R726" s="176">
        <v>0</v>
      </c>
      <c r="S726" s="635"/>
      <c r="T726" s="636"/>
      <c r="U726" s="394">
        <v>16964.733339999999</v>
      </c>
      <c r="V726" s="394">
        <f>+V727+V733+V739</f>
        <v>16964.733339999999</v>
      </c>
      <c r="W726" s="395">
        <f t="shared" si="75"/>
        <v>100</v>
      </c>
      <c r="X726" s="665"/>
      <c r="Y726" s="665"/>
      <c r="Z726" s="665"/>
      <c r="AA726" s="665"/>
      <c r="AB726" s="665"/>
      <c r="AC726" s="665"/>
      <c r="AD726" s="665"/>
      <c r="AE726" s="177"/>
      <c r="AF726" s="178"/>
    </row>
    <row r="727" spans="1:32" ht="32.25" customHeight="1" x14ac:dyDescent="0.2">
      <c r="A727" s="173"/>
      <c r="B727" s="663" t="s">
        <v>106</v>
      </c>
      <c r="C727" s="663"/>
      <c r="D727" s="663"/>
      <c r="E727" s="663"/>
      <c r="F727" s="663"/>
      <c r="G727" s="663"/>
      <c r="H727" s="663"/>
      <c r="I727" s="663"/>
      <c r="J727" s="663"/>
      <c r="K727" s="663"/>
      <c r="L727" s="663"/>
      <c r="M727" s="664"/>
      <c r="N727" s="174">
        <v>998</v>
      </c>
      <c r="O727" s="198">
        <v>14</v>
      </c>
      <c r="P727" s="198">
        <v>1</v>
      </c>
      <c r="Q727" s="175">
        <v>0</v>
      </c>
      <c r="R727" s="176">
        <v>0</v>
      </c>
      <c r="S727" s="635"/>
      <c r="T727" s="636"/>
      <c r="U727" s="394">
        <v>15728.02196</v>
      </c>
      <c r="V727" s="394">
        <f t="shared" ref="V727:V731" si="76">+V728</f>
        <v>15728.02196</v>
      </c>
      <c r="W727" s="395">
        <f t="shared" si="75"/>
        <v>100</v>
      </c>
      <c r="X727" s="665"/>
      <c r="Y727" s="665"/>
      <c r="Z727" s="665"/>
      <c r="AA727" s="665"/>
      <c r="AB727" s="665"/>
      <c r="AC727" s="665"/>
      <c r="AD727" s="665"/>
      <c r="AE727" s="177"/>
      <c r="AF727" s="178"/>
    </row>
    <row r="728" spans="1:32" ht="21.75" customHeight="1" x14ac:dyDescent="0.2">
      <c r="A728" s="173"/>
      <c r="B728" s="663" t="s">
        <v>377</v>
      </c>
      <c r="C728" s="663"/>
      <c r="D728" s="663"/>
      <c r="E728" s="663"/>
      <c r="F728" s="663"/>
      <c r="G728" s="663"/>
      <c r="H728" s="663"/>
      <c r="I728" s="663"/>
      <c r="J728" s="663"/>
      <c r="K728" s="663"/>
      <c r="L728" s="663"/>
      <c r="M728" s="664"/>
      <c r="N728" s="174">
        <v>998</v>
      </c>
      <c r="O728" s="198">
        <v>14</v>
      </c>
      <c r="P728" s="198">
        <v>1</v>
      </c>
      <c r="Q728" s="175" t="s">
        <v>378</v>
      </c>
      <c r="R728" s="176">
        <v>0</v>
      </c>
      <c r="S728" s="635"/>
      <c r="T728" s="636"/>
      <c r="U728" s="394">
        <v>15728.02196</v>
      </c>
      <c r="V728" s="394">
        <f t="shared" si="76"/>
        <v>15728.02196</v>
      </c>
      <c r="W728" s="395">
        <f t="shared" si="75"/>
        <v>100</v>
      </c>
      <c r="X728" s="665"/>
      <c r="Y728" s="665"/>
      <c r="Z728" s="665"/>
      <c r="AA728" s="665"/>
      <c r="AB728" s="665"/>
      <c r="AC728" s="665"/>
      <c r="AD728" s="665"/>
      <c r="AE728" s="177"/>
      <c r="AF728" s="178"/>
    </row>
    <row r="729" spans="1:32" ht="12" customHeight="1" x14ac:dyDescent="0.2">
      <c r="A729" s="173"/>
      <c r="B729" s="663" t="s">
        <v>522</v>
      </c>
      <c r="C729" s="663"/>
      <c r="D729" s="663"/>
      <c r="E729" s="663"/>
      <c r="F729" s="663"/>
      <c r="G729" s="663"/>
      <c r="H729" s="663"/>
      <c r="I729" s="663"/>
      <c r="J729" s="663"/>
      <c r="K729" s="663"/>
      <c r="L729" s="663"/>
      <c r="M729" s="664"/>
      <c r="N729" s="174">
        <v>998</v>
      </c>
      <c r="O729" s="198">
        <v>14</v>
      </c>
      <c r="P729" s="198">
        <v>1</v>
      </c>
      <c r="Q729" s="175" t="s">
        <v>523</v>
      </c>
      <c r="R729" s="176">
        <v>0</v>
      </c>
      <c r="S729" s="635"/>
      <c r="T729" s="636"/>
      <c r="U729" s="394">
        <v>15728.02196</v>
      </c>
      <c r="V729" s="394">
        <f t="shared" si="76"/>
        <v>15728.02196</v>
      </c>
      <c r="W729" s="395">
        <f t="shared" si="75"/>
        <v>100</v>
      </c>
      <c r="X729" s="665"/>
      <c r="Y729" s="665"/>
      <c r="Z729" s="665"/>
      <c r="AA729" s="665"/>
      <c r="AB729" s="665"/>
      <c r="AC729" s="665"/>
      <c r="AD729" s="665"/>
      <c r="AE729" s="177"/>
      <c r="AF729" s="178"/>
    </row>
    <row r="730" spans="1:32" ht="12" customHeight="1" x14ac:dyDescent="0.2">
      <c r="A730" s="173"/>
      <c r="B730" s="663" t="s">
        <v>62</v>
      </c>
      <c r="C730" s="663"/>
      <c r="D730" s="663"/>
      <c r="E730" s="663"/>
      <c r="F730" s="663"/>
      <c r="G730" s="663"/>
      <c r="H730" s="663"/>
      <c r="I730" s="663"/>
      <c r="J730" s="663"/>
      <c r="K730" s="663"/>
      <c r="L730" s="663"/>
      <c r="M730" s="664"/>
      <c r="N730" s="174">
        <v>998</v>
      </c>
      <c r="O730" s="198">
        <v>14</v>
      </c>
      <c r="P730" s="198">
        <v>1</v>
      </c>
      <c r="Q730" s="175" t="s">
        <v>523</v>
      </c>
      <c r="R730" s="176" t="s">
        <v>103</v>
      </c>
      <c r="S730" s="635"/>
      <c r="T730" s="636"/>
      <c r="U730" s="394">
        <v>15728.02196</v>
      </c>
      <c r="V730" s="394">
        <f t="shared" si="76"/>
        <v>15728.02196</v>
      </c>
      <c r="W730" s="395">
        <f t="shared" si="75"/>
        <v>100</v>
      </c>
      <c r="X730" s="665"/>
      <c r="Y730" s="665"/>
      <c r="Z730" s="665"/>
      <c r="AA730" s="665"/>
      <c r="AB730" s="665"/>
      <c r="AC730" s="665"/>
      <c r="AD730" s="665"/>
      <c r="AE730" s="177"/>
      <c r="AF730" s="178"/>
    </row>
    <row r="731" spans="1:32" ht="12" customHeight="1" x14ac:dyDescent="0.2">
      <c r="A731" s="173"/>
      <c r="B731" s="663" t="s">
        <v>107</v>
      </c>
      <c r="C731" s="663"/>
      <c r="D731" s="663"/>
      <c r="E731" s="663"/>
      <c r="F731" s="663"/>
      <c r="G731" s="663"/>
      <c r="H731" s="663"/>
      <c r="I731" s="663"/>
      <c r="J731" s="663"/>
      <c r="K731" s="663"/>
      <c r="L731" s="663"/>
      <c r="M731" s="664"/>
      <c r="N731" s="174">
        <v>998</v>
      </c>
      <c r="O731" s="198">
        <v>14</v>
      </c>
      <c r="P731" s="198">
        <v>1</v>
      </c>
      <c r="Q731" s="175" t="s">
        <v>523</v>
      </c>
      <c r="R731" s="176" t="s">
        <v>108</v>
      </c>
      <c r="S731" s="635"/>
      <c r="T731" s="636"/>
      <c r="U731" s="394">
        <v>15728.02196</v>
      </c>
      <c r="V731" s="394">
        <f t="shared" si="76"/>
        <v>15728.02196</v>
      </c>
      <c r="W731" s="395">
        <f t="shared" si="75"/>
        <v>100</v>
      </c>
      <c r="X731" s="665"/>
      <c r="Y731" s="665"/>
      <c r="Z731" s="665"/>
      <c r="AA731" s="665"/>
      <c r="AB731" s="665"/>
      <c r="AC731" s="665"/>
      <c r="AD731" s="665"/>
      <c r="AE731" s="177"/>
      <c r="AF731" s="178"/>
    </row>
    <row r="732" spans="1:32" ht="12" customHeight="1" x14ac:dyDescent="0.2">
      <c r="A732" s="173"/>
      <c r="B732" s="663" t="s">
        <v>522</v>
      </c>
      <c r="C732" s="663"/>
      <c r="D732" s="663"/>
      <c r="E732" s="663"/>
      <c r="F732" s="663"/>
      <c r="G732" s="663"/>
      <c r="H732" s="663"/>
      <c r="I732" s="663"/>
      <c r="J732" s="663"/>
      <c r="K732" s="663"/>
      <c r="L732" s="663"/>
      <c r="M732" s="664"/>
      <c r="N732" s="174">
        <v>998</v>
      </c>
      <c r="O732" s="198">
        <v>14</v>
      </c>
      <c r="P732" s="198">
        <v>1</v>
      </c>
      <c r="Q732" s="175" t="s">
        <v>523</v>
      </c>
      <c r="R732" s="176" t="s">
        <v>109</v>
      </c>
      <c r="S732" s="635"/>
      <c r="T732" s="636"/>
      <c r="U732" s="394">
        <v>15728.02196</v>
      </c>
      <c r="V732" s="394">
        <v>15728.02196</v>
      </c>
      <c r="W732" s="395">
        <f t="shared" si="75"/>
        <v>100</v>
      </c>
      <c r="X732" s="665"/>
      <c r="Y732" s="665"/>
      <c r="Z732" s="665"/>
      <c r="AA732" s="665"/>
      <c r="AB732" s="665"/>
      <c r="AC732" s="665"/>
      <c r="AD732" s="665"/>
      <c r="AE732" s="177"/>
      <c r="AF732" s="178"/>
    </row>
    <row r="733" spans="1:32" ht="12" customHeight="1" x14ac:dyDescent="0.2">
      <c r="A733" s="173"/>
      <c r="B733" s="663" t="s">
        <v>557</v>
      </c>
      <c r="C733" s="663"/>
      <c r="D733" s="663"/>
      <c r="E733" s="663"/>
      <c r="F733" s="663"/>
      <c r="G733" s="663"/>
      <c r="H733" s="663"/>
      <c r="I733" s="663"/>
      <c r="J733" s="663"/>
      <c r="K733" s="663"/>
      <c r="L733" s="663"/>
      <c r="M733" s="664"/>
      <c r="N733" s="174">
        <v>998</v>
      </c>
      <c r="O733" s="198">
        <v>14</v>
      </c>
      <c r="P733" s="198">
        <v>2</v>
      </c>
      <c r="Q733" s="175">
        <v>0</v>
      </c>
      <c r="R733" s="176">
        <v>0</v>
      </c>
      <c r="S733" s="635"/>
      <c r="T733" s="636"/>
      <c r="U733" s="394">
        <v>185.21923000000004</v>
      </c>
      <c r="V733" s="394">
        <f t="shared" ref="V733:V737" si="77">+V734</f>
        <v>185.21923000000001</v>
      </c>
      <c r="W733" s="395">
        <f t="shared" si="75"/>
        <v>99.999999999999986</v>
      </c>
      <c r="X733" s="665"/>
      <c r="Y733" s="665"/>
      <c r="Z733" s="665"/>
      <c r="AA733" s="665"/>
      <c r="AB733" s="665"/>
      <c r="AC733" s="665"/>
      <c r="AD733" s="665"/>
      <c r="AE733" s="177"/>
      <c r="AF733" s="178"/>
    </row>
    <row r="734" spans="1:32" ht="21.75" customHeight="1" x14ac:dyDescent="0.2">
      <c r="A734" s="173"/>
      <c r="B734" s="663" t="s">
        <v>377</v>
      </c>
      <c r="C734" s="663"/>
      <c r="D734" s="663"/>
      <c r="E734" s="663"/>
      <c r="F734" s="663"/>
      <c r="G734" s="663"/>
      <c r="H734" s="663"/>
      <c r="I734" s="663"/>
      <c r="J734" s="663"/>
      <c r="K734" s="663"/>
      <c r="L734" s="663"/>
      <c r="M734" s="664"/>
      <c r="N734" s="174">
        <v>998</v>
      </c>
      <c r="O734" s="198">
        <v>14</v>
      </c>
      <c r="P734" s="198">
        <v>2</v>
      </c>
      <c r="Q734" s="175" t="s">
        <v>378</v>
      </c>
      <c r="R734" s="176">
        <v>0</v>
      </c>
      <c r="S734" s="635"/>
      <c r="T734" s="636"/>
      <c r="U734" s="394">
        <v>185.21923000000004</v>
      </c>
      <c r="V734" s="394">
        <f t="shared" si="77"/>
        <v>185.21923000000001</v>
      </c>
      <c r="W734" s="395">
        <f t="shared" si="75"/>
        <v>99.999999999999986</v>
      </c>
      <c r="X734" s="665"/>
      <c r="Y734" s="665"/>
      <c r="Z734" s="665"/>
      <c r="AA734" s="665"/>
      <c r="AB734" s="665"/>
      <c r="AC734" s="665"/>
      <c r="AD734" s="665"/>
      <c r="AE734" s="177"/>
      <c r="AF734" s="178"/>
    </row>
    <row r="735" spans="1:32" ht="21.75" customHeight="1" x14ac:dyDescent="0.2">
      <c r="A735" s="173"/>
      <c r="B735" s="663" t="s">
        <v>558</v>
      </c>
      <c r="C735" s="663"/>
      <c r="D735" s="663"/>
      <c r="E735" s="663"/>
      <c r="F735" s="663"/>
      <c r="G735" s="663"/>
      <c r="H735" s="663"/>
      <c r="I735" s="663"/>
      <c r="J735" s="663"/>
      <c r="K735" s="663"/>
      <c r="L735" s="663"/>
      <c r="M735" s="664"/>
      <c r="N735" s="174">
        <v>998</v>
      </c>
      <c r="O735" s="198">
        <v>14</v>
      </c>
      <c r="P735" s="198">
        <v>2</v>
      </c>
      <c r="Q735" s="175" t="s">
        <v>559</v>
      </c>
      <c r="R735" s="176">
        <v>0</v>
      </c>
      <c r="S735" s="635"/>
      <c r="T735" s="636"/>
      <c r="U735" s="394">
        <v>185.21923000000004</v>
      </c>
      <c r="V735" s="394">
        <f t="shared" si="77"/>
        <v>185.21923000000001</v>
      </c>
      <c r="W735" s="395">
        <f t="shared" si="75"/>
        <v>99.999999999999986</v>
      </c>
      <c r="X735" s="665"/>
      <c r="Y735" s="665"/>
      <c r="Z735" s="665"/>
      <c r="AA735" s="665"/>
      <c r="AB735" s="665"/>
      <c r="AC735" s="665"/>
      <c r="AD735" s="665"/>
      <c r="AE735" s="177"/>
      <c r="AF735" s="178"/>
    </row>
    <row r="736" spans="1:32" ht="12" customHeight="1" x14ac:dyDescent="0.2">
      <c r="A736" s="173"/>
      <c r="B736" s="663" t="s">
        <v>62</v>
      </c>
      <c r="C736" s="663"/>
      <c r="D736" s="663"/>
      <c r="E736" s="663"/>
      <c r="F736" s="663"/>
      <c r="G736" s="663"/>
      <c r="H736" s="663"/>
      <c r="I736" s="663"/>
      <c r="J736" s="663"/>
      <c r="K736" s="663"/>
      <c r="L736" s="663"/>
      <c r="M736" s="664"/>
      <c r="N736" s="174">
        <v>998</v>
      </c>
      <c r="O736" s="198">
        <v>14</v>
      </c>
      <c r="P736" s="198">
        <v>2</v>
      </c>
      <c r="Q736" s="175" t="s">
        <v>559</v>
      </c>
      <c r="R736" s="176" t="s">
        <v>103</v>
      </c>
      <c r="S736" s="635"/>
      <c r="T736" s="636"/>
      <c r="U736" s="394">
        <v>185.21923000000004</v>
      </c>
      <c r="V736" s="394">
        <f t="shared" si="77"/>
        <v>185.21923000000001</v>
      </c>
      <c r="W736" s="395">
        <f t="shared" si="75"/>
        <v>99.999999999999986</v>
      </c>
      <c r="X736" s="665"/>
      <c r="Y736" s="665"/>
      <c r="Z736" s="665"/>
      <c r="AA736" s="665"/>
      <c r="AB736" s="665"/>
      <c r="AC736" s="665"/>
      <c r="AD736" s="665"/>
      <c r="AE736" s="177"/>
      <c r="AF736" s="178"/>
    </row>
    <row r="737" spans="1:32" ht="12" customHeight="1" x14ac:dyDescent="0.2">
      <c r="A737" s="173"/>
      <c r="B737" s="663" t="s">
        <v>107</v>
      </c>
      <c r="C737" s="663"/>
      <c r="D737" s="663"/>
      <c r="E737" s="663"/>
      <c r="F737" s="663"/>
      <c r="G737" s="663"/>
      <c r="H737" s="663"/>
      <c r="I737" s="663"/>
      <c r="J737" s="663"/>
      <c r="K737" s="663"/>
      <c r="L737" s="663"/>
      <c r="M737" s="664"/>
      <c r="N737" s="174">
        <v>998</v>
      </c>
      <c r="O737" s="198">
        <v>14</v>
      </c>
      <c r="P737" s="198">
        <v>2</v>
      </c>
      <c r="Q737" s="175" t="s">
        <v>559</v>
      </c>
      <c r="R737" s="176" t="s">
        <v>108</v>
      </c>
      <c r="S737" s="635"/>
      <c r="T737" s="636"/>
      <c r="U737" s="394">
        <v>185.21923000000004</v>
      </c>
      <c r="V737" s="394">
        <f t="shared" si="77"/>
        <v>185.21923000000001</v>
      </c>
      <c r="W737" s="395">
        <f t="shared" si="75"/>
        <v>99.999999999999986</v>
      </c>
      <c r="X737" s="665"/>
      <c r="Y737" s="665"/>
      <c r="Z737" s="665"/>
      <c r="AA737" s="665"/>
      <c r="AB737" s="665"/>
      <c r="AC737" s="665"/>
      <c r="AD737" s="665"/>
      <c r="AE737" s="177"/>
      <c r="AF737" s="178"/>
    </row>
    <row r="738" spans="1:32" ht="12" customHeight="1" x14ac:dyDescent="0.2">
      <c r="A738" s="173"/>
      <c r="B738" s="663" t="s">
        <v>557</v>
      </c>
      <c r="C738" s="663"/>
      <c r="D738" s="663"/>
      <c r="E738" s="663"/>
      <c r="F738" s="663"/>
      <c r="G738" s="663"/>
      <c r="H738" s="663"/>
      <c r="I738" s="663"/>
      <c r="J738" s="663"/>
      <c r="K738" s="663"/>
      <c r="L738" s="663"/>
      <c r="M738" s="664"/>
      <c r="N738" s="174">
        <v>998</v>
      </c>
      <c r="O738" s="198">
        <v>14</v>
      </c>
      <c r="P738" s="198">
        <v>2</v>
      </c>
      <c r="Q738" s="175" t="s">
        <v>559</v>
      </c>
      <c r="R738" s="176" t="s">
        <v>560</v>
      </c>
      <c r="S738" s="635"/>
      <c r="T738" s="636"/>
      <c r="U738" s="394">
        <v>185.21923000000004</v>
      </c>
      <c r="V738" s="394">
        <v>185.21923000000001</v>
      </c>
      <c r="W738" s="395">
        <f t="shared" si="75"/>
        <v>99.999999999999986</v>
      </c>
      <c r="X738" s="665"/>
      <c r="Y738" s="665"/>
      <c r="Z738" s="665"/>
      <c r="AA738" s="665"/>
      <c r="AB738" s="665"/>
      <c r="AC738" s="665"/>
      <c r="AD738" s="665"/>
      <c r="AE738" s="177"/>
      <c r="AF738" s="178"/>
    </row>
    <row r="739" spans="1:32" ht="12" customHeight="1" x14ac:dyDescent="0.2">
      <c r="A739" s="173"/>
      <c r="B739" s="663" t="s">
        <v>110</v>
      </c>
      <c r="C739" s="663"/>
      <c r="D739" s="663"/>
      <c r="E739" s="663"/>
      <c r="F739" s="663"/>
      <c r="G739" s="663"/>
      <c r="H739" s="663"/>
      <c r="I739" s="663"/>
      <c r="J739" s="663"/>
      <c r="K739" s="663"/>
      <c r="L739" s="663"/>
      <c r="M739" s="664"/>
      <c r="N739" s="174">
        <v>998</v>
      </c>
      <c r="O739" s="198">
        <v>14</v>
      </c>
      <c r="P739" s="198">
        <v>3</v>
      </c>
      <c r="Q739" s="175">
        <v>0</v>
      </c>
      <c r="R739" s="176">
        <v>0</v>
      </c>
      <c r="S739" s="635"/>
      <c r="T739" s="636"/>
      <c r="U739" s="394">
        <v>1051.49215</v>
      </c>
      <c r="V739" s="394">
        <f>+V740</f>
        <v>1051.49215</v>
      </c>
      <c r="W739" s="395">
        <f t="shared" si="75"/>
        <v>100</v>
      </c>
      <c r="X739" s="665"/>
      <c r="Y739" s="665"/>
      <c r="Z739" s="665"/>
      <c r="AA739" s="665"/>
      <c r="AB739" s="665"/>
      <c r="AC739" s="665"/>
      <c r="AD739" s="665"/>
      <c r="AE739" s="177"/>
      <c r="AF739" s="178"/>
    </row>
    <row r="740" spans="1:32" ht="32.25" customHeight="1" x14ac:dyDescent="0.2">
      <c r="A740" s="173"/>
      <c r="B740" s="663" t="s">
        <v>353</v>
      </c>
      <c r="C740" s="663"/>
      <c r="D740" s="663"/>
      <c r="E740" s="663"/>
      <c r="F740" s="663"/>
      <c r="G740" s="663"/>
      <c r="H740" s="663"/>
      <c r="I740" s="663"/>
      <c r="J740" s="663"/>
      <c r="K740" s="663"/>
      <c r="L740" s="663"/>
      <c r="M740" s="664"/>
      <c r="N740" s="174">
        <v>998</v>
      </c>
      <c r="O740" s="198">
        <v>14</v>
      </c>
      <c r="P740" s="198">
        <v>3</v>
      </c>
      <c r="Q740" s="175" t="s">
        <v>354</v>
      </c>
      <c r="R740" s="176">
        <v>0</v>
      </c>
      <c r="S740" s="635"/>
      <c r="T740" s="636"/>
      <c r="U740" s="394">
        <v>1051.49215</v>
      </c>
      <c r="V740" s="394">
        <f>+V741+V744</f>
        <v>1051.49215</v>
      </c>
      <c r="W740" s="395">
        <f t="shared" si="75"/>
        <v>100</v>
      </c>
      <c r="X740" s="665"/>
      <c r="Y740" s="665"/>
      <c r="Z740" s="665"/>
      <c r="AA740" s="665"/>
      <c r="AB740" s="665"/>
      <c r="AC740" s="665"/>
      <c r="AD740" s="665"/>
      <c r="AE740" s="177"/>
      <c r="AF740" s="178"/>
    </row>
    <row r="741" spans="1:32" ht="63.75" customHeight="1" x14ac:dyDescent="0.2">
      <c r="A741" s="173"/>
      <c r="B741" s="663" t="s">
        <v>111</v>
      </c>
      <c r="C741" s="663"/>
      <c r="D741" s="663"/>
      <c r="E741" s="663"/>
      <c r="F741" s="663"/>
      <c r="G741" s="663"/>
      <c r="H741" s="663"/>
      <c r="I741" s="663"/>
      <c r="J741" s="663"/>
      <c r="K741" s="663"/>
      <c r="L741" s="663"/>
      <c r="M741" s="664"/>
      <c r="N741" s="174">
        <v>998</v>
      </c>
      <c r="O741" s="198">
        <v>14</v>
      </c>
      <c r="P741" s="198">
        <v>3</v>
      </c>
      <c r="Q741" s="175" t="s">
        <v>524</v>
      </c>
      <c r="R741" s="176">
        <v>0</v>
      </c>
      <c r="S741" s="635"/>
      <c r="T741" s="636"/>
      <c r="U741" s="394">
        <v>549.07404999999994</v>
      </c>
      <c r="V741" s="394">
        <f>+V742</f>
        <v>549.07405000000006</v>
      </c>
      <c r="W741" s="395">
        <f t="shared" si="75"/>
        <v>100.00000000000003</v>
      </c>
      <c r="X741" s="665"/>
      <c r="Y741" s="665"/>
      <c r="Z741" s="665"/>
      <c r="AA741" s="665"/>
      <c r="AB741" s="665"/>
      <c r="AC741" s="665"/>
      <c r="AD741" s="665"/>
      <c r="AE741" s="177"/>
      <c r="AF741" s="178"/>
    </row>
    <row r="742" spans="1:32" ht="12" customHeight="1" x14ac:dyDescent="0.2">
      <c r="A742" s="173"/>
      <c r="B742" s="663" t="s">
        <v>62</v>
      </c>
      <c r="C742" s="663"/>
      <c r="D742" s="663"/>
      <c r="E742" s="663"/>
      <c r="F742" s="663"/>
      <c r="G742" s="663"/>
      <c r="H742" s="663"/>
      <c r="I742" s="663"/>
      <c r="J742" s="663"/>
      <c r="K742" s="663"/>
      <c r="L742" s="663"/>
      <c r="M742" s="664"/>
      <c r="N742" s="174">
        <v>998</v>
      </c>
      <c r="O742" s="198">
        <v>14</v>
      </c>
      <c r="P742" s="198">
        <v>3</v>
      </c>
      <c r="Q742" s="175" t="s">
        <v>524</v>
      </c>
      <c r="R742" s="176" t="s">
        <v>103</v>
      </c>
      <c r="S742" s="635"/>
      <c r="T742" s="636"/>
      <c r="U742" s="394">
        <v>549.07404999999994</v>
      </c>
      <c r="V742" s="394">
        <f>+V743</f>
        <v>549.07405000000006</v>
      </c>
      <c r="W742" s="395">
        <f t="shared" si="75"/>
        <v>100.00000000000003</v>
      </c>
      <c r="X742" s="665"/>
      <c r="Y742" s="665"/>
      <c r="Z742" s="665"/>
      <c r="AA742" s="665"/>
      <c r="AB742" s="665"/>
      <c r="AC742" s="665"/>
      <c r="AD742" s="665"/>
      <c r="AE742" s="177"/>
      <c r="AF742" s="178"/>
    </row>
    <row r="743" spans="1:32" ht="12" customHeight="1" x14ac:dyDescent="0.2">
      <c r="A743" s="173"/>
      <c r="B743" s="663" t="s">
        <v>159</v>
      </c>
      <c r="C743" s="663"/>
      <c r="D743" s="663"/>
      <c r="E743" s="663"/>
      <c r="F743" s="663"/>
      <c r="G743" s="663"/>
      <c r="H743" s="663"/>
      <c r="I743" s="663"/>
      <c r="J743" s="663"/>
      <c r="K743" s="663"/>
      <c r="L743" s="663"/>
      <c r="M743" s="664"/>
      <c r="N743" s="174">
        <v>998</v>
      </c>
      <c r="O743" s="198">
        <v>14</v>
      </c>
      <c r="P743" s="198">
        <v>3</v>
      </c>
      <c r="Q743" s="175" t="s">
        <v>524</v>
      </c>
      <c r="R743" s="176" t="s">
        <v>160</v>
      </c>
      <c r="S743" s="635"/>
      <c r="T743" s="636"/>
      <c r="U743" s="394">
        <v>549.07404999999994</v>
      </c>
      <c r="V743" s="394">
        <v>549.07405000000006</v>
      </c>
      <c r="W743" s="395">
        <f t="shared" si="75"/>
        <v>100.00000000000003</v>
      </c>
      <c r="X743" s="665"/>
      <c r="Y743" s="665"/>
      <c r="Z743" s="665"/>
      <c r="AA743" s="665"/>
      <c r="AB743" s="665"/>
      <c r="AC743" s="665"/>
      <c r="AD743" s="665"/>
      <c r="AE743" s="177"/>
      <c r="AF743" s="178"/>
    </row>
    <row r="744" spans="1:32" ht="32.25" customHeight="1" x14ac:dyDescent="0.2">
      <c r="A744" s="173"/>
      <c r="B744" s="663" t="s">
        <v>112</v>
      </c>
      <c r="C744" s="663"/>
      <c r="D744" s="663"/>
      <c r="E744" s="663"/>
      <c r="F744" s="663"/>
      <c r="G744" s="663"/>
      <c r="H744" s="663"/>
      <c r="I744" s="663"/>
      <c r="J744" s="663"/>
      <c r="K744" s="663"/>
      <c r="L744" s="663"/>
      <c r="M744" s="664"/>
      <c r="N744" s="174">
        <v>998</v>
      </c>
      <c r="O744" s="198">
        <v>14</v>
      </c>
      <c r="P744" s="198">
        <v>3</v>
      </c>
      <c r="Q744" s="175" t="s">
        <v>525</v>
      </c>
      <c r="R744" s="176">
        <v>0</v>
      </c>
      <c r="S744" s="635"/>
      <c r="T744" s="636"/>
      <c r="U744" s="394">
        <v>502.41809999999998</v>
      </c>
      <c r="V744" s="394">
        <f>+V745</f>
        <v>502.41809999999998</v>
      </c>
      <c r="W744" s="395">
        <f t="shared" si="75"/>
        <v>100</v>
      </c>
      <c r="X744" s="665"/>
      <c r="Y744" s="665"/>
      <c r="Z744" s="665"/>
      <c r="AA744" s="665"/>
      <c r="AB744" s="665"/>
      <c r="AC744" s="665"/>
      <c r="AD744" s="665"/>
      <c r="AE744" s="177"/>
      <c r="AF744" s="178"/>
    </row>
    <row r="745" spans="1:32" ht="12" customHeight="1" x14ac:dyDescent="0.2">
      <c r="A745" s="173"/>
      <c r="B745" s="663" t="s">
        <v>62</v>
      </c>
      <c r="C745" s="663"/>
      <c r="D745" s="663"/>
      <c r="E745" s="663"/>
      <c r="F745" s="663"/>
      <c r="G745" s="663"/>
      <c r="H745" s="663"/>
      <c r="I745" s="663"/>
      <c r="J745" s="663"/>
      <c r="K745" s="663"/>
      <c r="L745" s="663"/>
      <c r="M745" s="664"/>
      <c r="N745" s="174">
        <v>998</v>
      </c>
      <c r="O745" s="198">
        <v>14</v>
      </c>
      <c r="P745" s="198">
        <v>3</v>
      </c>
      <c r="Q745" s="175" t="s">
        <v>525</v>
      </c>
      <c r="R745" s="176" t="s">
        <v>103</v>
      </c>
      <c r="S745" s="635"/>
      <c r="T745" s="636"/>
      <c r="U745" s="394">
        <v>502.41809999999998</v>
      </c>
      <c r="V745" s="394">
        <f>+V746</f>
        <v>502.41809999999998</v>
      </c>
      <c r="W745" s="395">
        <f t="shared" si="75"/>
        <v>100</v>
      </c>
      <c r="X745" s="665"/>
      <c r="Y745" s="665"/>
      <c r="Z745" s="665"/>
      <c r="AA745" s="665"/>
      <c r="AB745" s="665"/>
      <c r="AC745" s="665"/>
      <c r="AD745" s="665"/>
      <c r="AE745" s="177"/>
      <c r="AF745" s="178"/>
    </row>
    <row r="746" spans="1:32" ht="12" customHeight="1" thickBot="1" x14ac:dyDescent="0.25">
      <c r="A746" s="173"/>
      <c r="B746" s="669" t="s">
        <v>159</v>
      </c>
      <c r="C746" s="669"/>
      <c r="D746" s="669"/>
      <c r="E746" s="669"/>
      <c r="F746" s="669"/>
      <c r="G746" s="669"/>
      <c r="H746" s="669"/>
      <c r="I746" s="669"/>
      <c r="J746" s="669"/>
      <c r="K746" s="669"/>
      <c r="L746" s="669"/>
      <c r="M746" s="670"/>
      <c r="N746" s="179">
        <v>998</v>
      </c>
      <c r="O746" s="201">
        <v>14</v>
      </c>
      <c r="P746" s="201">
        <v>3</v>
      </c>
      <c r="Q746" s="180" t="s">
        <v>525</v>
      </c>
      <c r="R746" s="181" t="s">
        <v>160</v>
      </c>
      <c r="S746" s="630"/>
      <c r="T746" s="631"/>
      <c r="U746" s="398">
        <v>502.41809999999998</v>
      </c>
      <c r="V746" s="398">
        <v>502.41809999999998</v>
      </c>
      <c r="W746" s="395">
        <f t="shared" si="75"/>
        <v>100</v>
      </c>
      <c r="X746" s="671"/>
      <c r="Y746" s="671"/>
      <c r="Z746" s="671"/>
      <c r="AA746" s="671"/>
      <c r="AB746" s="671"/>
      <c r="AC746" s="671"/>
      <c r="AD746" s="671"/>
      <c r="AE746" s="177"/>
      <c r="AF746" s="178"/>
    </row>
    <row r="747" spans="1:32" ht="12.75" customHeight="1" thickBot="1" x14ac:dyDescent="0.25">
      <c r="A747" s="173"/>
      <c r="B747" s="182"/>
      <c r="C747" s="183"/>
      <c r="D747" s="184"/>
      <c r="E747" s="185"/>
      <c r="F747" s="184"/>
      <c r="G747" s="184"/>
      <c r="H747" s="184"/>
      <c r="I747" s="184"/>
      <c r="J747" s="184"/>
      <c r="K747" s="184"/>
      <c r="L747" s="184"/>
      <c r="M747" s="230"/>
      <c r="N747" s="186"/>
      <c r="O747" s="187"/>
      <c r="P747" s="188"/>
      <c r="Q747" s="182" t="s">
        <v>562</v>
      </c>
      <c r="R747" s="186"/>
      <c r="S747" s="186"/>
      <c r="T747" s="182"/>
      <c r="U747" s="399">
        <v>500436.53951999999</v>
      </c>
      <c r="V747" s="399">
        <f>+V18+V100+V210+V250+V359+V418+V682</f>
        <v>493478.71952000004</v>
      </c>
      <c r="W747" s="396">
        <f t="shared" si="75"/>
        <v>98.609649885543206</v>
      </c>
      <c r="X747" s="187">
        <v>0</v>
      </c>
      <c r="Y747" s="187">
        <v>0</v>
      </c>
      <c r="Z747" s="187">
        <v>0</v>
      </c>
      <c r="AA747" s="187">
        <v>0</v>
      </c>
      <c r="AB747" s="188">
        <v>0</v>
      </c>
      <c r="AC747" s="189">
        <v>0</v>
      </c>
      <c r="AD747" s="190">
        <v>0</v>
      </c>
      <c r="AE747" s="191"/>
      <c r="AF747" s="178"/>
    </row>
    <row r="748" spans="1:32" ht="25.5" customHeight="1" x14ac:dyDescent="0.2">
      <c r="A748" s="154"/>
      <c r="B748" s="154" t="s">
        <v>536</v>
      </c>
      <c r="C748" s="154"/>
      <c r="D748" s="152"/>
      <c r="E748" s="152"/>
      <c r="F748" s="152"/>
      <c r="G748" s="152"/>
      <c r="H748" s="152"/>
      <c r="I748" s="152"/>
      <c r="J748" s="152"/>
      <c r="K748" s="152"/>
      <c r="L748" s="152"/>
      <c r="M748" s="231"/>
      <c r="N748" s="152"/>
      <c r="O748" s="152"/>
      <c r="P748" s="152"/>
      <c r="Q748" s="152"/>
      <c r="R748" s="152"/>
      <c r="S748" s="152"/>
      <c r="T748" s="152"/>
      <c r="U748" s="192">
        <v>492043.13952000003</v>
      </c>
      <c r="V748" s="412">
        <v>493478.71951999998</v>
      </c>
      <c r="W748" s="193">
        <f>+'1'!C26+'5'!E97</f>
        <v>-1206.0663861239213</v>
      </c>
      <c r="X748" s="152"/>
      <c r="Y748" s="152"/>
      <c r="Z748" s="152"/>
      <c r="AA748" s="152"/>
      <c r="AB748" s="152"/>
      <c r="AC748" s="152"/>
      <c r="AD748" s="152"/>
      <c r="AE748" s="152"/>
    </row>
    <row r="749" spans="1:32" ht="11.25" customHeight="1" x14ac:dyDescent="0.2">
      <c r="A749" s="154"/>
      <c r="B749" s="154" t="s">
        <v>537</v>
      </c>
      <c r="C749" s="154"/>
      <c r="D749" s="152"/>
      <c r="E749" s="152"/>
      <c r="F749" s="152"/>
      <c r="G749" s="152"/>
      <c r="H749" s="152"/>
      <c r="I749" s="152"/>
      <c r="J749" s="152"/>
      <c r="K749" s="152"/>
      <c r="L749" s="152"/>
      <c r="M749" s="231"/>
      <c r="N749" s="152"/>
      <c r="O749" s="152"/>
      <c r="P749" s="152"/>
      <c r="Q749" s="152"/>
      <c r="R749" s="152"/>
      <c r="S749" s="152"/>
      <c r="T749" s="152"/>
      <c r="U749" s="194"/>
      <c r="V749" s="194"/>
      <c r="W749" s="152"/>
      <c r="X749" s="152"/>
      <c r="Y749" s="152"/>
      <c r="Z749" s="152"/>
      <c r="AA749" s="152"/>
      <c r="AB749" s="152"/>
      <c r="AC749" s="152"/>
      <c r="AD749" s="152"/>
      <c r="AE749" s="152"/>
    </row>
    <row r="750" spans="1:32" ht="12.75" customHeight="1" x14ac:dyDescent="0.2">
      <c r="A750" s="152" t="s">
        <v>304</v>
      </c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231"/>
      <c r="N750" s="152"/>
      <c r="O750" s="152"/>
      <c r="P750" s="152"/>
      <c r="Q750" s="152"/>
      <c r="R750" s="152"/>
      <c r="S750" s="152"/>
      <c r="T750" s="152"/>
      <c r="U750" s="293">
        <f>U747-U748</f>
        <v>8393.3999999999651</v>
      </c>
      <c r="V750" s="194">
        <f>V747-V748</f>
        <v>0</v>
      </c>
      <c r="W750" s="152"/>
      <c r="X750" s="152"/>
      <c r="Y750" s="152"/>
      <c r="Z750" s="152"/>
      <c r="AA750" s="152"/>
      <c r="AB750" s="152"/>
      <c r="AC750" s="152"/>
      <c r="AD750" s="152"/>
      <c r="AE750" s="152"/>
    </row>
    <row r="751" spans="1:32" hidden="1" x14ac:dyDescent="0.2">
      <c r="V751" s="202">
        <f>V748-V747</f>
        <v>0</v>
      </c>
      <c r="W751" s="202">
        <f>W748-W747</f>
        <v>-1304.6760360094645</v>
      </c>
    </row>
    <row r="752" spans="1:32" x14ac:dyDescent="0.2">
      <c r="M752" s="657" t="s">
        <v>640</v>
      </c>
      <c r="N752" s="657"/>
      <c r="O752" s="657"/>
      <c r="P752" s="657"/>
      <c r="Q752" s="657"/>
      <c r="R752" s="657"/>
      <c r="U752" s="408">
        <f>SUBTOTAL(9,U26:U351)</f>
        <v>3672121.9750099941</v>
      </c>
      <c r="V752" s="408">
        <f>SUBTOTAL(9,V26:V351)</f>
        <v>3617000.3696000003</v>
      </c>
      <c r="W752" s="409">
        <f t="shared" ref="W752" si="78">+V752/U752*100</f>
        <v>98.498916817439223</v>
      </c>
    </row>
    <row r="753" spans="23:23" x14ac:dyDescent="0.2">
      <c r="W753" s="407"/>
    </row>
  </sheetData>
  <autoFilter ref="A17:AG750"/>
  <mergeCells count="2141">
    <mergeCell ref="X294:AD294"/>
    <mergeCell ref="B295:M295"/>
    <mergeCell ref="S295:T295"/>
    <mergeCell ref="X295:AD295"/>
    <mergeCell ref="B183:M183"/>
    <mergeCell ref="S183:T183"/>
    <mergeCell ref="X183:AD183"/>
    <mergeCell ref="B184:M184"/>
    <mergeCell ref="S184:T184"/>
    <mergeCell ref="X184:AD184"/>
    <mergeCell ref="B185:M185"/>
    <mergeCell ref="S185:T185"/>
    <mergeCell ref="X185:AD185"/>
    <mergeCell ref="B186:M186"/>
    <mergeCell ref="S186:T186"/>
    <mergeCell ref="X186:AD186"/>
    <mergeCell ref="B428:M428"/>
    <mergeCell ref="S428:T428"/>
    <mergeCell ref="X428:AD428"/>
    <mergeCell ref="X343:AD343"/>
    <mergeCell ref="B190:M190"/>
    <mergeCell ref="S190:T190"/>
    <mergeCell ref="X190:AD190"/>
    <mergeCell ref="B191:M191"/>
    <mergeCell ref="S191:T191"/>
    <mergeCell ref="X191:AD191"/>
    <mergeCell ref="B188:M188"/>
    <mergeCell ref="S188:T188"/>
    <mergeCell ref="X188:AD188"/>
    <mergeCell ref="B202:M202"/>
    <mergeCell ref="S202:T202"/>
    <mergeCell ref="X202:AD202"/>
    <mergeCell ref="X588:AD588"/>
    <mergeCell ref="B589:M589"/>
    <mergeCell ref="S589:T589"/>
    <mergeCell ref="X589:AD589"/>
    <mergeCell ref="B590:M590"/>
    <mergeCell ref="S590:T590"/>
    <mergeCell ref="X590:AD590"/>
    <mergeCell ref="B591:M591"/>
    <mergeCell ref="S591:T591"/>
    <mergeCell ref="X591:AD591"/>
    <mergeCell ref="B592:M592"/>
    <mergeCell ref="S592:T592"/>
    <mergeCell ref="X592:AD592"/>
    <mergeCell ref="B603:M603"/>
    <mergeCell ref="X603:AD603"/>
    <mergeCell ref="B604:M604"/>
    <mergeCell ref="S604:T604"/>
    <mergeCell ref="X604:AD604"/>
    <mergeCell ref="B601:M601"/>
    <mergeCell ref="S601:T601"/>
    <mergeCell ref="X601:AD601"/>
    <mergeCell ref="B602:M602"/>
    <mergeCell ref="S602:T602"/>
    <mergeCell ref="X602:AD602"/>
    <mergeCell ref="B599:M599"/>
    <mergeCell ref="S599:T599"/>
    <mergeCell ref="X599:AD599"/>
    <mergeCell ref="B600:M600"/>
    <mergeCell ref="S600:T600"/>
    <mergeCell ref="X600:AD600"/>
    <mergeCell ref="S603:T603"/>
    <mergeCell ref="X31:AD31"/>
    <mergeCell ref="B18:M18"/>
    <mergeCell ref="S18:T18"/>
    <mergeCell ref="X18:AD18"/>
    <mergeCell ref="B23:M23"/>
    <mergeCell ref="S23:T23"/>
    <mergeCell ref="X23:AD23"/>
    <mergeCell ref="B24:M24"/>
    <mergeCell ref="S24:T24"/>
    <mergeCell ref="X24:AD24"/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  <mergeCell ref="B25:M25"/>
    <mergeCell ref="S25:T25"/>
    <mergeCell ref="X25:AD25"/>
    <mergeCell ref="B26:M26"/>
    <mergeCell ref="B49:M49"/>
    <mergeCell ref="S49:T49"/>
    <mergeCell ref="X49:AD49"/>
    <mergeCell ref="B46:M46"/>
    <mergeCell ref="S46:T46"/>
    <mergeCell ref="X46:AD46"/>
    <mergeCell ref="B47:M47"/>
    <mergeCell ref="S47:T47"/>
    <mergeCell ref="X47:AD47"/>
    <mergeCell ref="B44:M44"/>
    <mergeCell ref="S44:T44"/>
    <mergeCell ref="X44:AD44"/>
    <mergeCell ref="B45:M45"/>
    <mergeCell ref="S45:T45"/>
    <mergeCell ref="X45:AD45"/>
    <mergeCell ref="B37:M37"/>
    <mergeCell ref="S26:T26"/>
    <mergeCell ref="X26:AD26"/>
    <mergeCell ref="B29:M29"/>
    <mergeCell ref="S29:T29"/>
    <mergeCell ref="X29:AD29"/>
    <mergeCell ref="B30:M30"/>
    <mergeCell ref="S30:T30"/>
    <mergeCell ref="X30:AD30"/>
    <mergeCell ref="B27:M27"/>
    <mergeCell ref="S27:T27"/>
    <mergeCell ref="X27:AD27"/>
    <mergeCell ref="B28:M28"/>
    <mergeCell ref="S28:T28"/>
    <mergeCell ref="X28:AD28"/>
    <mergeCell ref="B31:M31"/>
    <mergeCell ref="S31:T31"/>
    <mergeCell ref="B48:M48"/>
    <mergeCell ref="S48:T48"/>
    <mergeCell ref="B32:M32"/>
    <mergeCell ref="S32:T32"/>
    <mergeCell ref="X32:AD32"/>
    <mergeCell ref="B35:M35"/>
    <mergeCell ref="S35:T35"/>
    <mergeCell ref="X35:AD35"/>
    <mergeCell ref="B36:M36"/>
    <mergeCell ref="S36:T36"/>
    <mergeCell ref="X36:AD36"/>
    <mergeCell ref="B33:M33"/>
    <mergeCell ref="S33:T33"/>
    <mergeCell ref="X33:AD33"/>
    <mergeCell ref="B34:M34"/>
    <mergeCell ref="S34:T34"/>
    <mergeCell ref="X34:AD34"/>
    <mergeCell ref="X48:AD48"/>
    <mergeCell ref="S37:T37"/>
    <mergeCell ref="X37:AD37"/>
    <mergeCell ref="B38:M38"/>
    <mergeCell ref="S38:T38"/>
    <mergeCell ref="X38:AD38"/>
    <mergeCell ref="B42:M42"/>
    <mergeCell ref="S42:T42"/>
    <mergeCell ref="X42:AD42"/>
    <mergeCell ref="B43:M43"/>
    <mergeCell ref="S43:T43"/>
    <mergeCell ref="X43:AD43"/>
    <mergeCell ref="B39:M39"/>
    <mergeCell ref="S39:T39"/>
    <mergeCell ref="X39:AD39"/>
    <mergeCell ref="B40:M40"/>
    <mergeCell ref="S40:T40"/>
    <mergeCell ref="X40:AD40"/>
    <mergeCell ref="X60:AD60"/>
    <mergeCell ref="B61:M61"/>
    <mergeCell ref="S61:T61"/>
    <mergeCell ref="X61:AD61"/>
    <mergeCell ref="B58:M58"/>
    <mergeCell ref="S58:T58"/>
    <mergeCell ref="X58:AD58"/>
    <mergeCell ref="B59:M59"/>
    <mergeCell ref="S59:T59"/>
    <mergeCell ref="X59:AD59"/>
    <mergeCell ref="B56:M56"/>
    <mergeCell ref="S56:T56"/>
    <mergeCell ref="X56:AD56"/>
    <mergeCell ref="B57:M57"/>
    <mergeCell ref="S57:T57"/>
    <mergeCell ref="X57:AD57"/>
    <mergeCell ref="B50:M50"/>
    <mergeCell ref="S50:T50"/>
    <mergeCell ref="X50:AD50"/>
    <mergeCell ref="B51:M51"/>
    <mergeCell ref="S51:T51"/>
    <mergeCell ref="X51:AD51"/>
    <mergeCell ref="B54:M54"/>
    <mergeCell ref="S54:T54"/>
    <mergeCell ref="X54:AD54"/>
    <mergeCell ref="B55:M55"/>
    <mergeCell ref="S55:T55"/>
    <mergeCell ref="X55:AD55"/>
    <mergeCell ref="B52:M52"/>
    <mergeCell ref="S52:T52"/>
    <mergeCell ref="X52:AD52"/>
    <mergeCell ref="B53:M53"/>
    <mergeCell ref="S53:T53"/>
    <mergeCell ref="X53:AD53"/>
    <mergeCell ref="B67:M67"/>
    <mergeCell ref="S67:T67"/>
    <mergeCell ref="X67:AD67"/>
    <mergeCell ref="B68:M68"/>
    <mergeCell ref="S68:T68"/>
    <mergeCell ref="X68:AD68"/>
    <mergeCell ref="B65:M65"/>
    <mergeCell ref="S65:T65"/>
    <mergeCell ref="X65:AD65"/>
    <mergeCell ref="B66:M66"/>
    <mergeCell ref="S66:T66"/>
    <mergeCell ref="X66:AD66"/>
    <mergeCell ref="B62:M62"/>
    <mergeCell ref="S62:T62"/>
    <mergeCell ref="X62:AD62"/>
    <mergeCell ref="B63:M63"/>
    <mergeCell ref="S63:T63"/>
    <mergeCell ref="X63:AD63"/>
    <mergeCell ref="B60:M60"/>
    <mergeCell ref="S60:T60"/>
    <mergeCell ref="B73:M73"/>
    <mergeCell ref="S73:T73"/>
    <mergeCell ref="X73:AD73"/>
    <mergeCell ref="B74:M74"/>
    <mergeCell ref="S74:T74"/>
    <mergeCell ref="X74:AD74"/>
    <mergeCell ref="B71:M71"/>
    <mergeCell ref="S71:T71"/>
    <mergeCell ref="X71:AD71"/>
    <mergeCell ref="B72:M72"/>
    <mergeCell ref="S72:T72"/>
    <mergeCell ref="X72:AD72"/>
    <mergeCell ref="B69:M69"/>
    <mergeCell ref="S69:T69"/>
    <mergeCell ref="X69:AD69"/>
    <mergeCell ref="B70:M70"/>
    <mergeCell ref="S70:T70"/>
    <mergeCell ref="X70:AD70"/>
    <mergeCell ref="B79:M79"/>
    <mergeCell ref="S79:T79"/>
    <mergeCell ref="X79:AD79"/>
    <mergeCell ref="B80:M80"/>
    <mergeCell ref="S80:T80"/>
    <mergeCell ref="X80:AD80"/>
    <mergeCell ref="B77:M77"/>
    <mergeCell ref="S77:T77"/>
    <mergeCell ref="X77:AD77"/>
    <mergeCell ref="B78:M78"/>
    <mergeCell ref="S78:T78"/>
    <mergeCell ref="X78:AD78"/>
    <mergeCell ref="B75:M75"/>
    <mergeCell ref="S75:T75"/>
    <mergeCell ref="X75:AD75"/>
    <mergeCell ref="B76:M76"/>
    <mergeCell ref="S76:T76"/>
    <mergeCell ref="X76:AD76"/>
    <mergeCell ref="B85:M85"/>
    <mergeCell ref="S85:T85"/>
    <mergeCell ref="X85:AD85"/>
    <mergeCell ref="B86:M86"/>
    <mergeCell ref="S86:T86"/>
    <mergeCell ref="X86:AD86"/>
    <mergeCell ref="B83:M83"/>
    <mergeCell ref="S83:T83"/>
    <mergeCell ref="X83:AD83"/>
    <mergeCell ref="B84:M84"/>
    <mergeCell ref="S84:T84"/>
    <mergeCell ref="X84:AD84"/>
    <mergeCell ref="B81:M81"/>
    <mergeCell ref="S81:T81"/>
    <mergeCell ref="X81:AD81"/>
    <mergeCell ref="B82:M82"/>
    <mergeCell ref="S82:T82"/>
    <mergeCell ref="X82:AD82"/>
    <mergeCell ref="B91:M91"/>
    <mergeCell ref="S91:T91"/>
    <mergeCell ref="X91:AD91"/>
    <mergeCell ref="B92:M92"/>
    <mergeCell ref="S92:T92"/>
    <mergeCell ref="X92:AD92"/>
    <mergeCell ref="B89:M89"/>
    <mergeCell ref="S89:T89"/>
    <mergeCell ref="X89:AD89"/>
    <mergeCell ref="B90:M90"/>
    <mergeCell ref="S90:T90"/>
    <mergeCell ref="X90:AD90"/>
    <mergeCell ref="B87:M87"/>
    <mergeCell ref="S87:T87"/>
    <mergeCell ref="X87:AD87"/>
    <mergeCell ref="B88:M88"/>
    <mergeCell ref="S88:T88"/>
    <mergeCell ref="X88:AD88"/>
    <mergeCell ref="B97:M97"/>
    <mergeCell ref="S97:T97"/>
    <mergeCell ref="X97:AD97"/>
    <mergeCell ref="B98:M98"/>
    <mergeCell ref="S98:T98"/>
    <mergeCell ref="X98:AD98"/>
    <mergeCell ref="B95:M95"/>
    <mergeCell ref="S95:T95"/>
    <mergeCell ref="X95:AD95"/>
    <mergeCell ref="B96:M96"/>
    <mergeCell ref="S96:T96"/>
    <mergeCell ref="X96:AD96"/>
    <mergeCell ref="B93:M93"/>
    <mergeCell ref="S93:T93"/>
    <mergeCell ref="X93:AD93"/>
    <mergeCell ref="B94:M94"/>
    <mergeCell ref="S94:T94"/>
    <mergeCell ref="X94:AD94"/>
    <mergeCell ref="B103:M103"/>
    <mergeCell ref="S103:T103"/>
    <mergeCell ref="X103:AD103"/>
    <mergeCell ref="B104:M104"/>
    <mergeCell ref="S104:T104"/>
    <mergeCell ref="X104:AD104"/>
    <mergeCell ref="B101:M101"/>
    <mergeCell ref="S101:T101"/>
    <mergeCell ref="X101:AD101"/>
    <mergeCell ref="B102:M102"/>
    <mergeCell ref="S102:T102"/>
    <mergeCell ref="X102:AD102"/>
    <mergeCell ref="B99:M99"/>
    <mergeCell ref="S99:T99"/>
    <mergeCell ref="X99:AD99"/>
    <mergeCell ref="B100:M100"/>
    <mergeCell ref="S100:T100"/>
    <mergeCell ref="X100:AD100"/>
    <mergeCell ref="B114:M114"/>
    <mergeCell ref="S114:T114"/>
    <mergeCell ref="X114:AD114"/>
    <mergeCell ref="B115:M115"/>
    <mergeCell ref="S115:T115"/>
    <mergeCell ref="X115:AD115"/>
    <mergeCell ref="B110:M110"/>
    <mergeCell ref="S110:T110"/>
    <mergeCell ref="X110:AD110"/>
    <mergeCell ref="B111:M111"/>
    <mergeCell ref="S111:T111"/>
    <mergeCell ref="X111:AD111"/>
    <mergeCell ref="B105:M105"/>
    <mergeCell ref="S105:T105"/>
    <mergeCell ref="X105:AD105"/>
    <mergeCell ref="B109:M109"/>
    <mergeCell ref="S109:T109"/>
    <mergeCell ref="X109:AD109"/>
    <mergeCell ref="B112:M112"/>
    <mergeCell ref="S112:T112"/>
    <mergeCell ref="X112:AD112"/>
    <mergeCell ref="B113:M113"/>
    <mergeCell ref="S113:T113"/>
    <mergeCell ref="X113:AD113"/>
    <mergeCell ref="B120:M120"/>
    <mergeCell ref="S120:T120"/>
    <mergeCell ref="X120:AD120"/>
    <mergeCell ref="B121:M121"/>
    <mergeCell ref="S121:T121"/>
    <mergeCell ref="X121:AD121"/>
    <mergeCell ref="B118:M118"/>
    <mergeCell ref="S118:T118"/>
    <mergeCell ref="X118:AD118"/>
    <mergeCell ref="B119:M119"/>
    <mergeCell ref="S119:T119"/>
    <mergeCell ref="X119:AD119"/>
    <mergeCell ref="B116:M116"/>
    <mergeCell ref="S116:T116"/>
    <mergeCell ref="X116:AD116"/>
    <mergeCell ref="B117:M117"/>
    <mergeCell ref="S117:T117"/>
    <mergeCell ref="X117:AD117"/>
    <mergeCell ref="B126:M126"/>
    <mergeCell ref="S126:T126"/>
    <mergeCell ref="X126:AD126"/>
    <mergeCell ref="B127:M127"/>
    <mergeCell ref="S127:T127"/>
    <mergeCell ref="X127:AD127"/>
    <mergeCell ref="B124:M124"/>
    <mergeCell ref="S124:T124"/>
    <mergeCell ref="X124:AD124"/>
    <mergeCell ref="B125:M125"/>
    <mergeCell ref="S125:T125"/>
    <mergeCell ref="X125:AD125"/>
    <mergeCell ref="B122:M122"/>
    <mergeCell ref="S122:T122"/>
    <mergeCell ref="X122:AD122"/>
    <mergeCell ref="B123:M123"/>
    <mergeCell ref="S123:T123"/>
    <mergeCell ref="X123:AD123"/>
    <mergeCell ref="B132:M132"/>
    <mergeCell ref="S132:T132"/>
    <mergeCell ref="X132:AD132"/>
    <mergeCell ref="B133:M133"/>
    <mergeCell ref="S133:T133"/>
    <mergeCell ref="X133:AD133"/>
    <mergeCell ref="B130:M130"/>
    <mergeCell ref="S130:T130"/>
    <mergeCell ref="X130:AD130"/>
    <mergeCell ref="B131:M131"/>
    <mergeCell ref="S131:T131"/>
    <mergeCell ref="X131:AD131"/>
    <mergeCell ref="B128:M128"/>
    <mergeCell ref="S128:T128"/>
    <mergeCell ref="X128:AD128"/>
    <mergeCell ref="B129:M129"/>
    <mergeCell ref="S129:T129"/>
    <mergeCell ref="X129:AD129"/>
    <mergeCell ref="B138:M138"/>
    <mergeCell ref="S138:T138"/>
    <mergeCell ref="X138:AD138"/>
    <mergeCell ref="B139:M139"/>
    <mergeCell ref="S139:T139"/>
    <mergeCell ref="X139:AD139"/>
    <mergeCell ref="B136:M136"/>
    <mergeCell ref="S136:T136"/>
    <mergeCell ref="X136:AD136"/>
    <mergeCell ref="B137:M137"/>
    <mergeCell ref="S137:T137"/>
    <mergeCell ref="X137:AD137"/>
    <mergeCell ref="B134:M134"/>
    <mergeCell ref="S134:T134"/>
    <mergeCell ref="X134:AD134"/>
    <mergeCell ref="B135:M135"/>
    <mergeCell ref="S135:T135"/>
    <mergeCell ref="X135:AD135"/>
    <mergeCell ref="B144:M144"/>
    <mergeCell ref="S144:T144"/>
    <mergeCell ref="X144:AD144"/>
    <mergeCell ref="B145:M145"/>
    <mergeCell ref="S145:T145"/>
    <mergeCell ref="X145:AD145"/>
    <mergeCell ref="B142:M142"/>
    <mergeCell ref="S142:T142"/>
    <mergeCell ref="X142:AD142"/>
    <mergeCell ref="B143:M143"/>
    <mergeCell ref="S143:T143"/>
    <mergeCell ref="X143:AD143"/>
    <mergeCell ref="B140:M140"/>
    <mergeCell ref="S140:T140"/>
    <mergeCell ref="X140:AD140"/>
    <mergeCell ref="B141:M141"/>
    <mergeCell ref="S141:T141"/>
    <mergeCell ref="X141:AD141"/>
    <mergeCell ref="B150:M150"/>
    <mergeCell ref="S150:T150"/>
    <mergeCell ref="X150:AD150"/>
    <mergeCell ref="B151:M151"/>
    <mergeCell ref="S151:T151"/>
    <mergeCell ref="X151:AD151"/>
    <mergeCell ref="B148:M148"/>
    <mergeCell ref="S148:T148"/>
    <mergeCell ref="X148:AD148"/>
    <mergeCell ref="B149:M149"/>
    <mergeCell ref="S149:T149"/>
    <mergeCell ref="X149:AD149"/>
    <mergeCell ref="B146:M146"/>
    <mergeCell ref="S146:T146"/>
    <mergeCell ref="X146:AD146"/>
    <mergeCell ref="B147:M147"/>
    <mergeCell ref="S147:T147"/>
    <mergeCell ref="X147:AD147"/>
    <mergeCell ref="B156:M156"/>
    <mergeCell ref="S156:T156"/>
    <mergeCell ref="X156:AD156"/>
    <mergeCell ref="B157:M157"/>
    <mergeCell ref="S157:T157"/>
    <mergeCell ref="X157:AD157"/>
    <mergeCell ref="B154:M154"/>
    <mergeCell ref="S154:T154"/>
    <mergeCell ref="X154:AD154"/>
    <mergeCell ref="B155:M155"/>
    <mergeCell ref="S155:T155"/>
    <mergeCell ref="X155:AD155"/>
    <mergeCell ref="B152:M152"/>
    <mergeCell ref="S152:T152"/>
    <mergeCell ref="X152:AD152"/>
    <mergeCell ref="B153:M153"/>
    <mergeCell ref="S153:T153"/>
    <mergeCell ref="X153:AD153"/>
    <mergeCell ref="B162:M162"/>
    <mergeCell ref="S162:T162"/>
    <mergeCell ref="X162:AD162"/>
    <mergeCell ref="B163:M163"/>
    <mergeCell ref="S163:T163"/>
    <mergeCell ref="X163:AD163"/>
    <mergeCell ref="B160:M160"/>
    <mergeCell ref="S160:T160"/>
    <mergeCell ref="X160:AD160"/>
    <mergeCell ref="B161:M161"/>
    <mergeCell ref="S161:T161"/>
    <mergeCell ref="X161:AD161"/>
    <mergeCell ref="B158:M158"/>
    <mergeCell ref="S158:T158"/>
    <mergeCell ref="X158:AD158"/>
    <mergeCell ref="B159:M159"/>
    <mergeCell ref="S159:T159"/>
    <mergeCell ref="X159:AD159"/>
    <mergeCell ref="B168:M168"/>
    <mergeCell ref="S168:T168"/>
    <mergeCell ref="X168:AD168"/>
    <mergeCell ref="B169:M169"/>
    <mergeCell ref="S169:T169"/>
    <mergeCell ref="X169:AD169"/>
    <mergeCell ref="B166:M166"/>
    <mergeCell ref="S166:T166"/>
    <mergeCell ref="X166:AD166"/>
    <mergeCell ref="B167:M167"/>
    <mergeCell ref="S167:T167"/>
    <mergeCell ref="X167:AD167"/>
    <mergeCell ref="B164:M164"/>
    <mergeCell ref="S164:T164"/>
    <mergeCell ref="X164:AD164"/>
    <mergeCell ref="B165:M165"/>
    <mergeCell ref="S165:T165"/>
    <mergeCell ref="X165:AD165"/>
    <mergeCell ref="B174:M174"/>
    <mergeCell ref="S174:T174"/>
    <mergeCell ref="X174:AD174"/>
    <mergeCell ref="B175:M175"/>
    <mergeCell ref="S175:T175"/>
    <mergeCell ref="X175:AD175"/>
    <mergeCell ref="B172:M172"/>
    <mergeCell ref="S172:T172"/>
    <mergeCell ref="X172:AD172"/>
    <mergeCell ref="B173:M173"/>
    <mergeCell ref="S173:T173"/>
    <mergeCell ref="X173:AD173"/>
    <mergeCell ref="B170:M170"/>
    <mergeCell ref="S170:T170"/>
    <mergeCell ref="X170:AD170"/>
    <mergeCell ref="B171:M171"/>
    <mergeCell ref="S171:T171"/>
    <mergeCell ref="X171:AD171"/>
    <mergeCell ref="B180:M180"/>
    <mergeCell ref="S180:T180"/>
    <mergeCell ref="X180:AD180"/>
    <mergeCell ref="B181:M181"/>
    <mergeCell ref="S181:T181"/>
    <mergeCell ref="X181:AD181"/>
    <mergeCell ref="B178:M178"/>
    <mergeCell ref="S178:T178"/>
    <mergeCell ref="X178:AD178"/>
    <mergeCell ref="B179:M179"/>
    <mergeCell ref="S179:T179"/>
    <mergeCell ref="X179:AD179"/>
    <mergeCell ref="B176:M176"/>
    <mergeCell ref="S176:T176"/>
    <mergeCell ref="X176:AD176"/>
    <mergeCell ref="B177:M177"/>
    <mergeCell ref="S177:T177"/>
    <mergeCell ref="X177:AD177"/>
    <mergeCell ref="B182:M182"/>
    <mergeCell ref="S182:T182"/>
    <mergeCell ref="X182:AD182"/>
    <mergeCell ref="B187:M187"/>
    <mergeCell ref="S187:T187"/>
    <mergeCell ref="X187:AD187"/>
    <mergeCell ref="B196:M196"/>
    <mergeCell ref="S196:T196"/>
    <mergeCell ref="X196:AD196"/>
    <mergeCell ref="B197:M197"/>
    <mergeCell ref="S197:T197"/>
    <mergeCell ref="X197:AD197"/>
    <mergeCell ref="B194:M194"/>
    <mergeCell ref="S194:T194"/>
    <mergeCell ref="X194:AD194"/>
    <mergeCell ref="B195:M195"/>
    <mergeCell ref="S195:T195"/>
    <mergeCell ref="X195:AD195"/>
    <mergeCell ref="B192:M192"/>
    <mergeCell ref="S192:T192"/>
    <mergeCell ref="X192:AD192"/>
    <mergeCell ref="B193:M193"/>
    <mergeCell ref="S193:T193"/>
    <mergeCell ref="X193:AD193"/>
    <mergeCell ref="B189:M189"/>
    <mergeCell ref="S189:T189"/>
    <mergeCell ref="X189:AD189"/>
    <mergeCell ref="B203:M203"/>
    <mergeCell ref="S203:T203"/>
    <mergeCell ref="X203:AD203"/>
    <mergeCell ref="B200:M200"/>
    <mergeCell ref="S200:T200"/>
    <mergeCell ref="X200:AD200"/>
    <mergeCell ref="B201:M201"/>
    <mergeCell ref="S201:T201"/>
    <mergeCell ref="X201:AD201"/>
    <mergeCell ref="B198:M198"/>
    <mergeCell ref="S198:T198"/>
    <mergeCell ref="X198:AD198"/>
    <mergeCell ref="B199:M199"/>
    <mergeCell ref="S199:T199"/>
    <mergeCell ref="X199:AD199"/>
    <mergeCell ref="B208:M208"/>
    <mergeCell ref="S208:T208"/>
    <mergeCell ref="X208:AD208"/>
    <mergeCell ref="B209:M209"/>
    <mergeCell ref="S209:T209"/>
    <mergeCell ref="X209:AD209"/>
    <mergeCell ref="B206:M206"/>
    <mergeCell ref="S206:T206"/>
    <mergeCell ref="X206:AD206"/>
    <mergeCell ref="B207:M207"/>
    <mergeCell ref="S207:T207"/>
    <mergeCell ref="X207:AD207"/>
    <mergeCell ref="B204:M204"/>
    <mergeCell ref="S204:T204"/>
    <mergeCell ref="X204:AD204"/>
    <mergeCell ref="B205:M205"/>
    <mergeCell ref="S205:T205"/>
    <mergeCell ref="X205:AD205"/>
    <mergeCell ref="B214:M214"/>
    <mergeCell ref="S214:T214"/>
    <mergeCell ref="X214:AD214"/>
    <mergeCell ref="B215:M215"/>
    <mergeCell ref="S215:T215"/>
    <mergeCell ref="X215:AD215"/>
    <mergeCell ref="B212:M212"/>
    <mergeCell ref="S212:T212"/>
    <mergeCell ref="X212:AD212"/>
    <mergeCell ref="B213:M213"/>
    <mergeCell ref="S213:T213"/>
    <mergeCell ref="X213:AD213"/>
    <mergeCell ref="B210:M210"/>
    <mergeCell ref="S210:T210"/>
    <mergeCell ref="X210:AD210"/>
    <mergeCell ref="B211:M211"/>
    <mergeCell ref="S211:T211"/>
    <mergeCell ref="X211:AD211"/>
    <mergeCell ref="B220:M220"/>
    <mergeCell ref="S220:T220"/>
    <mergeCell ref="X220:AD220"/>
    <mergeCell ref="B221:M221"/>
    <mergeCell ref="S221:T221"/>
    <mergeCell ref="X221:AD221"/>
    <mergeCell ref="B218:M218"/>
    <mergeCell ref="S218:T218"/>
    <mergeCell ref="X218:AD218"/>
    <mergeCell ref="B219:M219"/>
    <mergeCell ref="S219:T219"/>
    <mergeCell ref="X219:AD219"/>
    <mergeCell ref="B216:M216"/>
    <mergeCell ref="S216:T216"/>
    <mergeCell ref="X216:AD216"/>
    <mergeCell ref="B217:M217"/>
    <mergeCell ref="S217:T217"/>
    <mergeCell ref="X217:AD217"/>
    <mergeCell ref="B227:M227"/>
    <mergeCell ref="S227:T227"/>
    <mergeCell ref="X227:AD227"/>
    <mergeCell ref="B228:M228"/>
    <mergeCell ref="S228:T228"/>
    <mergeCell ref="X228:AD228"/>
    <mergeCell ref="B225:M225"/>
    <mergeCell ref="S225:T225"/>
    <mergeCell ref="X225:AD225"/>
    <mergeCell ref="B226:M226"/>
    <mergeCell ref="S226:T226"/>
    <mergeCell ref="X226:AD226"/>
    <mergeCell ref="B223:M223"/>
    <mergeCell ref="S223:T223"/>
    <mergeCell ref="X223:AD223"/>
    <mergeCell ref="B224:M224"/>
    <mergeCell ref="S224:T224"/>
    <mergeCell ref="X224:AD224"/>
    <mergeCell ref="B233:M233"/>
    <mergeCell ref="S233:T233"/>
    <mergeCell ref="X233:AD233"/>
    <mergeCell ref="B234:M234"/>
    <mergeCell ref="S234:T234"/>
    <mergeCell ref="X234:AD234"/>
    <mergeCell ref="B231:M231"/>
    <mergeCell ref="S231:T231"/>
    <mergeCell ref="X231:AD231"/>
    <mergeCell ref="B232:M232"/>
    <mergeCell ref="S232:T232"/>
    <mergeCell ref="X232:AD232"/>
    <mergeCell ref="B229:M229"/>
    <mergeCell ref="S229:T229"/>
    <mergeCell ref="X229:AD229"/>
    <mergeCell ref="B230:M230"/>
    <mergeCell ref="S230:T230"/>
    <mergeCell ref="X230:AD230"/>
    <mergeCell ref="B239:M239"/>
    <mergeCell ref="S239:T239"/>
    <mergeCell ref="X239:AD239"/>
    <mergeCell ref="B240:M240"/>
    <mergeCell ref="S240:T240"/>
    <mergeCell ref="X240:AD240"/>
    <mergeCell ref="B237:M237"/>
    <mergeCell ref="S237:T237"/>
    <mergeCell ref="X237:AD237"/>
    <mergeCell ref="B238:M238"/>
    <mergeCell ref="S238:T238"/>
    <mergeCell ref="X238:AD238"/>
    <mergeCell ref="B235:M235"/>
    <mergeCell ref="S235:T235"/>
    <mergeCell ref="X235:AD235"/>
    <mergeCell ref="B236:M236"/>
    <mergeCell ref="S236:T236"/>
    <mergeCell ref="X236:AD236"/>
    <mergeCell ref="B245:M245"/>
    <mergeCell ref="S245:T245"/>
    <mergeCell ref="X245:AD245"/>
    <mergeCell ref="B246:M246"/>
    <mergeCell ref="S246:T246"/>
    <mergeCell ref="X246:AD246"/>
    <mergeCell ref="B243:M243"/>
    <mergeCell ref="S243:T243"/>
    <mergeCell ref="X243:AD243"/>
    <mergeCell ref="B244:M244"/>
    <mergeCell ref="S244:T244"/>
    <mergeCell ref="X244:AD244"/>
    <mergeCell ref="B241:M241"/>
    <mergeCell ref="S241:T241"/>
    <mergeCell ref="X241:AD241"/>
    <mergeCell ref="B242:M242"/>
    <mergeCell ref="S242:T242"/>
    <mergeCell ref="X242:AD242"/>
    <mergeCell ref="B251:M251"/>
    <mergeCell ref="S251:T251"/>
    <mergeCell ref="X251:AD251"/>
    <mergeCell ref="B252:M252"/>
    <mergeCell ref="S252:T252"/>
    <mergeCell ref="X252:AD252"/>
    <mergeCell ref="B249:M249"/>
    <mergeCell ref="S249:T249"/>
    <mergeCell ref="X249:AD249"/>
    <mergeCell ref="B250:M250"/>
    <mergeCell ref="S250:T250"/>
    <mergeCell ref="X250:AD250"/>
    <mergeCell ref="B247:M247"/>
    <mergeCell ref="S247:T247"/>
    <mergeCell ref="X247:AD247"/>
    <mergeCell ref="B248:M248"/>
    <mergeCell ref="S248:T248"/>
    <mergeCell ref="X248:AD248"/>
    <mergeCell ref="B257:M257"/>
    <mergeCell ref="S257:T257"/>
    <mergeCell ref="X257:AD257"/>
    <mergeCell ref="B258:M258"/>
    <mergeCell ref="S258:T258"/>
    <mergeCell ref="X258:AD258"/>
    <mergeCell ref="B255:M255"/>
    <mergeCell ref="S255:T255"/>
    <mergeCell ref="X255:AD255"/>
    <mergeCell ref="B256:M256"/>
    <mergeCell ref="S256:T256"/>
    <mergeCell ref="X256:AD256"/>
    <mergeCell ref="B253:M253"/>
    <mergeCell ref="S253:T253"/>
    <mergeCell ref="X253:AD253"/>
    <mergeCell ref="B254:M254"/>
    <mergeCell ref="S254:T254"/>
    <mergeCell ref="X254:AD254"/>
    <mergeCell ref="B263:M263"/>
    <mergeCell ref="S263:T263"/>
    <mergeCell ref="X263:AD263"/>
    <mergeCell ref="B264:M264"/>
    <mergeCell ref="S264:T264"/>
    <mergeCell ref="X264:AD264"/>
    <mergeCell ref="B261:M261"/>
    <mergeCell ref="S261:T261"/>
    <mergeCell ref="X261:AD261"/>
    <mergeCell ref="B262:M262"/>
    <mergeCell ref="S262:T262"/>
    <mergeCell ref="X262:AD262"/>
    <mergeCell ref="B259:M259"/>
    <mergeCell ref="S259:T259"/>
    <mergeCell ref="X259:AD259"/>
    <mergeCell ref="B260:M260"/>
    <mergeCell ref="S260:T260"/>
    <mergeCell ref="X260:AD260"/>
    <mergeCell ref="B275:M275"/>
    <mergeCell ref="S275:T275"/>
    <mergeCell ref="X275:AD275"/>
    <mergeCell ref="X271:AD271"/>
    <mergeCell ref="B276:M276"/>
    <mergeCell ref="S276:T276"/>
    <mergeCell ref="X276:AD276"/>
    <mergeCell ref="B273:M273"/>
    <mergeCell ref="S273:T273"/>
    <mergeCell ref="X273:AD273"/>
    <mergeCell ref="B274:M274"/>
    <mergeCell ref="S274:T274"/>
    <mergeCell ref="X274:AD274"/>
    <mergeCell ref="B265:M265"/>
    <mergeCell ref="S265:T265"/>
    <mergeCell ref="X265:AD265"/>
    <mergeCell ref="B272:M272"/>
    <mergeCell ref="S272:T272"/>
    <mergeCell ref="X272:AD272"/>
    <mergeCell ref="B266:M266"/>
    <mergeCell ref="S266:T266"/>
    <mergeCell ref="X266:AD266"/>
    <mergeCell ref="B267:M267"/>
    <mergeCell ref="S267:T267"/>
    <mergeCell ref="X267:AD267"/>
    <mergeCell ref="B268:M268"/>
    <mergeCell ref="S268:T268"/>
    <mergeCell ref="X268:AD268"/>
    <mergeCell ref="B269:M269"/>
    <mergeCell ref="S269:T269"/>
    <mergeCell ref="X269:AD269"/>
    <mergeCell ref="B270:M270"/>
    <mergeCell ref="S270:T270"/>
    <mergeCell ref="X270:AD270"/>
    <mergeCell ref="B271:M271"/>
    <mergeCell ref="S271:T271"/>
    <mergeCell ref="B281:M281"/>
    <mergeCell ref="S281:T281"/>
    <mergeCell ref="X281:AD281"/>
    <mergeCell ref="B282:M282"/>
    <mergeCell ref="S282:T282"/>
    <mergeCell ref="X282:AD282"/>
    <mergeCell ref="B279:M279"/>
    <mergeCell ref="S279:T279"/>
    <mergeCell ref="X279:AD279"/>
    <mergeCell ref="B280:M280"/>
    <mergeCell ref="S280:T280"/>
    <mergeCell ref="X280:AD280"/>
    <mergeCell ref="B277:M277"/>
    <mergeCell ref="S277:T277"/>
    <mergeCell ref="X277:AD277"/>
    <mergeCell ref="B278:M278"/>
    <mergeCell ref="S278:T278"/>
    <mergeCell ref="X278:AD278"/>
    <mergeCell ref="B287:M287"/>
    <mergeCell ref="S287:T287"/>
    <mergeCell ref="X287:AD287"/>
    <mergeCell ref="B288:M288"/>
    <mergeCell ref="S288:T288"/>
    <mergeCell ref="X288:AD288"/>
    <mergeCell ref="B285:M285"/>
    <mergeCell ref="S285:T285"/>
    <mergeCell ref="X285:AD285"/>
    <mergeCell ref="B286:M286"/>
    <mergeCell ref="S286:T286"/>
    <mergeCell ref="X286:AD286"/>
    <mergeCell ref="B283:M283"/>
    <mergeCell ref="S283:T283"/>
    <mergeCell ref="X283:AD283"/>
    <mergeCell ref="B284:M284"/>
    <mergeCell ref="S284:T284"/>
    <mergeCell ref="X284:AD284"/>
    <mergeCell ref="B299:M299"/>
    <mergeCell ref="S299:T299"/>
    <mergeCell ref="X299:AD299"/>
    <mergeCell ref="B300:M300"/>
    <mergeCell ref="S300:T300"/>
    <mergeCell ref="X300:AD300"/>
    <mergeCell ref="B297:M297"/>
    <mergeCell ref="S297:T297"/>
    <mergeCell ref="X297:AD297"/>
    <mergeCell ref="B298:M298"/>
    <mergeCell ref="S298:T298"/>
    <mergeCell ref="X298:AD298"/>
    <mergeCell ref="B289:M289"/>
    <mergeCell ref="S289:T289"/>
    <mergeCell ref="X289:AD289"/>
    <mergeCell ref="B296:M296"/>
    <mergeCell ref="S296:T296"/>
    <mergeCell ref="X296:AD296"/>
    <mergeCell ref="B290:M290"/>
    <mergeCell ref="S290:T290"/>
    <mergeCell ref="X290:AD290"/>
    <mergeCell ref="B291:M291"/>
    <mergeCell ref="S291:T291"/>
    <mergeCell ref="X291:AD291"/>
    <mergeCell ref="B292:M292"/>
    <mergeCell ref="S292:T292"/>
    <mergeCell ref="X292:AD292"/>
    <mergeCell ref="B293:M293"/>
    <mergeCell ref="S293:T293"/>
    <mergeCell ref="X293:AD293"/>
    <mergeCell ref="B294:M294"/>
    <mergeCell ref="S294:T294"/>
    <mergeCell ref="B305:M305"/>
    <mergeCell ref="S305:T305"/>
    <mergeCell ref="X305:AD305"/>
    <mergeCell ref="B306:M306"/>
    <mergeCell ref="S306:T306"/>
    <mergeCell ref="X306:AD306"/>
    <mergeCell ref="B303:M303"/>
    <mergeCell ref="S303:T303"/>
    <mergeCell ref="X303:AD303"/>
    <mergeCell ref="B304:M304"/>
    <mergeCell ref="S304:T304"/>
    <mergeCell ref="X304:AD304"/>
    <mergeCell ref="B301:M301"/>
    <mergeCell ref="S301:T301"/>
    <mergeCell ref="X301:AD301"/>
    <mergeCell ref="B302:M302"/>
    <mergeCell ref="S302:T302"/>
    <mergeCell ref="X302:AD302"/>
    <mergeCell ref="B311:M311"/>
    <mergeCell ref="S311:T311"/>
    <mergeCell ref="X311:AD311"/>
    <mergeCell ref="B312:M312"/>
    <mergeCell ref="S312:T312"/>
    <mergeCell ref="X312:AD312"/>
    <mergeCell ref="B309:M309"/>
    <mergeCell ref="S309:T309"/>
    <mergeCell ref="X309:AD309"/>
    <mergeCell ref="B310:M310"/>
    <mergeCell ref="S310:T310"/>
    <mergeCell ref="X310:AD310"/>
    <mergeCell ref="B307:M307"/>
    <mergeCell ref="S307:T307"/>
    <mergeCell ref="X307:AD307"/>
    <mergeCell ref="B308:M308"/>
    <mergeCell ref="S308:T308"/>
    <mergeCell ref="X308:AD308"/>
    <mergeCell ref="B317:M317"/>
    <mergeCell ref="S317:T317"/>
    <mergeCell ref="X317:AD317"/>
    <mergeCell ref="B318:M318"/>
    <mergeCell ref="S318:T318"/>
    <mergeCell ref="X318:AD318"/>
    <mergeCell ref="B315:M315"/>
    <mergeCell ref="S315:T315"/>
    <mergeCell ref="X315:AD315"/>
    <mergeCell ref="B316:M316"/>
    <mergeCell ref="S316:T316"/>
    <mergeCell ref="X316:AD316"/>
    <mergeCell ref="B313:M313"/>
    <mergeCell ref="S313:T313"/>
    <mergeCell ref="X313:AD313"/>
    <mergeCell ref="B314:M314"/>
    <mergeCell ref="S314:T314"/>
    <mergeCell ref="X314:AD314"/>
    <mergeCell ref="B323:M323"/>
    <mergeCell ref="S323:T323"/>
    <mergeCell ref="X323:AD323"/>
    <mergeCell ref="B324:M324"/>
    <mergeCell ref="S324:T324"/>
    <mergeCell ref="X324:AD324"/>
    <mergeCell ref="B321:M321"/>
    <mergeCell ref="S321:T321"/>
    <mergeCell ref="X321:AD321"/>
    <mergeCell ref="B322:M322"/>
    <mergeCell ref="S322:T322"/>
    <mergeCell ref="X322:AD322"/>
    <mergeCell ref="B319:M319"/>
    <mergeCell ref="S319:T319"/>
    <mergeCell ref="X319:AD319"/>
    <mergeCell ref="B320:M320"/>
    <mergeCell ref="S320:T320"/>
    <mergeCell ref="X320:AD320"/>
    <mergeCell ref="B329:M329"/>
    <mergeCell ref="S329:T329"/>
    <mergeCell ref="X329:AD329"/>
    <mergeCell ref="B330:M330"/>
    <mergeCell ref="S330:T330"/>
    <mergeCell ref="X330:AD330"/>
    <mergeCell ref="B327:M327"/>
    <mergeCell ref="S327:T327"/>
    <mergeCell ref="X327:AD327"/>
    <mergeCell ref="B328:M328"/>
    <mergeCell ref="S328:T328"/>
    <mergeCell ref="X328:AD328"/>
    <mergeCell ref="B325:M325"/>
    <mergeCell ref="S325:T325"/>
    <mergeCell ref="X325:AD325"/>
    <mergeCell ref="B326:M326"/>
    <mergeCell ref="S326:T326"/>
    <mergeCell ref="X326:AD326"/>
    <mergeCell ref="B335:M335"/>
    <mergeCell ref="S335:T335"/>
    <mergeCell ref="X335:AD335"/>
    <mergeCell ref="B336:M336"/>
    <mergeCell ref="S336:T336"/>
    <mergeCell ref="X336:AD336"/>
    <mergeCell ref="B333:M333"/>
    <mergeCell ref="S333:T333"/>
    <mergeCell ref="X333:AD333"/>
    <mergeCell ref="B334:M334"/>
    <mergeCell ref="S334:T334"/>
    <mergeCell ref="X334:AD334"/>
    <mergeCell ref="B331:M331"/>
    <mergeCell ref="S331:T331"/>
    <mergeCell ref="X331:AD331"/>
    <mergeCell ref="B332:M332"/>
    <mergeCell ref="S332:T332"/>
    <mergeCell ref="X332:AD332"/>
    <mergeCell ref="B346:M346"/>
    <mergeCell ref="S346:T346"/>
    <mergeCell ref="X346:AD346"/>
    <mergeCell ref="B347:M347"/>
    <mergeCell ref="S347:T347"/>
    <mergeCell ref="X347:AD347"/>
    <mergeCell ref="B344:M344"/>
    <mergeCell ref="S344:T344"/>
    <mergeCell ref="X344:AD344"/>
    <mergeCell ref="B345:M345"/>
    <mergeCell ref="S345:T345"/>
    <mergeCell ref="X345:AD345"/>
    <mergeCell ref="B337:M337"/>
    <mergeCell ref="S337:T337"/>
    <mergeCell ref="X337:AD337"/>
    <mergeCell ref="B338:M338"/>
    <mergeCell ref="S338:T338"/>
    <mergeCell ref="X338:AD338"/>
    <mergeCell ref="B339:M339"/>
    <mergeCell ref="S339:T339"/>
    <mergeCell ref="X339:AD339"/>
    <mergeCell ref="B340:M340"/>
    <mergeCell ref="S340:T340"/>
    <mergeCell ref="X340:AD340"/>
    <mergeCell ref="B341:M341"/>
    <mergeCell ref="S341:T341"/>
    <mergeCell ref="X341:AD341"/>
    <mergeCell ref="B342:M342"/>
    <mergeCell ref="S342:T342"/>
    <mergeCell ref="X342:AD342"/>
    <mergeCell ref="B343:M343"/>
    <mergeCell ref="S343:T343"/>
    <mergeCell ref="B352:M352"/>
    <mergeCell ref="S352:T352"/>
    <mergeCell ref="X352:AD352"/>
    <mergeCell ref="B353:M353"/>
    <mergeCell ref="S353:T353"/>
    <mergeCell ref="X353:AD353"/>
    <mergeCell ref="B350:M350"/>
    <mergeCell ref="S350:T350"/>
    <mergeCell ref="X350:AD350"/>
    <mergeCell ref="B351:M351"/>
    <mergeCell ref="S351:T351"/>
    <mergeCell ref="X351:AD351"/>
    <mergeCell ref="B348:M348"/>
    <mergeCell ref="S348:T348"/>
    <mergeCell ref="X348:AD348"/>
    <mergeCell ref="B349:M349"/>
    <mergeCell ref="S349:T349"/>
    <mergeCell ref="X349:AD349"/>
    <mergeCell ref="B358:M358"/>
    <mergeCell ref="S358:T358"/>
    <mergeCell ref="X358:AD358"/>
    <mergeCell ref="B359:M359"/>
    <mergeCell ref="S359:T359"/>
    <mergeCell ref="X359:AD359"/>
    <mergeCell ref="B356:M356"/>
    <mergeCell ref="S356:T356"/>
    <mergeCell ref="X356:AD356"/>
    <mergeCell ref="B357:M357"/>
    <mergeCell ref="S357:T357"/>
    <mergeCell ref="X357:AD357"/>
    <mergeCell ref="B354:M354"/>
    <mergeCell ref="S354:T354"/>
    <mergeCell ref="X354:AD354"/>
    <mergeCell ref="B355:M355"/>
    <mergeCell ref="S355:T355"/>
    <mergeCell ref="X355:AD355"/>
    <mergeCell ref="B364:M364"/>
    <mergeCell ref="S364:T364"/>
    <mergeCell ref="X364:AD364"/>
    <mergeCell ref="B365:M365"/>
    <mergeCell ref="S365:T365"/>
    <mergeCell ref="X365:AD365"/>
    <mergeCell ref="B362:M362"/>
    <mergeCell ref="S362:T362"/>
    <mergeCell ref="X362:AD362"/>
    <mergeCell ref="B363:M363"/>
    <mergeCell ref="S363:T363"/>
    <mergeCell ref="X363:AD363"/>
    <mergeCell ref="B360:M360"/>
    <mergeCell ref="S360:T360"/>
    <mergeCell ref="X360:AD360"/>
    <mergeCell ref="B361:M361"/>
    <mergeCell ref="S361:T361"/>
    <mergeCell ref="X361:AD361"/>
    <mergeCell ref="B370:M370"/>
    <mergeCell ref="S370:T370"/>
    <mergeCell ref="X370:AD370"/>
    <mergeCell ref="B371:M371"/>
    <mergeCell ref="S371:T371"/>
    <mergeCell ref="X371:AD371"/>
    <mergeCell ref="B368:M368"/>
    <mergeCell ref="S368:T368"/>
    <mergeCell ref="X368:AD368"/>
    <mergeCell ref="B369:M369"/>
    <mergeCell ref="S369:T369"/>
    <mergeCell ref="X369:AD369"/>
    <mergeCell ref="B366:M366"/>
    <mergeCell ref="S366:T366"/>
    <mergeCell ref="X366:AD366"/>
    <mergeCell ref="B367:M367"/>
    <mergeCell ref="S367:T367"/>
    <mergeCell ref="X367:AD367"/>
    <mergeCell ref="B376:M376"/>
    <mergeCell ref="S376:T376"/>
    <mergeCell ref="X376:AD376"/>
    <mergeCell ref="B377:M377"/>
    <mergeCell ref="S377:T377"/>
    <mergeCell ref="X377:AD377"/>
    <mergeCell ref="B374:M374"/>
    <mergeCell ref="S374:T374"/>
    <mergeCell ref="X374:AD374"/>
    <mergeCell ref="B375:M375"/>
    <mergeCell ref="S375:T375"/>
    <mergeCell ref="X375:AD375"/>
    <mergeCell ref="B372:M372"/>
    <mergeCell ref="S372:T372"/>
    <mergeCell ref="X372:AD372"/>
    <mergeCell ref="B373:M373"/>
    <mergeCell ref="S373:T373"/>
    <mergeCell ref="X373:AD373"/>
    <mergeCell ref="B382:M382"/>
    <mergeCell ref="S382:T382"/>
    <mergeCell ref="X382:AD382"/>
    <mergeCell ref="B383:M383"/>
    <mergeCell ref="S383:T383"/>
    <mergeCell ref="X383:AD383"/>
    <mergeCell ref="B380:M380"/>
    <mergeCell ref="S380:T380"/>
    <mergeCell ref="X380:AD380"/>
    <mergeCell ref="B381:M381"/>
    <mergeCell ref="S381:T381"/>
    <mergeCell ref="X381:AD381"/>
    <mergeCell ref="B378:M378"/>
    <mergeCell ref="S378:T378"/>
    <mergeCell ref="X378:AD378"/>
    <mergeCell ref="B379:M379"/>
    <mergeCell ref="S379:T379"/>
    <mergeCell ref="X379:AD379"/>
    <mergeCell ref="B388:M388"/>
    <mergeCell ref="S388:T388"/>
    <mergeCell ref="X388:AD388"/>
    <mergeCell ref="B389:M389"/>
    <mergeCell ref="S389:T389"/>
    <mergeCell ref="X389:AD389"/>
    <mergeCell ref="B386:M386"/>
    <mergeCell ref="S386:T386"/>
    <mergeCell ref="X386:AD386"/>
    <mergeCell ref="B387:M387"/>
    <mergeCell ref="S387:T387"/>
    <mergeCell ref="X387:AD387"/>
    <mergeCell ref="B384:M384"/>
    <mergeCell ref="S384:T384"/>
    <mergeCell ref="X384:AD384"/>
    <mergeCell ref="B385:M385"/>
    <mergeCell ref="S385:T385"/>
    <mergeCell ref="X385:AD385"/>
    <mergeCell ref="B394:M394"/>
    <mergeCell ref="S394:T394"/>
    <mergeCell ref="X394:AD394"/>
    <mergeCell ref="B395:M395"/>
    <mergeCell ref="S395:T395"/>
    <mergeCell ref="X395:AD395"/>
    <mergeCell ref="B392:M392"/>
    <mergeCell ref="S392:T392"/>
    <mergeCell ref="X392:AD392"/>
    <mergeCell ref="B393:M393"/>
    <mergeCell ref="S393:T393"/>
    <mergeCell ref="X393:AD393"/>
    <mergeCell ref="B390:M390"/>
    <mergeCell ref="S390:T390"/>
    <mergeCell ref="X390:AD390"/>
    <mergeCell ref="B391:M391"/>
    <mergeCell ref="S391:T391"/>
    <mergeCell ref="X391:AD391"/>
    <mergeCell ref="B400:M400"/>
    <mergeCell ref="S400:T400"/>
    <mergeCell ref="X400:AD400"/>
    <mergeCell ref="B401:M401"/>
    <mergeCell ref="S401:T401"/>
    <mergeCell ref="X401:AD401"/>
    <mergeCell ref="B398:M398"/>
    <mergeCell ref="S398:T398"/>
    <mergeCell ref="X398:AD398"/>
    <mergeCell ref="B399:M399"/>
    <mergeCell ref="S399:T399"/>
    <mergeCell ref="X399:AD399"/>
    <mergeCell ref="B396:M396"/>
    <mergeCell ref="S396:T396"/>
    <mergeCell ref="X396:AD396"/>
    <mergeCell ref="B397:M397"/>
    <mergeCell ref="S397:T397"/>
    <mergeCell ref="X397:AD397"/>
    <mergeCell ref="B406:M406"/>
    <mergeCell ref="S406:T406"/>
    <mergeCell ref="X406:AD406"/>
    <mergeCell ref="B407:M407"/>
    <mergeCell ref="S407:T407"/>
    <mergeCell ref="X407:AD407"/>
    <mergeCell ref="B404:M404"/>
    <mergeCell ref="S404:T404"/>
    <mergeCell ref="X404:AD404"/>
    <mergeCell ref="B405:M405"/>
    <mergeCell ref="S405:T405"/>
    <mergeCell ref="X405:AD405"/>
    <mergeCell ref="B402:M402"/>
    <mergeCell ref="S402:T402"/>
    <mergeCell ref="X402:AD402"/>
    <mergeCell ref="B403:M403"/>
    <mergeCell ref="S403:T403"/>
    <mergeCell ref="X403:AD403"/>
    <mergeCell ref="B412:M412"/>
    <mergeCell ref="S412:T412"/>
    <mergeCell ref="X412:AD412"/>
    <mergeCell ref="B413:M413"/>
    <mergeCell ref="S413:T413"/>
    <mergeCell ref="X413:AD413"/>
    <mergeCell ref="B410:M410"/>
    <mergeCell ref="S410:T410"/>
    <mergeCell ref="X410:AD410"/>
    <mergeCell ref="B411:M411"/>
    <mergeCell ref="S411:T411"/>
    <mergeCell ref="X411:AD411"/>
    <mergeCell ref="B408:M408"/>
    <mergeCell ref="S408:T408"/>
    <mergeCell ref="X408:AD408"/>
    <mergeCell ref="B409:M409"/>
    <mergeCell ref="S409:T409"/>
    <mergeCell ref="X409:AD409"/>
    <mergeCell ref="B418:M418"/>
    <mergeCell ref="S418:T418"/>
    <mergeCell ref="X418:AD418"/>
    <mergeCell ref="B419:M419"/>
    <mergeCell ref="S419:T419"/>
    <mergeCell ref="X419:AD419"/>
    <mergeCell ref="B416:M416"/>
    <mergeCell ref="S416:T416"/>
    <mergeCell ref="X416:AD416"/>
    <mergeCell ref="B417:M417"/>
    <mergeCell ref="S417:T417"/>
    <mergeCell ref="X417:AD417"/>
    <mergeCell ref="B414:M414"/>
    <mergeCell ref="S414:T414"/>
    <mergeCell ref="X414:AD414"/>
    <mergeCell ref="B415:M415"/>
    <mergeCell ref="S415:T415"/>
    <mergeCell ref="X415:AD415"/>
    <mergeCell ref="B424:M424"/>
    <mergeCell ref="S424:T424"/>
    <mergeCell ref="X424:AD424"/>
    <mergeCell ref="B425:M425"/>
    <mergeCell ref="S425:T425"/>
    <mergeCell ref="X425:AD425"/>
    <mergeCell ref="B422:M422"/>
    <mergeCell ref="S422:T422"/>
    <mergeCell ref="X422:AD422"/>
    <mergeCell ref="B423:M423"/>
    <mergeCell ref="S423:T423"/>
    <mergeCell ref="X423:AD423"/>
    <mergeCell ref="B420:M420"/>
    <mergeCell ref="S420:T420"/>
    <mergeCell ref="X420:AD420"/>
    <mergeCell ref="B421:M421"/>
    <mergeCell ref="S421:T421"/>
    <mergeCell ref="X421:AD421"/>
    <mergeCell ref="B435:M435"/>
    <mergeCell ref="S435:T435"/>
    <mergeCell ref="X435:AD435"/>
    <mergeCell ref="B436:M436"/>
    <mergeCell ref="S436:T436"/>
    <mergeCell ref="X436:AD436"/>
    <mergeCell ref="B433:M433"/>
    <mergeCell ref="S433:T433"/>
    <mergeCell ref="X433:AD433"/>
    <mergeCell ref="B434:M434"/>
    <mergeCell ref="S434:T434"/>
    <mergeCell ref="X434:AD434"/>
    <mergeCell ref="B426:M426"/>
    <mergeCell ref="S426:T426"/>
    <mergeCell ref="X426:AD426"/>
    <mergeCell ref="B427:M427"/>
    <mergeCell ref="S427:T427"/>
    <mergeCell ref="X427:AD427"/>
    <mergeCell ref="S431:T431"/>
    <mergeCell ref="X431:AD431"/>
    <mergeCell ref="B432:M432"/>
    <mergeCell ref="S432:T432"/>
    <mergeCell ref="X432:AD432"/>
    <mergeCell ref="B429:M429"/>
    <mergeCell ref="S429:T429"/>
    <mergeCell ref="X429:AD429"/>
    <mergeCell ref="B430:M430"/>
    <mergeCell ref="S430:T430"/>
    <mergeCell ref="X430:AD430"/>
    <mergeCell ref="B431:M431"/>
    <mergeCell ref="B441:M441"/>
    <mergeCell ref="S441:T441"/>
    <mergeCell ref="X441:AD441"/>
    <mergeCell ref="B442:M442"/>
    <mergeCell ref="S442:T442"/>
    <mergeCell ref="X442:AD442"/>
    <mergeCell ref="B439:M439"/>
    <mergeCell ref="S439:T439"/>
    <mergeCell ref="X439:AD439"/>
    <mergeCell ref="B440:M440"/>
    <mergeCell ref="S440:T440"/>
    <mergeCell ref="X440:AD440"/>
    <mergeCell ref="B437:M437"/>
    <mergeCell ref="S437:T437"/>
    <mergeCell ref="X437:AD437"/>
    <mergeCell ref="B438:M438"/>
    <mergeCell ref="S438:T438"/>
    <mergeCell ref="X438:AD438"/>
    <mergeCell ref="B447:M447"/>
    <mergeCell ref="S447:T447"/>
    <mergeCell ref="X447:AD447"/>
    <mergeCell ref="B448:M448"/>
    <mergeCell ref="S448:T448"/>
    <mergeCell ref="X448:AD448"/>
    <mergeCell ref="B445:M445"/>
    <mergeCell ref="S445:T445"/>
    <mergeCell ref="X445:AD445"/>
    <mergeCell ref="B446:M446"/>
    <mergeCell ref="S446:T446"/>
    <mergeCell ref="X446:AD446"/>
    <mergeCell ref="B443:M443"/>
    <mergeCell ref="S443:T443"/>
    <mergeCell ref="X443:AD443"/>
    <mergeCell ref="B444:M444"/>
    <mergeCell ref="S444:T444"/>
    <mergeCell ref="X444:AD444"/>
    <mergeCell ref="B458:M458"/>
    <mergeCell ref="S458:T458"/>
    <mergeCell ref="X458:AD458"/>
    <mergeCell ref="B459:M459"/>
    <mergeCell ref="S459:T459"/>
    <mergeCell ref="X459:AD459"/>
    <mergeCell ref="B451:M451"/>
    <mergeCell ref="S451:T451"/>
    <mergeCell ref="X451:AD451"/>
    <mergeCell ref="B452:M452"/>
    <mergeCell ref="S452:T452"/>
    <mergeCell ref="X452:AD452"/>
    <mergeCell ref="B449:M449"/>
    <mergeCell ref="S449:T449"/>
    <mergeCell ref="X449:AD449"/>
    <mergeCell ref="B450:M450"/>
    <mergeCell ref="S450:T450"/>
    <mergeCell ref="X450:AD450"/>
    <mergeCell ref="B453:M453"/>
    <mergeCell ref="S453:T453"/>
    <mergeCell ref="X453:AD453"/>
    <mergeCell ref="B454:M454"/>
    <mergeCell ref="S454:T454"/>
    <mergeCell ref="X454:AD454"/>
    <mergeCell ref="B455:M455"/>
    <mergeCell ref="S455:T455"/>
    <mergeCell ref="X455:AD455"/>
    <mergeCell ref="B456:M456"/>
    <mergeCell ref="S456:T456"/>
    <mergeCell ref="X456:AD456"/>
    <mergeCell ref="B464:M464"/>
    <mergeCell ref="S464:T464"/>
    <mergeCell ref="X464:AD464"/>
    <mergeCell ref="B465:M465"/>
    <mergeCell ref="S465:T465"/>
    <mergeCell ref="X465:AD465"/>
    <mergeCell ref="B462:M462"/>
    <mergeCell ref="S462:T462"/>
    <mergeCell ref="X462:AD462"/>
    <mergeCell ref="B463:M463"/>
    <mergeCell ref="S463:T463"/>
    <mergeCell ref="X463:AD463"/>
    <mergeCell ref="B460:M460"/>
    <mergeCell ref="S460:T460"/>
    <mergeCell ref="X460:AD460"/>
    <mergeCell ref="B461:M461"/>
    <mergeCell ref="S461:T461"/>
    <mergeCell ref="X461:AD461"/>
    <mergeCell ref="B482:M482"/>
    <mergeCell ref="S482:T482"/>
    <mergeCell ref="X482:AD482"/>
    <mergeCell ref="B483:M483"/>
    <mergeCell ref="S483:T483"/>
    <mergeCell ref="X483:AD483"/>
    <mergeCell ref="B474:M474"/>
    <mergeCell ref="S474:T474"/>
    <mergeCell ref="X474:AD474"/>
    <mergeCell ref="B475:M475"/>
    <mergeCell ref="S475:T475"/>
    <mergeCell ref="X475:AD475"/>
    <mergeCell ref="B472:M472"/>
    <mergeCell ref="S472:T472"/>
    <mergeCell ref="X472:AD472"/>
    <mergeCell ref="B473:M473"/>
    <mergeCell ref="S473:T473"/>
    <mergeCell ref="X473:AD473"/>
    <mergeCell ref="B479:M479"/>
    <mergeCell ref="S479:T479"/>
    <mergeCell ref="X479:AD479"/>
    <mergeCell ref="B480:M480"/>
    <mergeCell ref="S480:T480"/>
    <mergeCell ref="X480:AD480"/>
    <mergeCell ref="B481:M481"/>
    <mergeCell ref="S481:T481"/>
    <mergeCell ref="X481:AD481"/>
    <mergeCell ref="B476:M476"/>
    <mergeCell ref="S476:T476"/>
    <mergeCell ref="X476:AD476"/>
    <mergeCell ref="B477:M477"/>
    <mergeCell ref="S477:T477"/>
    <mergeCell ref="B488:M488"/>
    <mergeCell ref="S488:T488"/>
    <mergeCell ref="X488:AD488"/>
    <mergeCell ref="B489:M489"/>
    <mergeCell ref="S489:T489"/>
    <mergeCell ref="X489:AD489"/>
    <mergeCell ref="B486:M486"/>
    <mergeCell ref="S486:T486"/>
    <mergeCell ref="X486:AD486"/>
    <mergeCell ref="B487:M487"/>
    <mergeCell ref="S487:T487"/>
    <mergeCell ref="X487:AD487"/>
    <mergeCell ref="B484:M484"/>
    <mergeCell ref="S484:T484"/>
    <mergeCell ref="X484:AD484"/>
    <mergeCell ref="B485:M485"/>
    <mergeCell ref="S485:T485"/>
    <mergeCell ref="X485:AD485"/>
    <mergeCell ref="B494:M494"/>
    <mergeCell ref="S494:T494"/>
    <mergeCell ref="X494:AD494"/>
    <mergeCell ref="B495:M495"/>
    <mergeCell ref="S495:T495"/>
    <mergeCell ref="X495:AD495"/>
    <mergeCell ref="B492:M492"/>
    <mergeCell ref="S492:T492"/>
    <mergeCell ref="X492:AD492"/>
    <mergeCell ref="B493:M493"/>
    <mergeCell ref="S493:T493"/>
    <mergeCell ref="X493:AD493"/>
    <mergeCell ref="B490:M490"/>
    <mergeCell ref="S490:T490"/>
    <mergeCell ref="X490:AD490"/>
    <mergeCell ref="B491:M491"/>
    <mergeCell ref="S491:T491"/>
    <mergeCell ref="X491:AD491"/>
    <mergeCell ref="B500:M500"/>
    <mergeCell ref="S500:T500"/>
    <mergeCell ref="X500:AD500"/>
    <mergeCell ref="B501:M501"/>
    <mergeCell ref="S501:T501"/>
    <mergeCell ref="X501:AD501"/>
    <mergeCell ref="B498:M498"/>
    <mergeCell ref="S498:T498"/>
    <mergeCell ref="X498:AD498"/>
    <mergeCell ref="B499:M499"/>
    <mergeCell ref="S499:T499"/>
    <mergeCell ref="X499:AD499"/>
    <mergeCell ref="B496:M496"/>
    <mergeCell ref="S496:T496"/>
    <mergeCell ref="X496:AD496"/>
    <mergeCell ref="B497:M497"/>
    <mergeCell ref="S497:T497"/>
    <mergeCell ref="X497:AD497"/>
    <mergeCell ref="B509:M509"/>
    <mergeCell ref="S509:T509"/>
    <mergeCell ref="X509:AD509"/>
    <mergeCell ref="B510:M510"/>
    <mergeCell ref="S510:T510"/>
    <mergeCell ref="X510:AD510"/>
    <mergeCell ref="B504:M504"/>
    <mergeCell ref="S504:T504"/>
    <mergeCell ref="X504:AD504"/>
    <mergeCell ref="B505:M505"/>
    <mergeCell ref="S505:T505"/>
    <mergeCell ref="X505:AD505"/>
    <mergeCell ref="B502:M502"/>
    <mergeCell ref="S502:T502"/>
    <mergeCell ref="X502:AD502"/>
    <mergeCell ref="B503:M503"/>
    <mergeCell ref="S503:T503"/>
    <mergeCell ref="X503:AD503"/>
    <mergeCell ref="B506:M506"/>
    <mergeCell ref="S506:T506"/>
    <mergeCell ref="X506:AD506"/>
    <mergeCell ref="B507:M507"/>
    <mergeCell ref="S507:T507"/>
    <mergeCell ref="X507:AD507"/>
    <mergeCell ref="B508:M508"/>
    <mergeCell ref="S508:T508"/>
    <mergeCell ref="X508:AD508"/>
    <mergeCell ref="B515:M515"/>
    <mergeCell ref="S515:T515"/>
    <mergeCell ref="X515:AD515"/>
    <mergeCell ref="B516:M516"/>
    <mergeCell ref="S516:T516"/>
    <mergeCell ref="X516:AD516"/>
    <mergeCell ref="B513:M513"/>
    <mergeCell ref="S513:T513"/>
    <mergeCell ref="X513:AD513"/>
    <mergeCell ref="B514:M514"/>
    <mergeCell ref="S514:T514"/>
    <mergeCell ref="X514:AD514"/>
    <mergeCell ref="B511:M511"/>
    <mergeCell ref="S511:T511"/>
    <mergeCell ref="X511:AD511"/>
    <mergeCell ref="B512:M512"/>
    <mergeCell ref="S512:T512"/>
    <mergeCell ref="X512:AD512"/>
    <mergeCell ref="B522:M522"/>
    <mergeCell ref="S522:T522"/>
    <mergeCell ref="X522:AD522"/>
    <mergeCell ref="B523:M523"/>
    <mergeCell ref="S523:T523"/>
    <mergeCell ref="X523:AD523"/>
    <mergeCell ref="B519:M519"/>
    <mergeCell ref="S519:T519"/>
    <mergeCell ref="X519:AD519"/>
    <mergeCell ref="B521:M521"/>
    <mergeCell ref="S521:T521"/>
    <mergeCell ref="X521:AD521"/>
    <mergeCell ref="B517:M517"/>
    <mergeCell ref="S517:T517"/>
    <mergeCell ref="X517:AD517"/>
    <mergeCell ref="B518:M518"/>
    <mergeCell ref="S518:T518"/>
    <mergeCell ref="X518:AD518"/>
    <mergeCell ref="B528:M528"/>
    <mergeCell ref="S528:T528"/>
    <mergeCell ref="X528:AD528"/>
    <mergeCell ref="B529:M529"/>
    <mergeCell ref="S529:T529"/>
    <mergeCell ref="X529:AD529"/>
    <mergeCell ref="B526:M526"/>
    <mergeCell ref="S526:T526"/>
    <mergeCell ref="X526:AD526"/>
    <mergeCell ref="B527:M527"/>
    <mergeCell ref="S527:T527"/>
    <mergeCell ref="X527:AD527"/>
    <mergeCell ref="B524:M524"/>
    <mergeCell ref="S524:T524"/>
    <mergeCell ref="X524:AD524"/>
    <mergeCell ref="B525:M525"/>
    <mergeCell ref="S525:T525"/>
    <mergeCell ref="X525:AD525"/>
    <mergeCell ref="B534:M534"/>
    <mergeCell ref="S534:T534"/>
    <mergeCell ref="X534:AD534"/>
    <mergeCell ref="B535:M535"/>
    <mergeCell ref="S535:T535"/>
    <mergeCell ref="X535:AD535"/>
    <mergeCell ref="B532:M532"/>
    <mergeCell ref="S532:T532"/>
    <mergeCell ref="X532:AD532"/>
    <mergeCell ref="B533:M533"/>
    <mergeCell ref="S533:T533"/>
    <mergeCell ref="X533:AD533"/>
    <mergeCell ref="B530:M530"/>
    <mergeCell ref="S530:T530"/>
    <mergeCell ref="X530:AD530"/>
    <mergeCell ref="B531:M531"/>
    <mergeCell ref="S531:T531"/>
    <mergeCell ref="X531:AD531"/>
    <mergeCell ref="B540:M540"/>
    <mergeCell ref="S540:T540"/>
    <mergeCell ref="X540:AD540"/>
    <mergeCell ref="B541:M541"/>
    <mergeCell ref="S541:T541"/>
    <mergeCell ref="X541:AD541"/>
    <mergeCell ref="B538:M538"/>
    <mergeCell ref="S538:T538"/>
    <mergeCell ref="X538:AD538"/>
    <mergeCell ref="B539:M539"/>
    <mergeCell ref="S539:T539"/>
    <mergeCell ref="X539:AD539"/>
    <mergeCell ref="B536:M536"/>
    <mergeCell ref="S536:T536"/>
    <mergeCell ref="X536:AD536"/>
    <mergeCell ref="B537:M537"/>
    <mergeCell ref="S537:T537"/>
    <mergeCell ref="X537:AD537"/>
    <mergeCell ref="B550:M550"/>
    <mergeCell ref="S550:T550"/>
    <mergeCell ref="X550:AD550"/>
    <mergeCell ref="B551:M551"/>
    <mergeCell ref="S551:T551"/>
    <mergeCell ref="X551:AD551"/>
    <mergeCell ref="B544:M544"/>
    <mergeCell ref="S544:T544"/>
    <mergeCell ref="X544:AD544"/>
    <mergeCell ref="B545:M545"/>
    <mergeCell ref="S545:T545"/>
    <mergeCell ref="X545:AD545"/>
    <mergeCell ref="B542:M542"/>
    <mergeCell ref="S542:T542"/>
    <mergeCell ref="X542:AD542"/>
    <mergeCell ref="B543:M543"/>
    <mergeCell ref="S543:T543"/>
    <mergeCell ref="X543:AD543"/>
    <mergeCell ref="B552:M552"/>
    <mergeCell ref="S552:T552"/>
    <mergeCell ref="X552:AD552"/>
    <mergeCell ref="B553:M553"/>
    <mergeCell ref="S553:T553"/>
    <mergeCell ref="X553:AD553"/>
    <mergeCell ref="B555:M555"/>
    <mergeCell ref="S555:T555"/>
    <mergeCell ref="X555:AD555"/>
    <mergeCell ref="B556:M556"/>
    <mergeCell ref="S556:T556"/>
    <mergeCell ref="X556:AD556"/>
    <mergeCell ref="B557:M557"/>
    <mergeCell ref="S557:T557"/>
    <mergeCell ref="X557:AD557"/>
    <mergeCell ref="B558:M558"/>
    <mergeCell ref="S558:T558"/>
    <mergeCell ref="X558:AD558"/>
    <mergeCell ref="X565:AD565"/>
    <mergeCell ref="B566:M566"/>
    <mergeCell ref="S566:T566"/>
    <mergeCell ref="X566:AD566"/>
    <mergeCell ref="B554:M554"/>
    <mergeCell ref="S554:T554"/>
    <mergeCell ref="X554:AD554"/>
    <mergeCell ref="B564:M564"/>
    <mergeCell ref="S564:T564"/>
    <mergeCell ref="X564:AD564"/>
    <mergeCell ref="B559:M559"/>
    <mergeCell ref="S559:T559"/>
    <mergeCell ref="X559:AD559"/>
    <mergeCell ref="B560:M560"/>
    <mergeCell ref="S560:T560"/>
    <mergeCell ref="X560:AD560"/>
    <mergeCell ref="B561:M561"/>
    <mergeCell ref="S561:T561"/>
    <mergeCell ref="X561:AD561"/>
    <mergeCell ref="B562:M562"/>
    <mergeCell ref="S562:T562"/>
    <mergeCell ref="X562:AD562"/>
    <mergeCell ref="B563:M563"/>
    <mergeCell ref="S563:T563"/>
    <mergeCell ref="X563:AD563"/>
    <mergeCell ref="B565:M565"/>
    <mergeCell ref="S565:T565"/>
    <mergeCell ref="B579:M579"/>
    <mergeCell ref="S579:T579"/>
    <mergeCell ref="X579:AD579"/>
    <mergeCell ref="B580:M580"/>
    <mergeCell ref="S580:T580"/>
    <mergeCell ref="X580:AD580"/>
    <mergeCell ref="B577:M577"/>
    <mergeCell ref="S577:T577"/>
    <mergeCell ref="X577:AD577"/>
    <mergeCell ref="B578:M578"/>
    <mergeCell ref="S578:T578"/>
    <mergeCell ref="X578:AD578"/>
    <mergeCell ref="B584:M584"/>
    <mergeCell ref="S584:T584"/>
    <mergeCell ref="X584:AD584"/>
    <mergeCell ref="B585:M585"/>
    <mergeCell ref="S585:T585"/>
    <mergeCell ref="X585:AD585"/>
    <mergeCell ref="B581:M581"/>
    <mergeCell ref="S581:T581"/>
    <mergeCell ref="X581:AD581"/>
    <mergeCell ref="B586:M586"/>
    <mergeCell ref="S586:T586"/>
    <mergeCell ref="X586:AD586"/>
    <mergeCell ref="B587:M587"/>
    <mergeCell ref="S587:T587"/>
    <mergeCell ref="X587:AD587"/>
    <mergeCell ref="B582:M582"/>
    <mergeCell ref="S582:T582"/>
    <mergeCell ref="X582:AD582"/>
    <mergeCell ref="B583:M583"/>
    <mergeCell ref="S583:T583"/>
    <mergeCell ref="B597:M597"/>
    <mergeCell ref="S597:T597"/>
    <mergeCell ref="X597:AD597"/>
    <mergeCell ref="B598:M598"/>
    <mergeCell ref="S598:T598"/>
    <mergeCell ref="X598:AD598"/>
    <mergeCell ref="B595:M595"/>
    <mergeCell ref="S595:T595"/>
    <mergeCell ref="X595:AD595"/>
    <mergeCell ref="B596:M596"/>
    <mergeCell ref="S596:T596"/>
    <mergeCell ref="X596:AD596"/>
    <mergeCell ref="B593:M593"/>
    <mergeCell ref="S593:T593"/>
    <mergeCell ref="X593:AD593"/>
    <mergeCell ref="B594:M594"/>
    <mergeCell ref="S594:T594"/>
    <mergeCell ref="X594:AD594"/>
    <mergeCell ref="X583:AD583"/>
    <mergeCell ref="B588:M588"/>
    <mergeCell ref="S588:T588"/>
    <mergeCell ref="B609:M609"/>
    <mergeCell ref="S609:T609"/>
    <mergeCell ref="X609:AD609"/>
    <mergeCell ref="B610:M610"/>
    <mergeCell ref="S610:T610"/>
    <mergeCell ref="X610:AD610"/>
    <mergeCell ref="B607:M607"/>
    <mergeCell ref="S607:T607"/>
    <mergeCell ref="X607:AD607"/>
    <mergeCell ref="B608:M608"/>
    <mergeCell ref="S608:T608"/>
    <mergeCell ref="X608:AD608"/>
    <mergeCell ref="B605:M605"/>
    <mergeCell ref="S605:T605"/>
    <mergeCell ref="X605:AD605"/>
    <mergeCell ref="B606:M606"/>
    <mergeCell ref="S606:T606"/>
    <mergeCell ref="X606:AD606"/>
    <mergeCell ref="B613:M613"/>
    <mergeCell ref="S613:T613"/>
    <mergeCell ref="X613:AD613"/>
    <mergeCell ref="B619:M619"/>
    <mergeCell ref="S619:T619"/>
    <mergeCell ref="X619:AD619"/>
    <mergeCell ref="B611:M611"/>
    <mergeCell ref="S611:T611"/>
    <mergeCell ref="X611:AD611"/>
    <mergeCell ref="B612:M612"/>
    <mergeCell ref="S612:T612"/>
    <mergeCell ref="X612:AD612"/>
    <mergeCell ref="B614:M614"/>
    <mergeCell ref="S614:T614"/>
    <mergeCell ref="X614:AD614"/>
    <mergeCell ref="B617:M617"/>
    <mergeCell ref="S617:T617"/>
    <mergeCell ref="X617:AD617"/>
    <mergeCell ref="B618:M618"/>
    <mergeCell ref="S618:T618"/>
    <mergeCell ref="X618:AD618"/>
    <mergeCell ref="B624:M624"/>
    <mergeCell ref="S624:T624"/>
    <mergeCell ref="X624:AD624"/>
    <mergeCell ref="B625:M625"/>
    <mergeCell ref="S625:T625"/>
    <mergeCell ref="X625:AD625"/>
    <mergeCell ref="B622:M622"/>
    <mergeCell ref="S622:T622"/>
    <mergeCell ref="X622:AD622"/>
    <mergeCell ref="B623:M623"/>
    <mergeCell ref="S623:T623"/>
    <mergeCell ref="X623:AD623"/>
    <mergeCell ref="B620:M620"/>
    <mergeCell ref="S620:T620"/>
    <mergeCell ref="X620:AD620"/>
    <mergeCell ref="B621:M621"/>
    <mergeCell ref="S621:T621"/>
    <mergeCell ref="X621:AD621"/>
    <mergeCell ref="B630:M630"/>
    <mergeCell ref="S630:T630"/>
    <mergeCell ref="X630:AD630"/>
    <mergeCell ref="B631:M631"/>
    <mergeCell ref="S631:T631"/>
    <mergeCell ref="X631:AD631"/>
    <mergeCell ref="B628:M628"/>
    <mergeCell ref="S628:T628"/>
    <mergeCell ref="X628:AD628"/>
    <mergeCell ref="B629:M629"/>
    <mergeCell ref="S629:T629"/>
    <mergeCell ref="X629:AD629"/>
    <mergeCell ref="B626:M626"/>
    <mergeCell ref="S626:T626"/>
    <mergeCell ref="X626:AD626"/>
    <mergeCell ref="B627:M627"/>
    <mergeCell ref="S627:T627"/>
    <mergeCell ref="X627:AD627"/>
    <mergeCell ref="B636:M636"/>
    <mergeCell ref="S636:T636"/>
    <mergeCell ref="X636:AD636"/>
    <mergeCell ref="B637:M637"/>
    <mergeCell ref="S637:T637"/>
    <mergeCell ref="X637:AD637"/>
    <mergeCell ref="B634:M634"/>
    <mergeCell ref="S634:T634"/>
    <mergeCell ref="X634:AD634"/>
    <mergeCell ref="B635:M635"/>
    <mergeCell ref="S635:T635"/>
    <mergeCell ref="X635:AD635"/>
    <mergeCell ref="B632:M632"/>
    <mergeCell ref="S632:T632"/>
    <mergeCell ref="X632:AD632"/>
    <mergeCell ref="B633:M633"/>
    <mergeCell ref="S633:T633"/>
    <mergeCell ref="X633:AD633"/>
    <mergeCell ref="B656:M656"/>
    <mergeCell ref="S656:T656"/>
    <mergeCell ref="X656:AD656"/>
    <mergeCell ref="B657:M657"/>
    <mergeCell ref="S657:T657"/>
    <mergeCell ref="X657:AD657"/>
    <mergeCell ref="B654:M654"/>
    <mergeCell ref="S654:T654"/>
    <mergeCell ref="X654:AD654"/>
    <mergeCell ref="B655:M655"/>
    <mergeCell ref="S655:T655"/>
    <mergeCell ref="X655:AD655"/>
    <mergeCell ref="B638:M638"/>
    <mergeCell ref="S638:T638"/>
    <mergeCell ref="X638:AD638"/>
    <mergeCell ref="B639:M639"/>
    <mergeCell ref="S639:T639"/>
    <mergeCell ref="X639:AD639"/>
    <mergeCell ref="X646:AD646"/>
    <mergeCell ref="B647:M647"/>
    <mergeCell ref="S647:T647"/>
    <mergeCell ref="X647:AD647"/>
    <mergeCell ref="B648:M648"/>
    <mergeCell ref="S648:T648"/>
    <mergeCell ref="X648:AD648"/>
    <mergeCell ref="B649:M649"/>
    <mergeCell ref="S649:T649"/>
    <mergeCell ref="X649:AD649"/>
    <mergeCell ref="B662:M662"/>
    <mergeCell ref="S662:T662"/>
    <mergeCell ref="X662:AD662"/>
    <mergeCell ref="B663:M663"/>
    <mergeCell ref="S663:T663"/>
    <mergeCell ref="X663:AD663"/>
    <mergeCell ref="B660:M660"/>
    <mergeCell ref="S660:T660"/>
    <mergeCell ref="X660:AD660"/>
    <mergeCell ref="B661:M661"/>
    <mergeCell ref="S661:T661"/>
    <mergeCell ref="X661:AD661"/>
    <mergeCell ref="B658:M658"/>
    <mergeCell ref="S658:T658"/>
    <mergeCell ref="X658:AD658"/>
    <mergeCell ref="B659:M659"/>
    <mergeCell ref="S659:T659"/>
    <mergeCell ref="X659:AD659"/>
    <mergeCell ref="B668:M668"/>
    <mergeCell ref="S668:T668"/>
    <mergeCell ref="X668:AD668"/>
    <mergeCell ref="B669:M669"/>
    <mergeCell ref="S669:T669"/>
    <mergeCell ref="X669:AD669"/>
    <mergeCell ref="B666:M666"/>
    <mergeCell ref="S666:T666"/>
    <mergeCell ref="X666:AD666"/>
    <mergeCell ref="B667:M667"/>
    <mergeCell ref="S667:T667"/>
    <mergeCell ref="X667:AD667"/>
    <mergeCell ref="B664:M664"/>
    <mergeCell ref="S664:T664"/>
    <mergeCell ref="X664:AD664"/>
    <mergeCell ref="B665:M665"/>
    <mergeCell ref="S665:T665"/>
    <mergeCell ref="X665:AD665"/>
    <mergeCell ref="B674:M674"/>
    <mergeCell ref="S674:T674"/>
    <mergeCell ref="X674:AD674"/>
    <mergeCell ref="B675:M675"/>
    <mergeCell ref="S675:T675"/>
    <mergeCell ref="X675:AD675"/>
    <mergeCell ref="B672:M672"/>
    <mergeCell ref="S672:T672"/>
    <mergeCell ref="X672:AD672"/>
    <mergeCell ref="B673:M673"/>
    <mergeCell ref="S673:T673"/>
    <mergeCell ref="X673:AD673"/>
    <mergeCell ref="B670:M670"/>
    <mergeCell ref="S670:T670"/>
    <mergeCell ref="X670:AD670"/>
    <mergeCell ref="B671:M671"/>
    <mergeCell ref="S671:T671"/>
    <mergeCell ref="X671:AD671"/>
    <mergeCell ref="B680:M680"/>
    <mergeCell ref="S680:T680"/>
    <mergeCell ref="X680:AD680"/>
    <mergeCell ref="B681:M681"/>
    <mergeCell ref="S681:T681"/>
    <mergeCell ref="X681:AD681"/>
    <mergeCell ref="B678:M678"/>
    <mergeCell ref="S678:T678"/>
    <mergeCell ref="X678:AD678"/>
    <mergeCell ref="B679:M679"/>
    <mergeCell ref="S679:T679"/>
    <mergeCell ref="X679:AD679"/>
    <mergeCell ref="B676:M676"/>
    <mergeCell ref="S676:T676"/>
    <mergeCell ref="X676:AD676"/>
    <mergeCell ref="B677:M677"/>
    <mergeCell ref="S677:T677"/>
    <mergeCell ref="X677:AD677"/>
    <mergeCell ref="B686:M686"/>
    <mergeCell ref="S686:T686"/>
    <mergeCell ref="X686:AD686"/>
    <mergeCell ref="B687:M687"/>
    <mergeCell ref="S687:T687"/>
    <mergeCell ref="X687:AD687"/>
    <mergeCell ref="B684:M684"/>
    <mergeCell ref="S684:T684"/>
    <mergeCell ref="X684:AD684"/>
    <mergeCell ref="B685:M685"/>
    <mergeCell ref="S685:T685"/>
    <mergeCell ref="X685:AD685"/>
    <mergeCell ref="B682:M682"/>
    <mergeCell ref="S682:T682"/>
    <mergeCell ref="X682:AD682"/>
    <mergeCell ref="B683:M683"/>
    <mergeCell ref="S683:T683"/>
    <mergeCell ref="X683:AD683"/>
    <mergeCell ref="B692:M692"/>
    <mergeCell ref="S692:T692"/>
    <mergeCell ref="X692:AD692"/>
    <mergeCell ref="B693:M693"/>
    <mergeCell ref="S693:T693"/>
    <mergeCell ref="X693:AD693"/>
    <mergeCell ref="B690:M690"/>
    <mergeCell ref="S690:T690"/>
    <mergeCell ref="X690:AD690"/>
    <mergeCell ref="B691:M691"/>
    <mergeCell ref="S691:T691"/>
    <mergeCell ref="X691:AD691"/>
    <mergeCell ref="B688:M688"/>
    <mergeCell ref="S688:T688"/>
    <mergeCell ref="X688:AD688"/>
    <mergeCell ref="B689:M689"/>
    <mergeCell ref="S689:T689"/>
    <mergeCell ref="X689:AD689"/>
    <mergeCell ref="B698:M698"/>
    <mergeCell ref="S698:T698"/>
    <mergeCell ref="X698:AD698"/>
    <mergeCell ref="B699:M699"/>
    <mergeCell ref="S699:T699"/>
    <mergeCell ref="X699:AD699"/>
    <mergeCell ref="B696:M696"/>
    <mergeCell ref="S696:T696"/>
    <mergeCell ref="X696:AD696"/>
    <mergeCell ref="B697:M697"/>
    <mergeCell ref="S697:T697"/>
    <mergeCell ref="X697:AD697"/>
    <mergeCell ref="B694:M694"/>
    <mergeCell ref="S694:T694"/>
    <mergeCell ref="X694:AD694"/>
    <mergeCell ref="B695:M695"/>
    <mergeCell ref="S695:T695"/>
    <mergeCell ref="X695:AD695"/>
    <mergeCell ref="B704:M704"/>
    <mergeCell ref="S704:T704"/>
    <mergeCell ref="X704:AD704"/>
    <mergeCell ref="B705:M705"/>
    <mergeCell ref="S705:T705"/>
    <mergeCell ref="X705:AD705"/>
    <mergeCell ref="B702:M702"/>
    <mergeCell ref="S702:T702"/>
    <mergeCell ref="X702:AD702"/>
    <mergeCell ref="B703:M703"/>
    <mergeCell ref="S703:T703"/>
    <mergeCell ref="X703:AD703"/>
    <mergeCell ref="B700:M700"/>
    <mergeCell ref="S700:T700"/>
    <mergeCell ref="X700:AD700"/>
    <mergeCell ref="B701:M701"/>
    <mergeCell ref="S701:T701"/>
    <mergeCell ref="X701:AD701"/>
    <mergeCell ref="B710:M710"/>
    <mergeCell ref="S710:T710"/>
    <mergeCell ref="X710:AD710"/>
    <mergeCell ref="B711:M711"/>
    <mergeCell ref="S711:T711"/>
    <mergeCell ref="X711:AD711"/>
    <mergeCell ref="B708:M708"/>
    <mergeCell ref="S708:T708"/>
    <mergeCell ref="X708:AD708"/>
    <mergeCell ref="B709:M709"/>
    <mergeCell ref="S709:T709"/>
    <mergeCell ref="X709:AD709"/>
    <mergeCell ref="B706:M706"/>
    <mergeCell ref="S706:T706"/>
    <mergeCell ref="X706:AD706"/>
    <mergeCell ref="B707:M707"/>
    <mergeCell ref="S707:T707"/>
    <mergeCell ref="X707:AD707"/>
    <mergeCell ref="B716:M716"/>
    <mergeCell ref="S716:T716"/>
    <mergeCell ref="X716:AD716"/>
    <mergeCell ref="B717:M717"/>
    <mergeCell ref="S717:T717"/>
    <mergeCell ref="X717:AD717"/>
    <mergeCell ref="B714:M714"/>
    <mergeCell ref="S714:T714"/>
    <mergeCell ref="X714:AD714"/>
    <mergeCell ref="B715:M715"/>
    <mergeCell ref="S715:T715"/>
    <mergeCell ref="X715:AD715"/>
    <mergeCell ref="B712:M712"/>
    <mergeCell ref="S712:T712"/>
    <mergeCell ref="X712:AD712"/>
    <mergeCell ref="B713:M713"/>
    <mergeCell ref="S713:T713"/>
    <mergeCell ref="X713:AD713"/>
    <mergeCell ref="B722:M722"/>
    <mergeCell ref="S722:T722"/>
    <mergeCell ref="X722:AD722"/>
    <mergeCell ref="B723:M723"/>
    <mergeCell ref="S723:T723"/>
    <mergeCell ref="X723:AD723"/>
    <mergeCell ref="B720:M720"/>
    <mergeCell ref="S720:T720"/>
    <mergeCell ref="X720:AD720"/>
    <mergeCell ref="B721:M721"/>
    <mergeCell ref="S721:T721"/>
    <mergeCell ref="X721:AD721"/>
    <mergeCell ref="B718:M718"/>
    <mergeCell ref="S718:T718"/>
    <mergeCell ref="X718:AD718"/>
    <mergeCell ref="B719:M719"/>
    <mergeCell ref="S719:T719"/>
    <mergeCell ref="X719:AD719"/>
    <mergeCell ref="B728:M728"/>
    <mergeCell ref="S728:T728"/>
    <mergeCell ref="X728:AD728"/>
    <mergeCell ref="B729:M729"/>
    <mergeCell ref="S729:T729"/>
    <mergeCell ref="X729:AD729"/>
    <mergeCell ref="B726:M726"/>
    <mergeCell ref="S726:T726"/>
    <mergeCell ref="X726:AD726"/>
    <mergeCell ref="B727:M727"/>
    <mergeCell ref="S727:T727"/>
    <mergeCell ref="X727:AD727"/>
    <mergeCell ref="B724:M724"/>
    <mergeCell ref="S724:T724"/>
    <mergeCell ref="X724:AD724"/>
    <mergeCell ref="B725:M725"/>
    <mergeCell ref="S725:T725"/>
    <mergeCell ref="X725:AD725"/>
    <mergeCell ref="B734:M734"/>
    <mergeCell ref="S734:T734"/>
    <mergeCell ref="X734:AD734"/>
    <mergeCell ref="B735:M735"/>
    <mergeCell ref="S735:T735"/>
    <mergeCell ref="X735:AD735"/>
    <mergeCell ref="B732:M732"/>
    <mergeCell ref="S732:T732"/>
    <mergeCell ref="X732:AD732"/>
    <mergeCell ref="B733:M733"/>
    <mergeCell ref="S733:T733"/>
    <mergeCell ref="X733:AD733"/>
    <mergeCell ref="B730:M730"/>
    <mergeCell ref="S730:T730"/>
    <mergeCell ref="X730:AD730"/>
    <mergeCell ref="B731:M731"/>
    <mergeCell ref="S731:T731"/>
    <mergeCell ref="X731:AD731"/>
    <mergeCell ref="S740:T740"/>
    <mergeCell ref="X740:AD740"/>
    <mergeCell ref="B741:M741"/>
    <mergeCell ref="S741:T741"/>
    <mergeCell ref="X741:AD741"/>
    <mergeCell ref="B738:M738"/>
    <mergeCell ref="S738:T738"/>
    <mergeCell ref="X738:AD738"/>
    <mergeCell ref="B739:M739"/>
    <mergeCell ref="S739:T739"/>
    <mergeCell ref="X739:AD739"/>
    <mergeCell ref="B736:M736"/>
    <mergeCell ref="S736:T736"/>
    <mergeCell ref="X736:AD736"/>
    <mergeCell ref="B737:M737"/>
    <mergeCell ref="S737:T737"/>
    <mergeCell ref="X737:AD737"/>
    <mergeCell ref="B574:M574"/>
    <mergeCell ref="S574:T574"/>
    <mergeCell ref="X574:AD574"/>
    <mergeCell ref="B571:M571"/>
    <mergeCell ref="S571:T571"/>
    <mergeCell ref="X571:AD571"/>
    <mergeCell ref="B572:M572"/>
    <mergeCell ref="S572:T572"/>
    <mergeCell ref="X572:AD572"/>
    <mergeCell ref="V1:W1"/>
    <mergeCell ref="P2:W3"/>
    <mergeCell ref="M4:W4"/>
    <mergeCell ref="M5:W5"/>
    <mergeCell ref="A9:W9"/>
    <mergeCell ref="A8:W8"/>
    <mergeCell ref="R6:AD6"/>
    <mergeCell ref="B746:M746"/>
    <mergeCell ref="S746:T746"/>
    <mergeCell ref="X746:AD746"/>
    <mergeCell ref="B744:M744"/>
    <mergeCell ref="S744:T744"/>
    <mergeCell ref="X744:AD744"/>
    <mergeCell ref="B745:M745"/>
    <mergeCell ref="S745:T745"/>
    <mergeCell ref="X745:AD745"/>
    <mergeCell ref="B742:M742"/>
    <mergeCell ref="S742:T742"/>
    <mergeCell ref="X742:AD742"/>
    <mergeCell ref="B743:M743"/>
    <mergeCell ref="S743:T743"/>
    <mergeCell ref="X743:AD743"/>
    <mergeCell ref="B740:M740"/>
    <mergeCell ref="B466:M466"/>
    <mergeCell ref="S466:T466"/>
    <mergeCell ref="X466:AD466"/>
    <mergeCell ref="B467:M467"/>
    <mergeCell ref="S467:T467"/>
    <mergeCell ref="X467:AD467"/>
    <mergeCell ref="B650:M650"/>
    <mergeCell ref="S650:T650"/>
    <mergeCell ref="X650:AD650"/>
    <mergeCell ref="B651:M651"/>
    <mergeCell ref="S651:T651"/>
    <mergeCell ref="X651:AD651"/>
    <mergeCell ref="B652:M652"/>
    <mergeCell ref="S652:T652"/>
    <mergeCell ref="X652:AD652"/>
    <mergeCell ref="B653:M653"/>
    <mergeCell ref="S653:T653"/>
    <mergeCell ref="X653:AD653"/>
    <mergeCell ref="B640:M640"/>
    <mergeCell ref="S640:T640"/>
    <mergeCell ref="X640:AD640"/>
    <mergeCell ref="B641:M641"/>
    <mergeCell ref="S641:T641"/>
    <mergeCell ref="X641:AD641"/>
    <mergeCell ref="B642:M642"/>
    <mergeCell ref="S642:T642"/>
    <mergeCell ref="X642:AD642"/>
    <mergeCell ref="B643:M643"/>
    <mergeCell ref="S643:T643"/>
    <mergeCell ref="X643:AD643"/>
    <mergeCell ref="B644:M644"/>
    <mergeCell ref="S644:T644"/>
    <mergeCell ref="M752:R752"/>
    <mergeCell ref="X477:AD477"/>
    <mergeCell ref="B478:M478"/>
    <mergeCell ref="S478:T478"/>
    <mergeCell ref="X478:AD478"/>
    <mergeCell ref="B470:M470"/>
    <mergeCell ref="S470:T470"/>
    <mergeCell ref="X470:AD470"/>
    <mergeCell ref="B471:M471"/>
    <mergeCell ref="S471:T471"/>
    <mergeCell ref="X471:AD471"/>
    <mergeCell ref="B468:M468"/>
    <mergeCell ref="S468:T468"/>
    <mergeCell ref="X468:AD468"/>
    <mergeCell ref="B469:M469"/>
    <mergeCell ref="S469:T469"/>
    <mergeCell ref="X469:AD469"/>
    <mergeCell ref="X644:AD644"/>
    <mergeCell ref="B645:M645"/>
    <mergeCell ref="S645:T645"/>
    <mergeCell ref="X645:AD645"/>
    <mergeCell ref="B646:M646"/>
    <mergeCell ref="S646:T646"/>
    <mergeCell ref="B575:M575"/>
    <mergeCell ref="S575:T575"/>
    <mergeCell ref="X575:AD575"/>
    <mergeCell ref="B576:M576"/>
    <mergeCell ref="S576:T576"/>
    <mergeCell ref="X576:AD576"/>
    <mergeCell ref="B573:M573"/>
    <mergeCell ref="S573:T573"/>
    <mergeCell ref="X573:AD573"/>
  </mergeCells>
  <pageMargins left="0.39370078740157499" right="0.39370078740157499" top="0.999999984981507" bottom="0.999999984981507" header="0.499999992490753" footer="0.499999992490753"/>
  <pageSetup paperSize="9" scale="80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8"/>
  <sheetViews>
    <sheetView showGridLines="0" view="pageBreakPreview" topLeftCell="A107" zoomScale="60" zoomScaleNormal="100" workbookViewId="0">
      <selection activeCell="B128" sqref="B128:F128"/>
    </sheetView>
  </sheetViews>
  <sheetFormatPr defaultColWidth="9.140625" defaultRowHeight="12.75" x14ac:dyDescent="0.2"/>
  <cols>
    <col min="1" max="1" width="1.7109375" style="69" customWidth="1"/>
    <col min="2" max="5" width="0" style="69" hidden="1" customWidth="1"/>
    <col min="6" max="6" width="44" style="69" customWidth="1"/>
    <col min="7" max="7" width="9.5703125" style="69" customWidth="1"/>
    <col min="8" max="10" width="5.7109375" style="69" customWidth="1"/>
    <col min="11" max="12" width="0" style="69" hidden="1" customWidth="1"/>
    <col min="13" max="14" width="12.140625" style="69" hidden="1" customWidth="1"/>
    <col min="15" max="15" width="14.42578125" style="221" customWidth="1"/>
    <col min="16" max="16" width="13.42578125" style="69" customWidth="1"/>
    <col min="17" max="17" width="17.85546875" style="69" customWidth="1"/>
    <col min="18" max="18" width="12.28515625" style="69" customWidth="1"/>
    <col min="19" max="248" width="9.140625" style="69" customWidth="1"/>
    <col min="249" max="16384" width="9.140625" style="69"/>
  </cols>
  <sheetData>
    <row r="1" spans="1:17" s="123" customFormat="1" ht="12.75" customHeight="1" x14ac:dyDescent="0.2">
      <c r="A1" s="120"/>
      <c r="B1" s="120"/>
      <c r="C1" s="120"/>
      <c r="D1" s="121"/>
      <c r="E1" s="121"/>
      <c r="F1" s="512"/>
      <c r="G1" s="410"/>
      <c r="H1" s="130"/>
      <c r="I1" s="130"/>
      <c r="J1" s="410"/>
      <c r="K1" s="130"/>
      <c r="L1" s="410" t="s">
        <v>564</v>
      </c>
      <c r="M1" s="678" t="s">
        <v>162</v>
      </c>
      <c r="N1" s="678"/>
      <c r="O1" s="678"/>
      <c r="P1" s="678"/>
      <c r="Q1" s="678"/>
    </row>
    <row r="2" spans="1:17" s="123" customFormat="1" ht="12.75" customHeight="1" x14ac:dyDescent="0.2">
      <c r="A2" s="124"/>
      <c r="B2" s="125"/>
      <c r="C2" s="125"/>
      <c r="D2" s="121"/>
      <c r="E2" s="121"/>
      <c r="F2" s="679" t="s">
        <v>128</v>
      </c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s="123" customFormat="1" ht="14.25" customHeight="1" x14ac:dyDescent="0.2">
      <c r="A3" s="126"/>
      <c r="B3" s="126"/>
      <c r="C3" s="126"/>
      <c r="D3" s="126"/>
      <c r="E3" s="126"/>
      <c r="F3" s="679" t="s">
        <v>170</v>
      </c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</row>
    <row r="4" spans="1:17" s="123" customFormat="1" ht="12.75" customHeight="1" x14ac:dyDescent="0.2">
      <c r="A4" s="126"/>
      <c r="B4" s="126"/>
      <c r="C4" s="126"/>
      <c r="D4" s="126"/>
      <c r="E4" s="126"/>
      <c r="F4" s="679" t="s">
        <v>541</v>
      </c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</row>
    <row r="5" spans="1:17" s="123" customFormat="1" ht="13.5" customHeight="1" x14ac:dyDescent="0.2">
      <c r="A5" s="126"/>
      <c r="B5" s="126"/>
      <c r="C5" s="126"/>
      <c r="D5" s="126"/>
      <c r="E5" s="126"/>
      <c r="F5" s="679" t="s">
        <v>167</v>
      </c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</row>
    <row r="6" spans="1:17" s="123" customFormat="1" ht="12.75" customHeight="1" x14ac:dyDescent="0.2">
      <c r="A6" s="121"/>
      <c r="B6" s="121"/>
      <c r="C6" s="121"/>
      <c r="D6" s="121"/>
      <c r="E6" s="121"/>
      <c r="F6" s="122"/>
      <c r="G6" s="122"/>
      <c r="H6" s="122"/>
      <c r="I6" s="122"/>
      <c r="J6" s="122"/>
      <c r="K6" s="122"/>
      <c r="L6" s="122"/>
      <c r="M6" s="121"/>
      <c r="O6" s="313"/>
    </row>
    <row r="7" spans="1:17" s="123" customFormat="1" ht="12.75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O7" s="313"/>
    </row>
    <row r="8" spans="1:17" s="123" customFormat="1" ht="12.75" customHeight="1" x14ac:dyDescent="0.2">
      <c r="A8" s="680" t="s">
        <v>538</v>
      </c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</row>
    <row r="9" spans="1:17" s="123" customFormat="1" ht="14.25" customHeight="1" x14ac:dyDescent="0.2">
      <c r="A9" s="680" t="s">
        <v>539</v>
      </c>
      <c r="B9" s="680"/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</row>
    <row r="10" spans="1:17" s="123" customFormat="1" ht="12.75" customHeight="1" x14ac:dyDescent="0.2">
      <c r="A10" s="680" t="s">
        <v>540</v>
      </c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</row>
    <row r="11" spans="1:17" s="123" customFormat="1" ht="12.75" customHeight="1" x14ac:dyDescent="0.2">
      <c r="A11" s="680" t="s">
        <v>682</v>
      </c>
      <c r="B11" s="680"/>
      <c r="C11" s="680"/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</row>
    <row r="12" spans="1:17" s="128" customFormat="1" ht="12.7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O12" s="314"/>
    </row>
    <row r="13" spans="1:17" s="128" customFormat="1" ht="12.7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O13" s="314"/>
    </row>
    <row r="14" spans="1:17" s="128" customFormat="1" ht="12.75" customHeight="1" x14ac:dyDescent="0.2">
      <c r="A14" s="129" t="s">
        <v>308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O14" s="314"/>
    </row>
    <row r="15" spans="1:17" s="128" customFormat="1" ht="12.75" customHeight="1" thickBot="1" x14ac:dyDescent="0.25">
      <c r="A15" s="129" t="s">
        <v>309</v>
      </c>
      <c r="B15" s="127"/>
      <c r="C15" s="127"/>
      <c r="D15" s="127"/>
      <c r="E15" s="127"/>
      <c r="F15" s="129"/>
      <c r="G15" s="127"/>
      <c r="H15" s="127"/>
      <c r="I15" s="127"/>
      <c r="J15" s="127"/>
      <c r="K15" s="127"/>
      <c r="L15" s="127"/>
      <c r="M15" s="127"/>
      <c r="O15" s="314"/>
    </row>
    <row r="16" spans="1:17" ht="12.75" customHeight="1" thickBot="1" x14ac:dyDescent="0.25">
      <c r="A16" s="70"/>
      <c r="B16" s="70"/>
      <c r="C16" s="70"/>
      <c r="D16" s="70"/>
      <c r="E16" s="70"/>
      <c r="F16" s="73"/>
      <c r="G16" s="272"/>
      <c r="H16" s="273"/>
      <c r="I16" s="272"/>
      <c r="J16" s="273"/>
      <c r="K16" s="274"/>
      <c r="L16" s="275"/>
      <c r="M16" s="273"/>
      <c r="N16" s="275"/>
      <c r="O16" s="510"/>
      <c r="P16" s="511"/>
      <c r="Q16" s="511"/>
    </row>
    <row r="17" spans="1:19" ht="66" customHeight="1" thickBot="1" x14ac:dyDescent="0.25">
      <c r="A17" s="79"/>
      <c r="B17" s="81"/>
      <c r="C17" s="81"/>
      <c r="D17" s="81" t="s">
        <v>313</v>
      </c>
      <c r="E17" s="81" t="s">
        <v>314</v>
      </c>
      <c r="F17" s="82" t="s">
        <v>0</v>
      </c>
      <c r="G17" s="83" t="s">
        <v>3</v>
      </c>
      <c r="H17" s="84" t="s">
        <v>4</v>
      </c>
      <c r="I17" s="83" t="s">
        <v>1</v>
      </c>
      <c r="J17" s="83" t="s">
        <v>2</v>
      </c>
      <c r="K17" s="85" t="s">
        <v>315</v>
      </c>
      <c r="L17" s="111"/>
      <c r="M17" s="84" t="s">
        <v>588</v>
      </c>
      <c r="N17" s="85" t="s">
        <v>589</v>
      </c>
      <c r="O17" s="4" t="s">
        <v>637</v>
      </c>
      <c r="P17" s="135" t="s">
        <v>638</v>
      </c>
      <c r="Q17" s="135" t="s">
        <v>639</v>
      </c>
    </row>
    <row r="18" spans="1:19" ht="12.75" customHeight="1" x14ac:dyDescent="0.2">
      <c r="A18" s="79"/>
      <c r="B18" s="90"/>
      <c r="C18" s="90"/>
      <c r="D18" s="90"/>
      <c r="E18" s="91"/>
      <c r="F18" s="92">
        <v>1</v>
      </c>
      <c r="G18" s="276">
        <v>2</v>
      </c>
      <c r="H18" s="276">
        <v>3</v>
      </c>
      <c r="I18" s="276">
        <v>4</v>
      </c>
      <c r="J18" s="276">
        <v>5</v>
      </c>
      <c r="K18" s="93">
        <v>7</v>
      </c>
      <c r="L18" s="93"/>
      <c r="M18" s="276">
        <v>6</v>
      </c>
      <c r="N18" s="93">
        <v>7</v>
      </c>
      <c r="O18" s="93">
        <v>8</v>
      </c>
    </row>
    <row r="19" spans="1:19" ht="12" customHeight="1" thickBot="1" x14ac:dyDescent="0.25">
      <c r="A19" s="97"/>
      <c r="B19" s="98"/>
      <c r="C19" s="99"/>
      <c r="D19" s="100"/>
      <c r="E19" s="101"/>
      <c r="F19" s="102" t="s">
        <v>127</v>
      </c>
      <c r="G19" s="277"/>
      <c r="H19" s="278"/>
      <c r="I19" s="279"/>
      <c r="J19" s="280"/>
      <c r="K19" s="281"/>
      <c r="L19" s="281"/>
      <c r="M19" s="282">
        <v>451884.9</v>
      </c>
      <c r="N19" s="283">
        <v>40158.239999999998</v>
      </c>
      <c r="O19" s="516">
        <v>500436.53951999999</v>
      </c>
      <c r="P19" s="517">
        <f>+P20+P405</f>
        <v>493478.71951999998</v>
      </c>
      <c r="Q19" s="521">
        <f>+P19/O19*100</f>
        <v>98.609649885543192</v>
      </c>
      <c r="R19" s="69">
        <f>'11'!V748</f>
        <v>493478.71951999998</v>
      </c>
    </row>
    <row r="20" spans="1:19" ht="12" customHeight="1" thickBot="1" x14ac:dyDescent="0.25">
      <c r="A20" s="97"/>
      <c r="B20" s="99"/>
      <c r="C20" s="99"/>
      <c r="D20" s="100"/>
      <c r="E20" s="100"/>
      <c r="F20" s="325" t="s">
        <v>616</v>
      </c>
      <c r="G20" s="321"/>
      <c r="H20" s="322"/>
      <c r="I20" s="323"/>
      <c r="J20" s="281"/>
      <c r="K20" s="281"/>
      <c r="L20" s="281"/>
      <c r="M20" s="324"/>
      <c r="N20" s="324"/>
      <c r="O20" s="518">
        <f>+O21+O128+O134+O176+O191+O223+O228+O326+O386+O396</f>
        <v>441449.72967999999</v>
      </c>
      <c r="P20" s="518">
        <f>+P21+P128+P134+P176+P191+P223+P228+P326+P386+P396</f>
        <v>435028.04574999999</v>
      </c>
      <c r="Q20" s="521">
        <f t="shared" ref="Q20:Q83" si="0">+P20/O20*100</f>
        <v>98.545319319901964</v>
      </c>
      <c r="S20" s="69">
        <f>P20/R19*100</f>
        <v>88.155381081710232</v>
      </c>
    </row>
    <row r="21" spans="1:19" s="311" customFormat="1" ht="21.75" customHeight="1" thickBot="1" x14ac:dyDescent="0.25">
      <c r="A21" s="79"/>
      <c r="B21" s="681" t="s">
        <v>154</v>
      </c>
      <c r="C21" s="681"/>
      <c r="D21" s="681"/>
      <c r="E21" s="681"/>
      <c r="F21" s="682"/>
      <c r="G21" s="306" t="s">
        <v>474</v>
      </c>
      <c r="H21" s="307">
        <v>0</v>
      </c>
      <c r="I21" s="308">
        <v>0</v>
      </c>
      <c r="J21" s="308">
        <v>0</v>
      </c>
      <c r="K21" s="683"/>
      <c r="L21" s="684"/>
      <c r="M21" s="309">
        <v>43297.021999999997</v>
      </c>
      <c r="N21" s="310">
        <v>6627.3069999999998</v>
      </c>
      <c r="O21" s="519">
        <v>48676.668209999996</v>
      </c>
      <c r="P21" s="518">
        <f>+P22+P32+P47+P53+P59+P68+P79+P90+P105</f>
        <v>47856.192110000004</v>
      </c>
      <c r="Q21" s="521">
        <f t="shared" si="0"/>
        <v>98.314436607574891</v>
      </c>
      <c r="R21" s="411">
        <f>R19-P19</f>
        <v>0</v>
      </c>
    </row>
    <row r="22" spans="1:19" ht="21.75" customHeight="1" thickBot="1" x14ac:dyDescent="0.25">
      <c r="A22" s="97"/>
      <c r="B22" s="685" t="str">
        <f>+'11'!B104:M104</f>
        <v>подпрограмма "Развитие мер социальной поддержки отдельным категориям граждан"</v>
      </c>
      <c r="C22" s="685"/>
      <c r="D22" s="685"/>
      <c r="E22" s="685"/>
      <c r="F22" s="686"/>
      <c r="G22" s="284" t="str">
        <f>+'11'!Q104</f>
        <v>0110000000</v>
      </c>
      <c r="H22" s="285">
        <f>+'11'!R104</f>
        <v>0</v>
      </c>
      <c r="I22" s="286">
        <f>+'11'!O104</f>
        <v>10</v>
      </c>
      <c r="J22" s="305">
        <f>+'11'!P104</f>
        <v>3</v>
      </c>
      <c r="K22" s="687"/>
      <c r="L22" s="688"/>
      <c r="M22" s="287">
        <v>6504.7</v>
      </c>
      <c r="N22" s="288">
        <v>0</v>
      </c>
      <c r="O22" s="397">
        <v>1793</v>
      </c>
      <c r="P22" s="519">
        <f>+P23</f>
        <v>1097.3841499999999</v>
      </c>
      <c r="Q22" s="521">
        <f t="shared" si="0"/>
        <v>61.203800892359162</v>
      </c>
    </row>
    <row r="23" spans="1:19" ht="32.25" customHeight="1" thickBot="1" x14ac:dyDescent="0.25">
      <c r="A23" s="97"/>
      <c r="B23" s="685" t="str">
        <f>+'11'!B105:M105</f>
        <v>Субвенции на оплату части затрат на транспортировку угля граждан, проживающих в труднодоступных населенных пунктах</v>
      </c>
      <c r="C23" s="685"/>
      <c r="D23" s="685"/>
      <c r="E23" s="685"/>
      <c r="F23" s="686"/>
      <c r="G23" s="284" t="str">
        <f>+'11'!Q105</f>
        <v>0110076100</v>
      </c>
      <c r="H23" s="285">
        <f>+'11'!R105</f>
        <v>0</v>
      </c>
      <c r="I23" s="305">
        <f>+'11'!O105</f>
        <v>10</v>
      </c>
      <c r="J23" s="305">
        <f>+'11'!P105</f>
        <v>3</v>
      </c>
      <c r="K23" s="687"/>
      <c r="L23" s="688"/>
      <c r="M23" s="287">
        <v>1793</v>
      </c>
      <c r="N23" s="288">
        <v>0</v>
      </c>
      <c r="O23" s="397">
        <v>1793</v>
      </c>
      <c r="P23" s="397">
        <f>+P24+P27</f>
        <v>1097.3841499999999</v>
      </c>
      <c r="Q23" s="521">
        <f t="shared" si="0"/>
        <v>61.203800892359162</v>
      </c>
    </row>
    <row r="24" spans="1:19" ht="21.75" customHeight="1" thickBot="1" x14ac:dyDescent="0.25">
      <c r="A24" s="97"/>
      <c r="B24" s="685" t="s">
        <v>339</v>
      </c>
      <c r="C24" s="685"/>
      <c r="D24" s="685"/>
      <c r="E24" s="685"/>
      <c r="F24" s="686"/>
      <c r="G24" s="284" t="str">
        <f>+'11'!Q106</f>
        <v>0110076100</v>
      </c>
      <c r="H24" s="285">
        <f>+'11'!R106</f>
        <v>200</v>
      </c>
      <c r="I24" s="305">
        <f>+'11'!O106</f>
        <v>10</v>
      </c>
      <c r="J24" s="305">
        <f>+'11'!P106</f>
        <v>3</v>
      </c>
      <c r="K24" s="687"/>
      <c r="L24" s="688"/>
      <c r="M24" s="287">
        <v>26</v>
      </c>
      <c r="N24" s="288">
        <v>0</v>
      </c>
      <c r="O24" s="397">
        <v>2.0025400000000002</v>
      </c>
      <c r="P24" s="397">
        <f>+P25</f>
        <v>2.0025400000000002</v>
      </c>
      <c r="Q24" s="521">
        <f t="shared" si="0"/>
        <v>100</v>
      </c>
    </row>
    <row r="25" spans="1:19" ht="21.75" customHeight="1" thickBot="1" x14ac:dyDescent="0.25">
      <c r="A25" s="97"/>
      <c r="B25" s="685" t="s">
        <v>340</v>
      </c>
      <c r="C25" s="685"/>
      <c r="D25" s="685"/>
      <c r="E25" s="685"/>
      <c r="F25" s="686"/>
      <c r="G25" s="284" t="str">
        <f>+'11'!Q107</f>
        <v>0110076100</v>
      </c>
      <c r="H25" s="285">
        <f>+'11'!R107</f>
        <v>240</v>
      </c>
      <c r="I25" s="305">
        <f>+'11'!O107</f>
        <v>10</v>
      </c>
      <c r="J25" s="305">
        <f>+'11'!P107</f>
        <v>3</v>
      </c>
      <c r="K25" s="687"/>
      <c r="L25" s="688"/>
      <c r="M25" s="287">
        <v>52</v>
      </c>
      <c r="N25" s="288">
        <v>0</v>
      </c>
      <c r="O25" s="397">
        <v>2.0025400000000002</v>
      </c>
      <c r="P25" s="397">
        <f>+P26</f>
        <v>2.0025400000000002</v>
      </c>
      <c r="Q25" s="521">
        <f t="shared" si="0"/>
        <v>100</v>
      </c>
    </row>
    <row r="26" spans="1:19" ht="21.75" customHeight="1" thickBot="1" x14ac:dyDescent="0.25">
      <c r="A26" s="97"/>
      <c r="B26" s="685" t="s">
        <v>342</v>
      </c>
      <c r="C26" s="685"/>
      <c r="D26" s="685"/>
      <c r="E26" s="685"/>
      <c r="F26" s="686"/>
      <c r="G26" s="284" t="str">
        <f>+'11'!Q108</f>
        <v>0110076100</v>
      </c>
      <c r="H26" s="285">
        <f>+'11'!R108</f>
        <v>244</v>
      </c>
      <c r="I26" s="305">
        <f>+'11'!O108</f>
        <v>10</v>
      </c>
      <c r="J26" s="305">
        <f>+'11'!P108</f>
        <v>3</v>
      </c>
      <c r="K26" s="687"/>
      <c r="L26" s="688"/>
      <c r="M26" s="287">
        <v>4448.7</v>
      </c>
      <c r="N26" s="288">
        <v>0</v>
      </c>
      <c r="O26" s="397">
        <v>2.0025400000000002</v>
      </c>
      <c r="P26" s="397">
        <f>+'11'!V108</f>
        <v>2.0025400000000002</v>
      </c>
      <c r="Q26" s="521">
        <f t="shared" si="0"/>
        <v>100</v>
      </c>
    </row>
    <row r="27" spans="1:19" ht="21.75" customHeight="1" thickBot="1" x14ac:dyDescent="0.25">
      <c r="A27" s="97"/>
      <c r="B27" s="685" t="str">
        <f>+'11'!B109:M109</f>
        <v>Социальное обеспечение и иные выплаты населению</v>
      </c>
      <c r="C27" s="685"/>
      <c r="D27" s="685"/>
      <c r="E27" s="685"/>
      <c r="F27" s="686"/>
      <c r="G27" s="284" t="str">
        <f>+'11'!Q109</f>
        <v>0110076100</v>
      </c>
      <c r="H27" s="285" t="str">
        <f>+'11'!R109</f>
        <v>300</v>
      </c>
      <c r="I27" s="305">
        <f>+'11'!O109</f>
        <v>10</v>
      </c>
      <c r="J27" s="305">
        <f>+'11'!P109</f>
        <v>3</v>
      </c>
      <c r="K27" s="687"/>
      <c r="L27" s="688"/>
      <c r="M27" s="287">
        <v>185</v>
      </c>
      <c r="N27" s="288">
        <v>0</v>
      </c>
      <c r="O27" s="397">
        <v>1790.99746</v>
      </c>
      <c r="P27" s="397">
        <f>+'11'!V109</f>
        <v>1095.3816099999999</v>
      </c>
      <c r="Q27" s="521">
        <f t="shared" si="0"/>
        <v>61.160422304563177</v>
      </c>
    </row>
    <row r="28" spans="1:19" ht="12.75" hidden="1" customHeight="1" thickBot="1" x14ac:dyDescent="0.25">
      <c r="A28" s="97"/>
      <c r="B28" s="685" t="str">
        <f>+'11'!B110:M110</f>
        <v>Публичные нормативные социальные выплаты гражданам</v>
      </c>
      <c r="C28" s="685"/>
      <c r="D28" s="685"/>
      <c r="E28" s="685"/>
      <c r="F28" s="686"/>
      <c r="G28" s="284" t="str">
        <f>+'11'!Q110</f>
        <v>0110076100</v>
      </c>
      <c r="H28" s="285" t="str">
        <f>+'11'!R110</f>
        <v>310</v>
      </c>
      <c r="I28" s="305">
        <f>+'11'!O110</f>
        <v>10</v>
      </c>
      <c r="J28" s="305">
        <f>+'11'!P110</f>
        <v>3</v>
      </c>
      <c r="K28" s="687"/>
      <c r="L28" s="688"/>
      <c r="M28" s="287">
        <v>27227.200000000001</v>
      </c>
      <c r="N28" s="288">
        <v>5082.3999999999996</v>
      </c>
      <c r="O28" s="397">
        <v>0</v>
      </c>
      <c r="P28" s="397">
        <f>+'11'!V110</f>
        <v>0</v>
      </c>
      <c r="Q28" s="521" t="e">
        <f t="shared" si="0"/>
        <v>#DIV/0!</v>
      </c>
    </row>
    <row r="29" spans="1:19" ht="12.75" hidden="1" customHeight="1" thickBot="1" x14ac:dyDescent="0.25">
      <c r="A29" s="97"/>
      <c r="B29" s="685" t="str">
        <f>+'11'!B111:M111</f>
        <v>Пособия, компенсации, меры социальной поддержки по публичным нормативным обязательствам</v>
      </c>
      <c r="C29" s="685"/>
      <c r="D29" s="685"/>
      <c r="E29" s="685"/>
      <c r="F29" s="686"/>
      <c r="G29" s="284" t="str">
        <f>+'11'!Q111</f>
        <v>0110076100</v>
      </c>
      <c r="H29" s="285" t="str">
        <f>+'11'!R111</f>
        <v>313</v>
      </c>
      <c r="I29" s="305">
        <f>+'11'!O111</f>
        <v>10</v>
      </c>
      <c r="J29" s="305">
        <f>+'11'!P111</f>
        <v>3</v>
      </c>
      <c r="K29" s="687"/>
      <c r="L29" s="688"/>
      <c r="M29" s="287">
        <v>3.8</v>
      </c>
      <c r="N29" s="288">
        <v>0</v>
      </c>
      <c r="O29" s="397">
        <v>0</v>
      </c>
      <c r="P29" s="397">
        <f>+'11'!V111</f>
        <v>0</v>
      </c>
      <c r="Q29" s="521" t="e">
        <f t="shared" si="0"/>
        <v>#DIV/0!</v>
      </c>
    </row>
    <row r="30" spans="1:19" ht="21.75" customHeight="1" thickBot="1" x14ac:dyDescent="0.25">
      <c r="A30" s="97"/>
      <c r="B30" s="685" t="str">
        <f>+'11'!B112:M112</f>
        <v>Социальные выплаты гражданам, кроме публичных нормативных социальных выплат</v>
      </c>
      <c r="C30" s="685"/>
      <c r="D30" s="685"/>
      <c r="E30" s="685"/>
      <c r="F30" s="686"/>
      <c r="G30" s="284" t="str">
        <f>+'11'!Q112</f>
        <v>0110076100</v>
      </c>
      <c r="H30" s="285" t="str">
        <f>+'11'!R112</f>
        <v>320</v>
      </c>
      <c r="I30" s="305">
        <f>+'11'!O112</f>
        <v>10</v>
      </c>
      <c r="J30" s="305">
        <f>+'11'!P112</f>
        <v>3</v>
      </c>
      <c r="K30" s="687"/>
      <c r="L30" s="688"/>
      <c r="M30" s="287">
        <v>27223.4</v>
      </c>
      <c r="N30" s="288">
        <v>5082.3999999999996</v>
      </c>
      <c r="O30" s="397">
        <v>1790.99746</v>
      </c>
      <c r="P30" s="397">
        <f>+'11'!V112</f>
        <v>1095.3816099999999</v>
      </c>
      <c r="Q30" s="521">
        <f t="shared" si="0"/>
        <v>61.160422304563177</v>
      </c>
    </row>
    <row r="31" spans="1:19" ht="32.25" customHeight="1" thickBot="1" x14ac:dyDescent="0.25">
      <c r="A31" s="97"/>
      <c r="B31" s="685" t="str">
        <f>+'11'!B113:M113</f>
        <v>Пособия, компенсации и иные социальные выплаты гражданам, кроме публичных нормативных обязательств</v>
      </c>
      <c r="C31" s="685"/>
      <c r="D31" s="685"/>
      <c r="E31" s="685"/>
      <c r="F31" s="686"/>
      <c r="G31" s="284" t="str">
        <f>+'11'!Q113</f>
        <v>0110076100</v>
      </c>
      <c r="H31" s="285" t="str">
        <f>+'11'!R113</f>
        <v>321</v>
      </c>
      <c r="I31" s="305">
        <f>+'11'!O113</f>
        <v>10</v>
      </c>
      <c r="J31" s="305">
        <f>+'11'!P113</f>
        <v>3</v>
      </c>
      <c r="K31" s="687"/>
      <c r="L31" s="688"/>
      <c r="M31" s="287">
        <v>6401</v>
      </c>
      <c r="N31" s="288">
        <v>1295.5</v>
      </c>
      <c r="O31" s="397">
        <v>1790.99746</v>
      </c>
      <c r="P31" s="397">
        <f>+'11'!V113</f>
        <v>1095.3816099999999</v>
      </c>
      <c r="Q31" s="521">
        <f t="shared" si="0"/>
        <v>61.160422304563177</v>
      </c>
    </row>
    <row r="32" spans="1:19" ht="21.75" customHeight="1" thickBot="1" x14ac:dyDescent="0.25">
      <c r="A32" s="97"/>
      <c r="B32" s="685" t="str">
        <f>+'11'!B114:M114</f>
        <v>Муниципальная программа "Социальная поддержка граждан в Овюрском кожууне"</v>
      </c>
      <c r="C32" s="685"/>
      <c r="D32" s="685"/>
      <c r="E32" s="685"/>
      <c r="F32" s="686"/>
      <c r="G32" s="284" t="str">
        <f>+'11'!Q114</f>
        <v>0100000000</v>
      </c>
      <c r="H32" s="285">
        <f>+'11'!R114</f>
        <v>0</v>
      </c>
      <c r="I32" s="305">
        <f>+'11'!O114</f>
        <v>10</v>
      </c>
      <c r="J32" s="305">
        <f>+'11'!P114</f>
        <v>3</v>
      </c>
      <c r="K32" s="687"/>
      <c r="L32" s="688"/>
      <c r="M32" s="287">
        <v>33.5</v>
      </c>
      <c r="N32" s="288">
        <v>10.9</v>
      </c>
      <c r="O32" s="397">
        <v>4245.3999999999996</v>
      </c>
      <c r="P32" s="397">
        <f>+'11'!V114</f>
        <v>4214.0315800000008</v>
      </c>
      <c r="Q32" s="521">
        <f t="shared" si="0"/>
        <v>99.26111980025442</v>
      </c>
    </row>
    <row r="33" spans="1:17" ht="21.75" customHeight="1" thickBot="1" x14ac:dyDescent="0.25">
      <c r="A33" s="97"/>
      <c r="B33" s="685" t="str">
        <f>+'11'!B115:M115</f>
        <v>подпрограмма "Развитие мер социальной поддержки отдельным категориям граждан"</v>
      </c>
      <c r="C33" s="685"/>
      <c r="D33" s="685"/>
      <c r="E33" s="685"/>
      <c r="F33" s="686"/>
      <c r="G33" s="284" t="str">
        <f>+'11'!Q115</f>
        <v>0110000000</v>
      </c>
      <c r="H33" s="285">
        <f>+'11'!R115</f>
        <v>0</v>
      </c>
      <c r="I33" s="305">
        <f>+'11'!O115</f>
        <v>10</v>
      </c>
      <c r="J33" s="305">
        <f>+'11'!P115</f>
        <v>3</v>
      </c>
      <c r="K33" s="687"/>
      <c r="L33" s="688"/>
      <c r="M33" s="287">
        <v>1.2</v>
      </c>
      <c r="N33" s="288">
        <v>0</v>
      </c>
      <c r="O33" s="397">
        <v>4245.3999999999996</v>
      </c>
      <c r="P33" s="397">
        <f>+'11'!V115</f>
        <v>4214.0315800000008</v>
      </c>
      <c r="Q33" s="521">
        <f t="shared" si="0"/>
        <v>99.26111980025442</v>
      </c>
    </row>
    <row r="34" spans="1:17" ht="21.75" customHeight="1" thickBot="1" x14ac:dyDescent="0.25">
      <c r="A34" s="97"/>
      <c r="B34" s="685" t="str">
        <f>+'11'!B116:M116</f>
        <v>Обеспечение мер социальной поддержки ветеранов труда и тружеников тыла</v>
      </c>
      <c r="C34" s="685"/>
      <c r="D34" s="685"/>
      <c r="E34" s="685"/>
      <c r="F34" s="686"/>
      <c r="G34" s="284" t="str">
        <f>+'11'!Q116</f>
        <v>0110176060</v>
      </c>
      <c r="H34" s="285">
        <f>+'11'!R116</f>
        <v>0</v>
      </c>
      <c r="I34" s="305">
        <f>+'11'!O116</f>
        <v>10</v>
      </c>
      <c r="J34" s="305">
        <f>+'11'!P116</f>
        <v>3</v>
      </c>
      <c r="K34" s="687"/>
      <c r="L34" s="688"/>
      <c r="M34" s="287">
        <v>2933.3</v>
      </c>
      <c r="N34" s="288">
        <v>1284.5999999999999</v>
      </c>
      <c r="O34" s="397">
        <v>4245.3999999999996</v>
      </c>
      <c r="P34" s="397">
        <f>+'11'!V116</f>
        <v>4214.0315800000008</v>
      </c>
      <c r="Q34" s="521">
        <f t="shared" si="0"/>
        <v>99.26111980025442</v>
      </c>
    </row>
    <row r="35" spans="1:17" ht="21.75" customHeight="1" thickBot="1" x14ac:dyDescent="0.25">
      <c r="A35" s="97"/>
      <c r="B35" s="685" t="str">
        <f>+'11'!B117:M117</f>
        <v>Закупка товаров, работ и услуг для обеспечения государственных (муниципальных) нужд</v>
      </c>
      <c r="C35" s="685"/>
      <c r="D35" s="685"/>
      <c r="E35" s="685"/>
      <c r="F35" s="686"/>
      <c r="G35" s="284" t="str">
        <f>+'11'!Q117</f>
        <v>0110176060</v>
      </c>
      <c r="H35" s="285" t="str">
        <f>+'11'!R117</f>
        <v>200</v>
      </c>
      <c r="I35" s="305">
        <f>+'11'!O117</f>
        <v>10</v>
      </c>
      <c r="J35" s="305">
        <f>+'11'!P117</f>
        <v>3</v>
      </c>
      <c r="K35" s="687"/>
      <c r="L35" s="688"/>
      <c r="M35" s="287">
        <v>35.700000000000003</v>
      </c>
      <c r="N35" s="288">
        <v>-25.7</v>
      </c>
      <c r="O35" s="397">
        <v>23.899859999999997</v>
      </c>
      <c r="P35" s="397">
        <f>+'11'!V117</f>
        <v>23.89986</v>
      </c>
      <c r="Q35" s="521">
        <f t="shared" si="0"/>
        <v>100.00000000000003</v>
      </c>
    </row>
    <row r="36" spans="1:17" ht="21.75" customHeight="1" thickBot="1" x14ac:dyDescent="0.25">
      <c r="A36" s="97"/>
      <c r="B36" s="685" t="str">
        <f>+'11'!B118:M118</f>
        <v>Иные закупки товаров, работ и услуг для обеспечения государственных (муниципальных) нужд</v>
      </c>
      <c r="C36" s="685"/>
      <c r="D36" s="685"/>
      <c r="E36" s="685"/>
      <c r="F36" s="686"/>
      <c r="G36" s="284" t="str">
        <f>+'11'!Q118</f>
        <v>0110176060</v>
      </c>
      <c r="H36" s="285" t="str">
        <f>+'11'!R118</f>
        <v>240</v>
      </c>
      <c r="I36" s="305">
        <f>+'11'!O118</f>
        <v>10</v>
      </c>
      <c r="J36" s="305">
        <f>+'11'!P118</f>
        <v>3</v>
      </c>
      <c r="K36" s="687"/>
      <c r="L36" s="688"/>
      <c r="M36" s="287">
        <v>0</v>
      </c>
      <c r="N36" s="288">
        <v>25.7</v>
      </c>
      <c r="O36" s="397">
        <v>23.899859999999997</v>
      </c>
      <c r="P36" s="397">
        <f>+'11'!V118</f>
        <v>23.89986</v>
      </c>
      <c r="Q36" s="521">
        <f t="shared" si="0"/>
        <v>100.00000000000003</v>
      </c>
    </row>
    <row r="37" spans="1:17" ht="21.75" customHeight="1" thickBot="1" x14ac:dyDescent="0.25">
      <c r="A37" s="97"/>
      <c r="B37" s="685" t="str">
        <f>+'11'!B119:M119</f>
        <v>Прочая закупка товаров, работ и услуг</v>
      </c>
      <c r="C37" s="685"/>
      <c r="D37" s="685"/>
      <c r="E37" s="685"/>
      <c r="F37" s="686"/>
      <c r="G37" s="284" t="str">
        <f>+'11'!Q119</f>
        <v>0110176060</v>
      </c>
      <c r="H37" s="285" t="str">
        <f>+'11'!R119</f>
        <v>244</v>
      </c>
      <c r="I37" s="305">
        <f>+'11'!O119</f>
        <v>10</v>
      </c>
      <c r="J37" s="305">
        <f>+'11'!P119</f>
        <v>3</v>
      </c>
      <c r="K37" s="687"/>
      <c r="L37" s="688"/>
      <c r="M37" s="287">
        <v>3397.3</v>
      </c>
      <c r="N37" s="288">
        <v>0</v>
      </c>
      <c r="O37" s="397">
        <v>23.899859999999997</v>
      </c>
      <c r="P37" s="397">
        <f>+'11'!V119</f>
        <v>23.89986</v>
      </c>
      <c r="Q37" s="521">
        <f t="shared" si="0"/>
        <v>100.00000000000003</v>
      </c>
    </row>
    <row r="38" spans="1:17" ht="21.75" customHeight="1" thickBot="1" x14ac:dyDescent="0.25">
      <c r="A38" s="97"/>
      <c r="B38" s="685" t="str">
        <f>+'11'!B120:M120</f>
        <v>Социальное обеспечение и иные выплаты населению</v>
      </c>
      <c r="C38" s="685"/>
      <c r="D38" s="685"/>
      <c r="E38" s="685"/>
      <c r="F38" s="686"/>
      <c r="G38" s="284" t="str">
        <f>+'11'!Q120</f>
        <v>0110176060</v>
      </c>
      <c r="H38" s="285" t="str">
        <f>+'11'!R120</f>
        <v>300</v>
      </c>
      <c r="I38" s="305">
        <f>+'11'!O120</f>
        <v>10</v>
      </c>
      <c r="J38" s="305">
        <f>+'11'!P120</f>
        <v>3</v>
      </c>
      <c r="K38" s="687"/>
      <c r="L38" s="688"/>
      <c r="M38" s="287">
        <v>3164.1219999999998</v>
      </c>
      <c r="N38" s="288">
        <v>249.40700000000001</v>
      </c>
      <c r="O38" s="397">
        <v>4221.5001399999992</v>
      </c>
      <c r="P38" s="397">
        <f>+'11'!V120</f>
        <v>4190.1317200000003</v>
      </c>
      <c r="Q38" s="521">
        <f t="shared" si="0"/>
        <v>99.256936658540567</v>
      </c>
    </row>
    <row r="39" spans="1:17" ht="21.75" customHeight="1" thickBot="1" x14ac:dyDescent="0.25">
      <c r="A39" s="97"/>
      <c r="B39" s="685" t="str">
        <f>+'11'!B121:M121</f>
        <v>Публичные нормативные социальные выплаты гражданам</v>
      </c>
      <c r="C39" s="685"/>
      <c r="D39" s="685"/>
      <c r="E39" s="685"/>
      <c r="F39" s="686"/>
      <c r="G39" s="284" t="str">
        <f>+'11'!Q121</f>
        <v>0110176060</v>
      </c>
      <c r="H39" s="285" t="str">
        <f>+'11'!R121</f>
        <v>310</v>
      </c>
      <c r="I39" s="305">
        <f>+'11'!O121</f>
        <v>10</v>
      </c>
      <c r="J39" s="305">
        <f>+'11'!P121</f>
        <v>3</v>
      </c>
      <c r="K39" s="687"/>
      <c r="L39" s="688"/>
      <c r="M39" s="287">
        <v>2029.894</v>
      </c>
      <c r="N39" s="288">
        <v>193.32300000000001</v>
      </c>
      <c r="O39" s="397">
        <v>4221.5001399999992</v>
      </c>
      <c r="P39" s="397">
        <f>+'11'!V121</f>
        <v>4190.1317200000003</v>
      </c>
      <c r="Q39" s="521">
        <f t="shared" si="0"/>
        <v>99.256936658540567</v>
      </c>
    </row>
    <row r="40" spans="1:17" ht="21.75" customHeight="1" thickBot="1" x14ac:dyDescent="0.25">
      <c r="A40" s="97"/>
      <c r="B40" s="685" t="str">
        <f>+'11'!B122:M122</f>
        <v>Пособия, компенсации, меры социальной поддержки по публичным нормативным обязательствам</v>
      </c>
      <c r="C40" s="685"/>
      <c r="D40" s="685"/>
      <c r="E40" s="685"/>
      <c r="F40" s="686"/>
      <c r="G40" s="284" t="str">
        <f>+'11'!Q122</f>
        <v>0110176060</v>
      </c>
      <c r="H40" s="285" t="str">
        <f>+'11'!R122</f>
        <v>313</v>
      </c>
      <c r="I40" s="305">
        <f>+'11'!O122</f>
        <v>10</v>
      </c>
      <c r="J40" s="305">
        <f>+'11'!P122</f>
        <v>3</v>
      </c>
      <c r="K40" s="687"/>
      <c r="L40" s="688"/>
      <c r="M40" s="287">
        <v>613.02800000000002</v>
      </c>
      <c r="N40" s="288">
        <v>58.384</v>
      </c>
      <c r="O40" s="397">
        <v>4221.5001399999992</v>
      </c>
      <c r="P40" s="397">
        <f>+'11'!V122</f>
        <v>4190.1317200000003</v>
      </c>
      <c r="Q40" s="521">
        <f t="shared" si="0"/>
        <v>99.256936658540567</v>
      </c>
    </row>
    <row r="41" spans="1:17" ht="21.75" hidden="1" customHeight="1" thickBot="1" x14ac:dyDescent="0.25">
      <c r="A41" s="97"/>
      <c r="B41" s="685" t="str">
        <f>+'11'!B123:M123</f>
        <v>Муниципальная программа "Социальная поддержка граждан в Овюрском кожууне"</v>
      </c>
      <c r="C41" s="685"/>
      <c r="D41" s="685"/>
      <c r="E41" s="685"/>
      <c r="F41" s="686"/>
      <c r="G41" s="284" t="str">
        <f>+'11'!Q123</f>
        <v>0100000000</v>
      </c>
      <c r="H41" s="285">
        <f>+'11'!R123</f>
        <v>0</v>
      </c>
      <c r="I41" s="305">
        <f>+'11'!O123</f>
        <v>10</v>
      </c>
      <c r="J41" s="305">
        <f>+'11'!P123</f>
        <v>3</v>
      </c>
      <c r="K41" s="687"/>
      <c r="L41" s="688"/>
      <c r="M41" s="287">
        <v>67.5</v>
      </c>
      <c r="N41" s="288">
        <v>-1.9</v>
      </c>
      <c r="O41" s="397">
        <v>0</v>
      </c>
      <c r="P41" s="397">
        <f>+'11'!V123</f>
        <v>0</v>
      </c>
      <c r="Q41" s="521" t="e">
        <f t="shared" si="0"/>
        <v>#DIV/0!</v>
      </c>
    </row>
    <row r="42" spans="1:17" ht="21.75" hidden="1" customHeight="1" thickBot="1" x14ac:dyDescent="0.25">
      <c r="A42" s="97"/>
      <c r="B42" s="685" t="str">
        <f>+'11'!B124:M124</f>
        <v>подпрограмма "Развитие мер социальной поддержки отдельным категориям граждан"</v>
      </c>
      <c r="C42" s="685"/>
      <c r="D42" s="685"/>
      <c r="E42" s="685"/>
      <c r="F42" s="686"/>
      <c r="G42" s="284" t="str">
        <f>+'11'!Q124</f>
        <v>0110000000</v>
      </c>
      <c r="H42" s="285">
        <f>+'11'!R124</f>
        <v>0</v>
      </c>
      <c r="I42" s="305">
        <f>+'11'!O124</f>
        <v>10</v>
      </c>
      <c r="J42" s="305">
        <f>+'11'!P124</f>
        <v>3</v>
      </c>
      <c r="K42" s="687"/>
      <c r="L42" s="688"/>
      <c r="M42" s="287">
        <v>11.5</v>
      </c>
      <c r="N42" s="288">
        <v>0</v>
      </c>
      <c r="O42" s="397">
        <v>0</v>
      </c>
      <c r="P42" s="397">
        <f>+'11'!V124</f>
        <v>0</v>
      </c>
      <c r="Q42" s="521" t="e">
        <f t="shared" si="0"/>
        <v>#DIV/0!</v>
      </c>
    </row>
    <row r="43" spans="1:17" ht="21.75" hidden="1" customHeight="1" thickBot="1" x14ac:dyDescent="0.25">
      <c r="A43" s="97"/>
      <c r="B43" s="685" t="str">
        <f>+'11'!B125:M125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43" s="685"/>
      <c r="D43" s="685"/>
      <c r="E43" s="685"/>
      <c r="F43" s="686"/>
      <c r="G43" s="284" t="str">
        <f>+'11'!Q125</f>
        <v>0110376110</v>
      </c>
      <c r="H43" s="285">
        <f>+'11'!R125</f>
        <v>0</v>
      </c>
      <c r="I43" s="305">
        <f>+'11'!O125</f>
        <v>10</v>
      </c>
      <c r="J43" s="305">
        <f>+'11'!P125</f>
        <v>3</v>
      </c>
      <c r="K43" s="687"/>
      <c r="L43" s="688"/>
      <c r="M43" s="287">
        <v>24.9</v>
      </c>
      <c r="N43" s="288">
        <v>0</v>
      </c>
      <c r="O43" s="397">
        <v>0</v>
      </c>
      <c r="P43" s="397">
        <f>+'11'!V125</f>
        <v>0</v>
      </c>
      <c r="Q43" s="521" t="e">
        <f t="shared" si="0"/>
        <v>#DIV/0!</v>
      </c>
    </row>
    <row r="44" spans="1:17" ht="21.75" hidden="1" customHeight="1" thickBot="1" x14ac:dyDescent="0.25">
      <c r="A44" s="97"/>
      <c r="B44" s="685" t="str">
        <f>+'11'!B126:M126</f>
        <v>Социальное обеспечение и иные выплаты населению</v>
      </c>
      <c r="C44" s="685"/>
      <c r="D44" s="685"/>
      <c r="E44" s="685"/>
      <c r="F44" s="686"/>
      <c r="G44" s="284" t="str">
        <f>+'11'!Q126</f>
        <v>0110376110</v>
      </c>
      <c r="H44" s="285" t="str">
        <f>+'11'!R126</f>
        <v>300</v>
      </c>
      <c r="I44" s="305">
        <f>+'11'!O126</f>
        <v>10</v>
      </c>
      <c r="J44" s="305">
        <f>+'11'!P126</f>
        <v>3</v>
      </c>
      <c r="K44" s="687"/>
      <c r="L44" s="688"/>
      <c r="M44" s="287">
        <v>2.8</v>
      </c>
      <c r="N44" s="288">
        <v>-2.1</v>
      </c>
      <c r="O44" s="397">
        <v>0</v>
      </c>
      <c r="P44" s="397">
        <f>+'11'!V126</f>
        <v>0</v>
      </c>
      <c r="Q44" s="521" t="e">
        <f t="shared" si="0"/>
        <v>#DIV/0!</v>
      </c>
    </row>
    <row r="45" spans="1:17" ht="21.75" hidden="1" customHeight="1" thickBot="1" x14ac:dyDescent="0.25">
      <c r="A45" s="97"/>
      <c r="B45" s="685" t="str">
        <f>+'11'!B127:M127</f>
        <v>Публичные нормативные социальные выплаты гражданам</v>
      </c>
      <c r="C45" s="685"/>
      <c r="D45" s="685"/>
      <c r="E45" s="685"/>
      <c r="F45" s="686"/>
      <c r="G45" s="284" t="str">
        <f>+'11'!Q127</f>
        <v>0110376110</v>
      </c>
      <c r="H45" s="285" t="str">
        <f>+'11'!R127</f>
        <v>310</v>
      </c>
      <c r="I45" s="305">
        <f>+'11'!O127</f>
        <v>10</v>
      </c>
      <c r="J45" s="305">
        <f>+'11'!P127</f>
        <v>3</v>
      </c>
      <c r="K45" s="687"/>
      <c r="L45" s="688"/>
      <c r="M45" s="287">
        <v>0</v>
      </c>
      <c r="N45" s="288">
        <v>2.74</v>
      </c>
      <c r="O45" s="397">
        <v>0</v>
      </c>
      <c r="P45" s="397">
        <f>+'11'!V127</f>
        <v>0</v>
      </c>
      <c r="Q45" s="521" t="e">
        <f t="shared" si="0"/>
        <v>#DIV/0!</v>
      </c>
    </row>
    <row r="46" spans="1:17" ht="21.75" hidden="1" customHeight="1" thickBot="1" x14ac:dyDescent="0.25">
      <c r="A46" s="97"/>
      <c r="B46" s="685" t="str">
        <f>+'11'!B128:M128</f>
        <v>Пособия, компенсации, меры социальной поддержки по публичным нормативным обязательствам</v>
      </c>
      <c r="C46" s="685"/>
      <c r="D46" s="685"/>
      <c r="E46" s="685"/>
      <c r="F46" s="686"/>
      <c r="G46" s="284" t="str">
        <f>+'11'!Q128</f>
        <v>0110376110</v>
      </c>
      <c r="H46" s="285" t="str">
        <f>+'11'!R128</f>
        <v>313</v>
      </c>
      <c r="I46" s="305">
        <f>+'11'!O128</f>
        <v>10</v>
      </c>
      <c r="J46" s="305">
        <f>+'11'!P128</f>
        <v>3</v>
      </c>
      <c r="K46" s="687"/>
      <c r="L46" s="688"/>
      <c r="M46" s="287">
        <v>44.7</v>
      </c>
      <c r="N46" s="288">
        <v>-1.04</v>
      </c>
      <c r="O46" s="397">
        <v>0</v>
      </c>
      <c r="P46" s="397">
        <f>+'11'!V128</f>
        <v>0</v>
      </c>
      <c r="Q46" s="521" t="e">
        <f t="shared" si="0"/>
        <v>#DIV/0!</v>
      </c>
    </row>
    <row r="47" spans="1:17" ht="32.25" customHeight="1" thickBot="1" x14ac:dyDescent="0.25">
      <c r="A47" s="97"/>
      <c r="B47" s="685" t="str">
        <f>+'11'!B129:M129</f>
        <v>Муниципальная программа "Социальная поддержка граждан в Овюрском кожууне"</v>
      </c>
      <c r="C47" s="685"/>
      <c r="D47" s="685"/>
      <c r="E47" s="685"/>
      <c r="F47" s="686"/>
      <c r="G47" s="284" t="str">
        <f>+'11'!Q129</f>
        <v>0100000000</v>
      </c>
      <c r="H47" s="285">
        <f>+'11'!R129</f>
        <v>0</v>
      </c>
      <c r="I47" s="305">
        <f>+'11'!O129</f>
        <v>10</v>
      </c>
      <c r="J47" s="305">
        <f>+'11'!P129</f>
        <v>3</v>
      </c>
      <c r="K47" s="687"/>
      <c r="L47" s="688"/>
      <c r="M47" s="287">
        <v>1.8</v>
      </c>
      <c r="N47" s="288">
        <v>0</v>
      </c>
      <c r="O47" s="397">
        <v>109.6</v>
      </c>
      <c r="P47" s="397">
        <f>+'11'!V129</f>
        <v>90.473209999999995</v>
      </c>
      <c r="Q47" s="521">
        <f t="shared" si="0"/>
        <v>82.548549270072996</v>
      </c>
    </row>
    <row r="48" spans="1:17" ht="32.25" customHeight="1" thickBot="1" x14ac:dyDescent="0.25">
      <c r="A48" s="97"/>
      <c r="B48" s="685" t="str">
        <f>+'11'!B130:M130</f>
        <v>подпрограмма "Развитие мер социальной поддержки отдельным категориям граждан"</v>
      </c>
      <c r="C48" s="685"/>
      <c r="D48" s="685"/>
      <c r="E48" s="685"/>
      <c r="F48" s="686"/>
      <c r="G48" s="284" t="str">
        <f>+'11'!Q130</f>
        <v>0110000000</v>
      </c>
      <c r="H48" s="285">
        <f>+'11'!R130</f>
        <v>0</v>
      </c>
      <c r="I48" s="305">
        <f>+'11'!O130</f>
        <v>10</v>
      </c>
      <c r="J48" s="305">
        <f>+'11'!P130</f>
        <v>3</v>
      </c>
      <c r="K48" s="687"/>
      <c r="L48" s="688"/>
      <c r="M48" s="287">
        <v>2</v>
      </c>
      <c r="N48" s="288">
        <v>0</v>
      </c>
      <c r="O48" s="397">
        <v>109.6</v>
      </c>
      <c r="P48" s="397">
        <f>+'11'!V130</f>
        <v>90.473209999999995</v>
      </c>
      <c r="Q48" s="521">
        <f t="shared" si="0"/>
        <v>82.548549270072996</v>
      </c>
    </row>
    <row r="49" spans="1:17" ht="32.25" customHeight="1" thickBot="1" x14ac:dyDescent="0.25">
      <c r="A49" s="97"/>
      <c r="B49" s="685" t="str">
        <f>+'11'!B131:M131</f>
        <v>Федеральный Закон от 12 января 1996 года № 8-ФЗ  "О погребении и похоронном деле"</v>
      </c>
      <c r="C49" s="685"/>
      <c r="D49" s="685"/>
      <c r="E49" s="685"/>
      <c r="F49" s="686"/>
      <c r="G49" s="284" t="str">
        <f>+'11'!Q131</f>
        <v>0110476120</v>
      </c>
      <c r="H49" s="285">
        <f>+'11'!R131</f>
        <v>0</v>
      </c>
      <c r="I49" s="305">
        <f>+'11'!O131</f>
        <v>10</v>
      </c>
      <c r="J49" s="305">
        <f>+'11'!P131</f>
        <v>3</v>
      </c>
      <c r="K49" s="687"/>
      <c r="L49" s="688"/>
      <c r="M49" s="287">
        <v>346</v>
      </c>
      <c r="N49" s="288">
        <v>0</v>
      </c>
      <c r="O49" s="397">
        <v>109.6</v>
      </c>
      <c r="P49" s="397">
        <f>+'11'!V131</f>
        <v>90.473209999999995</v>
      </c>
      <c r="Q49" s="521">
        <f t="shared" si="0"/>
        <v>82.548549270072996</v>
      </c>
    </row>
    <row r="50" spans="1:17" ht="32.25" customHeight="1" thickBot="1" x14ac:dyDescent="0.25">
      <c r="A50" s="97"/>
      <c r="B50" s="685" t="str">
        <f>+'11'!B132:M132</f>
        <v>Социальное обеспечение и иные выплаты населению</v>
      </c>
      <c r="C50" s="685"/>
      <c r="D50" s="685"/>
      <c r="E50" s="685"/>
      <c r="F50" s="686"/>
      <c r="G50" s="284" t="str">
        <f>+'11'!Q132</f>
        <v>0110476120</v>
      </c>
      <c r="H50" s="285" t="str">
        <f>+'11'!R132</f>
        <v>300</v>
      </c>
      <c r="I50" s="305">
        <f>+'11'!O132</f>
        <v>10</v>
      </c>
      <c r="J50" s="305">
        <f>+'11'!P132</f>
        <v>3</v>
      </c>
      <c r="K50" s="687"/>
      <c r="L50" s="688"/>
      <c r="M50" s="287">
        <v>20</v>
      </c>
      <c r="N50" s="288">
        <v>0</v>
      </c>
      <c r="O50" s="397">
        <v>109.6</v>
      </c>
      <c r="P50" s="397">
        <f>+'11'!V132</f>
        <v>90.473209999999995</v>
      </c>
      <c r="Q50" s="521">
        <f t="shared" si="0"/>
        <v>82.548549270072996</v>
      </c>
    </row>
    <row r="51" spans="1:17" ht="21.75" customHeight="1" thickBot="1" x14ac:dyDescent="0.25">
      <c r="A51" s="97"/>
      <c r="B51" s="685" t="str">
        <f>+'11'!B133:M133</f>
        <v>Публичные нормативные социальные выплаты гражданам</v>
      </c>
      <c r="C51" s="685"/>
      <c r="D51" s="685"/>
      <c r="E51" s="685"/>
      <c r="F51" s="686"/>
      <c r="G51" s="284" t="str">
        <f>+'11'!Q133</f>
        <v>0110476120</v>
      </c>
      <c r="H51" s="285" t="str">
        <f>+'11'!R133</f>
        <v>310</v>
      </c>
      <c r="I51" s="305">
        <f>+'11'!O133</f>
        <v>10</v>
      </c>
      <c r="J51" s="305">
        <f>+'11'!P133</f>
        <v>3</v>
      </c>
      <c r="K51" s="687"/>
      <c r="L51" s="688"/>
      <c r="M51" s="287">
        <v>80</v>
      </c>
      <c r="N51" s="288">
        <v>143.80000000000001</v>
      </c>
      <c r="O51" s="397">
        <v>109.6</v>
      </c>
      <c r="P51" s="397">
        <f>+'11'!V133</f>
        <v>90.473209999999995</v>
      </c>
      <c r="Q51" s="521">
        <f t="shared" si="0"/>
        <v>82.548549270072996</v>
      </c>
    </row>
    <row r="52" spans="1:17" ht="12.75" customHeight="1" thickBot="1" x14ac:dyDescent="0.25">
      <c r="A52" s="97"/>
      <c r="B52" s="685" t="str">
        <f>+'11'!B134:M134</f>
        <v>Пособия, компенсации, меры социальной поддержки по публичным нормативным обязательствам</v>
      </c>
      <c r="C52" s="685"/>
      <c r="D52" s="685"/>
      <c r="E52" s="685"/>
      <c r="F52" s="686"/>
      <c r="G52" s="284" t="str">
        <f>+'11'!Q134</f>
        <v>0110476120</v>
      </c>
      <c r="H52" s="285" t="str">
        <f>+'11'!R134</f>
        <v>313</v>
      </c>
      <c r="I52" s="305">
        <f>+'11'!O134</f>
        <v>10</v>
      </c>
      <c r="J52" s="305">
        <f>+'11'!P134</f>
        <v>3</v>
      </c>
      <c r="K52" s="687"/>
      <c r="L52" s="688"/>
      <c r="M52" s="287">
        <v>80</v>
      </c>
      <c r="N52" s="288">
        <v>143.80000000000001</v>
      </c>
      <c r="O52" s="397">
        <v>109.6</v>
      </c>
      <c r="P52" s="397">
        <f>+'11'!V134</f>
        <v>90.473209999999995</v>
      </c>
      <c r="Q52" s="521">
        <f t="shared" si="0"/>
        <v>82.548549270072996</v>
      </c>
    </row>
    <row r="53" spans="1:17" ht="32.25" customHeight="1" thickBot="1" x14ac:dyDescent="0.25">
      <c r="A53" s="97"/>
      <c r="B53" s="685" t="str">
        <f>+'11'!B135:M135</f>
        <v>Муниципальная программа "Социальная поддержка граждан в Овюрском кожууне"</v>
      </c>
      <c r="C53" s="685"/>
      <c r="D53" s="685"/>
      <c r="E53" s="685"/>
      <c r="F53" s="686"/>
      <c r="G53" s="284" t="str">
        <f>+'11'!Q135</f>
        <v>0100000000</v>
      </c>
      <c r="H53" s="285">
        <f>+'11'!R135</f>
        <v>0</v>
      </c>
      <c r="I53" s="305">
        <f>+'11'!O135</f>
        <v>10</v>
      </c>
      <c r="J53" s="305">
        <f>+'11'!P135</f>
        <v>3</v>
      </c>
      <c r="K53" s="687"/>
      <c r="L53" s="688"/>
      <c r="M53" s="287">
        <v>0</v>
      </c>
      <c r="N53" s="288">
        <v>2</v>
      </c>
      <c r="O53" s="397">
        <v>154</v>
      </c>
      <c r="P53" s="397">
        <f>+'11'!V135</f>
        <v>153.97499999999999</v>
      </c>
      <c r="Q53" s="521">
        <f t="shared" si="0"/>
        <v>99.983766233766218</v>
      </c>
    </row>
    <row r="54" spans="1:17" ht="32.25" customHeight="1" thickBot="1" x14ac:dyDescent="0.25">
      <c r="A54" s="97"/>
      <c r="B54" s="685" t="str">
        <f>+'11'!B136:M136</f>
        <v>подпрограмма "Развитие мер социальной поддержки отдельным категориям граждан"</v>
      </c>
      <c r="C54" s="685"/>
      <c r="D54" s="685"/>
      <c r="E54" s="685"/>
      <c r="F54" s="686"/>
      <c r="G54" s="284" t="str">
        <f>+'11'!Q136</f>
        <v>0110000000</v>
      </c>
      <c r="H54" s="285">
        <f>+'11'!R136</f>
        <v>0</v>
      </c>
      <c r="I54" s="305">
        <f>+'11'!O136</f>
        <v>10</v>
      </c>
      <c r="J54" s="305">
        <f>+'11'!P136</f>
        <v>3</v>
      </c>
      <c r="K54" s="687"/>
      <c r="L54" s="688"/>
      <c r="M54" s="287">
        <v>39</v>
      </c>
      <c r="N54" s="288">
        <v>0</v>
      </c>
      <c r="O54" s="397">
        <v>154</v>
      </c>
      <c r="P54" s="397">
        <f>+'11'!V136</f>
        <v>153.97499999999999</v>
      </c>
      <c r="Q54" s="521">
        <f t="shared" si="0"/>
        <v>99.983766233766218</v>
      </c>
    </row>
    <row r="55" spans="1:17" ht="32.25" customHeight="1" thickBot="1" x14ac:dyDescent="0.25">
      <c r="A55" s="97"/>
      <c r="B55" s="685" t="str">
        <f>+'11'!B137:M137</f>
        <v>Создание условий для реализации муниципальной программы</v>
      </c>
      <c r="C55" s="685"/>
      <c r="D55" s="685"/>
      <c r="E55" s="685"/>
      <c r="F55" s="686"/>
      <c r="G55" s="284" t="str">
        <f>+'11'!Q137</f>
        <v>0110607020</v>
      </c>
      <c r="H55" s="285">
        <f>+'11'!R137</f>
        <v>0</v>
      </c>
      <c r="I55" s="305">
        <f>+'11'!O137</f>
        <v>10</v>
      </c>
      <c r="J55" s="305">
        <f>+'11'!P137</f>
        <v>3</v>
      </c>
      <c r="K55" s="687"/>
      <c r="L55" s="688"/>
      <c r="M55" s="287">
        <v>15</v>
      </c>
      <c r="N55" s="288">
        <v>-2</v>
      </c>
      <c r="O55" s="397">
        <v>154</v>
      </c>
      <c r="P55" s="397">
        <f>+'11'!V137</f>
        <v>153.97499999999999</v>
      </c>
      <c r="Q55" s="521">
        <f t="shared" si="0"/>
        <v>99.983766233766218</v>
      </c>
    </row>
    <row r="56" spans="1:17" ht="32.25" customHeight="1" thickBot="1" x14ac:dyDescent="0.25">
      <c r="A56" s="97"/>
      <c r="B56" s="685" t="str">
        <f>+'11'!B138:M138</f>
        <v>Закупка товаров, работ и услуг для обеспечения государственных (муниципальных) нужд</v>
      </c>
      <c r="C56" s="685"/>
      <c r="D56" s="685"/>
      <c r="E56" s="685"/>
      <c r="F56" s="686"/>
      <c r="G56" s="284" t="str">
        <f>+'11'!Q138</f>
        <v>0110607020</v>
      </c>
      <c r="H56" s="285" t="str">
        <f>+'11'!R138</f>
        <v>200</v>
      </c>
      <c r="I56" s="305">
        <f>+'11'!O138</f>
        <v>10</v>
      </c>
      <c r="J56" s="305">
        <f>+'11'!P138</f>
        <v>3</v>
      </c>
      <c r="K56" s="687"/>
      <c r="L56" s="688"/>
      <c r="M56" s="287">
        <v>20</v>
      </c>
      <c r="N56" s="288">
        <v>0</v>
      </c>
      <c r="O56" s="397">
        <v>154</v>
      </c>
      <c r="P56" s="397">
        <f>+'11'!V138</f>
        <v>153.97499999999999</v>
      </c>
      <c r="Q56" s="521">
        <f t="shared" si="0"/>
        <v>99.983766233766218</v>
      </c>
    </row>
    <row r="57" spans="1:17" ht="32.25" customHeight="1" thickBot="1" x14ac:dyDescent="0.25">
      <c r="A57" s="97"/>
      <c r="B57" s="685" t="str">
        <f>+'11'!B139:M139</f>
        <v>Иные закупки товаров, работ и услуг для обеспечения государственных (муниципальных) нужд</v>
      </c>
      <c r="C57" s="685"/>
      <c r="D57" s="685"/>
      <c r="E57" s="685"/>
      <c r="F57" s="686"/>
      <c r="G57" s="284" t="str">
        <f>+'11'!Q139</f>
        <v>0110607020</v>
      </c>
      <c r="H57" s="285" t="str">
        <f>+'11'!R139</f>
        <v>240</v>
      </c>
      <c r="I57" s="305">
        <f>+'11'!O139</f>
        <v>10</v>
      </c>
      <c r="J57" s="305">
        <f>+'11'!P139</f>
        <v>3</v>
      </c>
      <c r="K57" s="687"/>
      <c r="L57" s="688"/>
      <c r="M57" s="287">
        <v>6</v>
      </c>
      <c r="N57" s="288">
        <v>143.80000000000001</v>
      </c>
      <c r="O57" s="397">
        <v>154</v>
      </c>
      <c r="P57" s="397">
        <f>+'11'!V139</f>
        <v>153.97499999999999</v>
      </c>
      <c r="Q57" s="521">
        <f t="shared" si="0"/>
        <v>99.983766233766218</v>
      </c>
    </row>
    <row r="58" spans="1:17" ht="21.75" customHeight="1" thickBot="1" x14ac:dyDescent="0.25">
      <c r="A58" s="97"/>
      <c r="B58" s="685" t="str">
        <f>+'11'!B140:M140</f>
        <v>Прочая закупка товаров, работ и услуг</v>
      </c>
      <c r="C58" s="685"/>
      <c r="D58" s="685"/>
      <c r="E58" s="685"/>
      <c r="F58" s="686"/>
      <c r="G58" s="284" t="str">
        <f>+'11'!Q140</f>
        <v>0110607020</v>
      </c>
      <c r="H58" s="285" t="str">
        <f>+'11'!R140</f>
        <v>244</v>
      </c>
      <c r="I58" s="305">
        <f>+'11'!O140</f>
        <v>10</v>
      </c>
      <c r="J58" s="305">
        <f>+'11'!P140</f>
        <v>3</v>
      </c>
      <c r="K58" s="687"/>
      <c r="L58" s="688"/>
      <c r="M58" s="287">
        <v>4541</v>
      </c>
      <c r="N58" s="288">
        <v>4074.3710000000001</v>
      </c>
      <c r="O58" s="397">
        <v>154</v>
      </c>
      <c r="P58" s="397">
        <f>+'11'!V140</f>
        <v>153.97499999999999</v>
      </c>
      <c r="Q58" s="521">
        <f t="shared" si="0"/>
        <v>99.983766233766218</v>
      </c>
    </row>
    <row r="59" spans="1:17" ht="12.75" customHeight="1" thickBot="1" x14ac:dyDescent="0.25">
      <c r="A59" s="97"/>
      <c r="B59" s="685" t="str">
        <f>+'11'!B141:M141</f>
        <v>Муниципальная программа "Социальная поддержка граждан в Овюрском кожууне"</v>
      </c>
      <c r="C59" s="685"/>
      <c r="D59" s="685"/>
      <c r="E59" s="685"/>
      <c r="F59" s="686"/>
      <c r="G59" s="284" t="str">
        <f>+'11'!Q141</f>
        <v>0100000000</v>
      </c>
      <c r="H59" s="285">
        <f>+'11'!R141</f>
        <v>0</v>
      </c>
      <c r="I59" s="305">
        <f>+'11'!O141</f>
        <v>10</v>
      </c>
      <c r="J59" s="305">
        <f>+'11'!P141</f>
        <v>3</v>
      </c>
      <c r="K59" s="687"/>
      <c r="L59" s="688"/>
      <c r="M59" s="287">
        <v>805</v>
      </c>
      <c r="N59" s="288">
        <v>4563</v>
      </c>
      <c r="O59" s="397">
        <v>4525.9000000000005</v>
      </c>
      <c r="P59" s="397">
        <f>+'11'!V141</f>
        <v>4504.7280300000002</v>
      </c>
      <c r="Q59" s="521">
        <f t="shared" si="0"/>
        <v>99.532204202479051</v>
      </c>
    </row>
    <row r="60" spans="1:17" ht="12.75" customHeight="1" thickBot="1" x14ac:dyDescent="0.25">
      <c r="A60" s="97"/>
      <c r="B60" s="685" t="str">
        <f>+'11'!B142:M142</f>
        <v>подпрограмма "Социальная поддержка семьи и детей"</v>
      </c>
      <c r="C60" s="685"/>
      <c r="D60" s="685"/>
      <c r="E60" s="685"/>
      <c r="F60" s="686"/>
      <c r="G60" s="284" t="str">
        <f>+'11'!Q142</f>
        <v>0120000000</v>
      </c>
      <c r="H60" s="285">
        <f>+'11'!R142</f>
        <v>0</v>
      </c>
      <c r="I60" s="305">
        <f>+'11'!O142</f>
        <v>10</v>
      </c>
      <c r="J60" s="305">
        <f>+'11'!P142</f>
        <v>3</v>
      </c>
      <c r="K60" s="687"/>
      <c r="L60" s="688"/>
      <c r="M60" s="287">
        <v>200</v>
      </c>
      <c r="N60" s="288">
        <v>-183</v>
      </c>
      <c r="O60" s="397">
        <v>4525.9000000000005</v>
      </c>
      <c r="P60" s="397">
        <f>+'11'!V142</f>
        <v>4504.7280300000002</v>
      </c>
      <c r="Q60" s="521">
        <f t="shared" si="0"/>
        <v>99.532204202479051</v>
      </c>
    </row>
    <row r="61" spans="1:17" ht="12.75" customHeight="1" thickBot="1" x14ac:dyDescent="0.25">
      <c r="A61" s="97"/>
      <c r="B61" s="685" t="str">
        <f>+'11'!B143:M143</f>
        <v>Выплата ежемесячного пособия на ребенка</v>
      </c>
      <c r="C61" s="685"/>
      <c r="D61" s="685"/>
      <c r="E61" s="685"/>
      <c r="F61" s="686"/>
      <c r="G61" s="284" t="str">
        <f>+'11'!Q143</f>
        <v>0120176070</v>
      </c>
      <c r="H61" s="285">
        <f>+'11'!R143</f>
        <v>0</v>
      </c>
      <c r="I61" s="305">
        <f>+'11'!O143</f>
        <v>10</v>
      </c>
      <c r="J61" s="305">
        <f>+'11'!P143</f>
        <v>3</v>
      </c>
      <c r="K61" s="687"/>
      <c r="L61" s="688"/>
      <c r="M61" s="287">
        <v>200</v>
      </c>
      <c r="N61" s="288">
        <v>-130</v>
      </c>
      <c r="O61" s="397">
        <v>4525.9000000000005</v>
      </c>
      <c r="P61" s="397">
        <f>+'11'!V143</f>
        <v>4504.7280300000002</v>
      </c>
      <c r="Q61" s="521">
        <f t="shared" si="0"/>
        <v>99.532204202479051</v>
      </c>
    </row>
    <row r="62" spans="1:17" ht="12.75" customHeight="1" thickBot="1" x14ac:dyDescent="0.25">
      <c r="A62" s="97"/>
      <c r="B62" s="685" t="str">
        <f>+'11'!B144:M144</f>
        <v>Закупка товаров, работ и услуг для обеспечения государственных (муниципальных) нужд</v>
      </c>
      <c r="C62" s="685"/>
      <c r="D62" s="685"/>
      <c r="E62" s="685"/>
      <c r="F62" s="686"/>
      <c r="G62" s="284" t="str">
        <f>+'11'!Q144</f>
        <v>0120176070</v>
      </c>
      <c r="H62" s="285" t="str">
        <f>+'11'!R144</f>
        <v>200</v>
      </c>
      <c r="I62" s="305">
        <f>+'11'!O144</f>
        <v>10</v>
      </c>
      <c r="J62" s="305">
        <f>+'11'!P144</f>
        <v>3</v>
      </c>
      <c r="K62" s="687"/>
      <c r="L62" s="688"/>
      <c r="M62" s="287">
        <v>50</v>
      </c>
      <c r="N62" s="288">
        <v>510</v>
      </c>
      <c r="O62" s="397">
        <v>2.7680299999999995</v>
      </c>
      <c r="P62" s="397">
        <f>+'11'!V144</f>
        <v>2.76803</v>
      </c>
      <c r="Q62" s="521">
        <f t="shared" si="0"/>
        <v>100.00000000000003</v>
      </c>
    </row>
    <row r="63" spans="1:17" ht="12.75" customHeight="1" thickBot="1" x14ac:dyDescent="0.25">
      <c r="A63" s="97"/>
      <c r="B63" s="685" t="str">
        <f>+'11'!B145:M145</f>
        <v>Иные закупки товаров, работ и услуг для обеспечения государственных (муниципальных) нужд</v>
      </c>
      <c r="C63" s="685"/>
      <c r="D63" s="685"/>
      <c r="E63" s="685"/>
      <c r="F63" s="686"/>
      <c r="G63" s="284" t="str">
        <f>+'11'!Q145</f>
        <v>0120176070</v>
      </c>
      <c r="H63" s="285" t="str">
        <f>+'11'!R145</f>
        <v>240</v>
      </c>
      <c r="I63" s="305">
        <f>+'11'!O145</f>
        <v>10</v>
      </c>
      <c r="J63" s="305">
        <f>+'11'!P145</f>
        <v>3</v>
      </c>
      <c r="K63" s="687"/>
      <c r="L63" s="688"/>
      <c r="M63" s="287">
        <v>355</v>
      </c>
      <c r="N63" s="288">
        <v>-200</v>
      </c>
      <c r="O63" s="397">
        <v>2.7680299999999995</v>
      </c>
      <c r="P63" s="397">
        <f>+'11'!V145</f>
        <v>2.76803</v>
      </c>
      <c r="Q63" s="521">
        <f t="shared" si="0"/>
        <v>100.00000000000003</v>
      </c>
    </row>
    <row r="64" spans="1:17" ht="12.75" customHeight="1" thickBot="1" x14ac:dyDescent="0.25">
      <c r="A64" s="97"/>
      <c r="B64" s="685" t="str">
        <f>+'11'!B146:M146</f>
        <v>Прочая закупка товаров, работ и услуг</v>
      </c>
      <c r="C64" s="685"/>
      <c r="D64" s="685"/>
      <c r="E64" s="685"/>
      <c r="F64" s="686"/>
      <c r="G64" s="284" t="str">
        <f>+'11'!Q146</f>
        <v>0120176070</v>
      </c>
      <c r="H64" s="285" t="str">
        <f>+'11'!R146</f>
        <v>244</v>
      </c>
      <c r="I64" s="305">
        <f>+'11'!O146</f>
        <v>10</v>
      </c>
      <c r="J64" s="305">
        <f>+'11'!P146</f>
        <v>3</v>
      </c>
      <c r="K64" s="687"/>
      <c r="L64" s="688"/>
      <c r="M64" s="287">
        <v>0</v>
      </c>
      <c r="N64" s="288">
        <v>40</v>
      </c>
      <c r="O64" s="397">
        <v>2.7680299999999995</v>
      </c>
      <c r="P64" s="397">
        <f>+'11'!V146</f>
        <v>2.76803</v>
      </c>
      <c r="Q64" s="521">
        <f t="shared" si="0"/>
        <v>100.00000000000003</v>
      </c>
    </row>
    <row r="65" spans="1:17" ht="12.75" customHeight="1" thickBot="1" x14ac:dyDescent="0.25">
      <c r="A65" s="97"/>
      <c r="B65" s="685" t="str">
        <f>+'11'!B147:M147</f>
        <v>Социальное обеспечение и иные выплаты населению</v>
      </c>
      <c r="C65" s="685"/>
      <c r="D65" s="685"/>
      <c r="E65" s="685"/>
      <c r="F65" s="686"/>
      <c r="G65" s="284" t="str">
        <f>+'11'!Q147</f>
        <v>0120176070</v>
      </c>
      <c r="H65" s="285" t="str">
        <f>+'11'!R147</f>
        <v>300</v>
      </c>
      <c r="I65" s="305">
        <f>+'11'!O147</f>
        <v>10</v>
      </c>
      <c r="J65" s="305">
        <f>+'11'!P147</f>
        <v>3</v>
      </c>
      <c r="K65" s="687"/>
      <c r="L65" s="688"/>
      <c r="M65" s="287">
        <v>0</v>
      </c>
      <c r="N65" s="288">
        <v>25</v>
      </c>
      <c r="O65" s="397">
        <v>4523.1319700000004</v>
      </c>
      <c r="P65" s="397">
        <f>+'11'!V147</f>
        <v>4501.96</v>
      </c>
      <c r="Q65" s="521">
        <f t="shared" si="0"/>
        <v>99.531917924561455</v>
      </c>
    </row>
    <row r="66" spans="1:17" ht="21.75" customHeight="1" thickBot="1" x14ac:dyDescent="0.25">
      <c r="A66" s="97"/>
      <c r="B66" s="685" t="str">
        <f>+'11'!B148:M148</f>
        <v>Публичные нормативные социальные выплаты гражданам</v>
      </c>
      <c r="C66" s="685"/>
      <c r="D66" s="685"/>
      <c r="E66" s="685"/>
      <c r="F66" s="686"/>
      <c r="G66" s="284" t="str">
        <f>+'11'!Q148</f>
        <v>0120176070</v>
      </c>
      <c r="H66" s="285" t="str">
        <f>+'11'!R148</f>
        <v>310</v>
      </c>
      <c r="I66" s="305">
        <f>+'11'!O148</f>
        <v>10</v>
      </c>
      <c r="J66" s="305">
        <f>+'11'!P148</f>
        <v>3</v>
      </c>
      <c r="K66" s="687"/>
      <c r="L66" s="688"/>
      <c r="M66" s="287">
        <v>0</v>
      </c>
      <c r="N66" s="288">
        <v>4501</v>
      </c>
      <c r="O66" s="397">
        <v>4523.1319700000004</v>
      </c>
      <c r="P66" s="397">
        <f>+'11'!V148</f>
        <v>4501.96</v>
      </c>
      <c r="Q66" s="521">
        <f t="shared" si="0"/>
        <v>99.531917924561455</v>
      </c>
    </row>
    <row r="67" spans="1:17" ht="21.75" customHeight="1" thickBot="1" x14ac:dyDescent="0.25">
      <c r="A67" s="97"/>
      <c r="B67" s="685" t="str">
        <f>+'11'!B149:M149</f>
        <v>Пособия, компенсации, меры социальной поддержки по публичным нормативным обязательствам</v>
      </c>
      <c r="C67" s="685"/>
      <c r="D67" s="685"/>
      <c r="E67" s="685"/>
      <c r="F67" s="686"/>
      <c r="G67" s="284" t="str">
        <f>+'11'!Q149</f>
        <v>0120176070</v>
      </c>
      <c r="H67" s="285" t="str">
        <f>+'11'!R149</f>
        <v>313</v>
      </c>
      <c r="I67" s="305">
        <f>+'11'!O149</f>
        <v>10</v>
      </c>
      <c r="J67" s="305">
        <f>+'11'!P149</f>
        <v>3</v>
      </c>
      <c r="K67" s="687"/>
      <c r="L67" s="688"/>
      <c r="M67" s="287">
        <v>3736</v>
      </c>
      <c r="N67" s="288">
        <v>-488.62900000000002</v>
      </c>
      <c r="O67" s="397">
        <v>4523.1319700000004</v>
      </c>
      <c r="P67" s="397">
        <f>+'11'!V149</f>
        <v>4501.96</v>
      </c>
      <c r="Q67" s="521">
        <f t="shared" si="0"/>
        <v>99.531917924561455</v>
      </c>
    </row>
    <row r="68" spans="1:17" ht="21.75" customHeight="1" thickBot="1" x14ac:dyDescent="0.25">
      <c r="A68" s="97"/>
      <c r="B68" s="685" t="str">
        <f>+'11'!B150:M150</f>
        <v>Муниципальная программа "Социальная поддержка граждан в Овюрском кожууне"</v>
      </c>
      <c r="C68" s="685"/>
      <c r="D68" s="685"/>
      <c r="E68" s="685"/>
      <c r="F68" s="686"/>
      <c r="G68" s="284" t="str">
        <f>+'11'!Q150</f>
        <v>0100000000</v>
      </c>
      <c r="H68" s="285">
        <f>+'11'!R150</f>
        <v>0</v>
      </c>
      <c r="I68" s="305">
        <f>+'11'!O150</f>
        <v>10</v>
      </c>
      <c r="J68" s="305">
        <f>+'11'!P150</f>
        <v>3</v>
      </c>
      <c r="K68" s="687"/>
      <c r="L68" s="688"/>
      <c r="M68" s="287">
        <v>0</v>
      </c>
      <c r="N68" s="288">
        <v>-200</v>
      </c>
      <c r="O68" s="397">
        <v>4263.5</v>
      </c>
      <c r="P68" s="397">
        <f>+'11'!V150</f>
        <v>4263.5</v>
      </c>
      <c r="Q68" s="521">
        <f t="shared" si="0"/>
        <v>100</v>
      </c>
    </row>
    <row r="69" spans="1:17" ht="42.75" customHeight="1" thickBot="1" x14ac:dyDescent="0.25">
      <c r="A69" s="97"/>
      <c r="B69" s="685" t="str">
        <f>+'11'!B151:M151</f>
        <v>подпрограмма "Обеспечение социальной поддержки граждан на оплату жилого помещения и коммунальных услуг"</v>
      </c>
      <c r="C69" s="685"/>
      <c r="D69" s="685"/>
      <c r="E69" s="685"/>
      <c r="F69" s="686"/>
      <c r="G69" s="284" t="str">
        <f>+'11'!Q151</f>
        <v>0130000000</v>
      </c>
      <c r="H69" s="285">
        <f>+'11'!R151</f>
        <v>0</v>
      </c>
      <c r="I69" s="305">
        <f>+'11'!O151</f>
        <v>10</v>
      </c>
      <c r="J69" s="305">
        <f>+'11'!P151</f>
        <v>3</v>
      </c>
      <c r="K69" s="687"/>
      <c r="L69" s="688"/>
      <c r="M69" s="287">
        <v>3736</v>
      </c>
      <c r="N69" s="288">
        <v>-288.62900000000002</v>
      </c>
      <c r="O69" s="397">
        <v>4263.5</v>
      </c>
      <c r="P69" s="397">
        <f>+'11'!V151</f>
        <v>4263.5</v>
      </c>
      <c r="Q69" s="521">
        <f t="shared" si="0"/>
        <v>100</v>
      </c>
    </row>
    <row r="70" spans="1:17" ht="21.75" customHeight="1" thickBot="1" x14ac:dyDescent="0.25">
      <c r="A70" s="97"/>
      <c r="B70" s="685" t="str">
        <f>+'11'!B152:M152</f>
        <v>Субвенции на оплату жилищно-коммунальных услуг отдельным категориям граждан</v>
      </c>
      <c r="C70" s="685"/>
      <c r="D70" s="685"/>
      <c r="E70" s="685"/>
      <c r="F70" s="686"/>
      <c r="G70" s="284" t="str">
        <f>+'11'!Q152</f>
        <v>0130152500</v>
      </c>
      <c r="H70" s="285">
        <f>+'11'!R152</f>
        <v>0</v>
      </c>
      <c r="I70" s="305">
        <f>+'11'!O152</f>
        <v>10</v>
      </c>
      <c r="J70" s="305">
        <f>+'11'!P152</f>
        <v>3</v>
      </c>
      <c r="K70" s="687"/>
      <c r="L70" s="688"/>
      <c r="M70" s="287">
        <v>489.32299999999998</v>
      </c>
      <c r="N70" s="288">
        <v>155.30799999999999</v>
      </c>
      <c r="O70" s="397">
        <v>4263.5</v>
      </c>
      <c r="P70" s="397">
        <f>+'11'!V152</f>
        <v>4263.5</v>
      </c>
      <c r="Q70" s="521">
        <f t="shared" si="0"/>
        <v>100</v>
      </c>
    </row>
    <row r="71" spans="1:17" ht="21.75" customHeight="1" thickBot="1" x14ac:dyDescent="0.25">
      <c r="A71" s="97"/>
      <c r="B71" s="685" t="str">
        <f>+'11'!B153:M153</f>
        <v>Закупка товаров, работ и услуг для обеспечения государственных (муниципальных) нужд</v>
      </c>
      <c r="C71" s="685"/>
      <c r="D71" s="685"/>
      <c r="E71" s="685"/>
      <c r="F71" s="686"/>
      <c r="G71" s="284" t="str">
        <f>+'11'!Q153</f>
        <v>0130152500</v>
      </c>
      <c r="H71" s="285" t="str">
        <f>+'11'!R153</f>
        <v>200</v>
      </c>
      <c r="I71" s="305">
        <f>+'11'!O153</f>
        <v>10</v>
      </c>
      <c r="J71" s="305">
        <f>+'11'!P153</f>
        <v>3</v>
      </c>
      <c r="K71" s="687"/>
      <c r="L71" s="688"/>
      <c r="M71" s="287">
        <v>125.9</v>
      </c>
      <c r="N71" s="288">
        <v>98.38</v>
      </c>
      <c r="O71" s="397">
        <v>13.12238</v>
      </c>
      <c r="P71" s="397">
        <f>+'11'!V153</f>
        <v>13.12238</v>
      </c>
      <c r="Q71" s="521">
        <f t="shared" si="0"/>
        <v>100</v>
      </c>
    </row>
    <row r="72" spans="1:17" ht="42.75" customHeight="1" thickBot="1" x14ac:dyDescent="0.25">
      <c r="A72" s="97"/>
      <c r="B72" s="685" t="str">
        <f>+'11'!B154:M154</f>
        <v>Иные закупки товаров, работ и услуг для обеспечения государственных (муниципальных) нужд</v>
      </c>
      <c r="C72" s="685"/>
      <c r="D72" s="685"/>
      <c r="E72" s="685"/>
      <c r="F72" s="686"/>
      <c r="G72" s="284" t="str">
        <f>+'11'!Q154</f>
        <v>0130152500</v>
      </c>
      <c r="H72" s="285" t="str">
        <f>+'11'!R154</f>
        <v>240</v>
      </c>
      <c r="I72" s="305">
        <f>+'11'!O154</f>
        <v>10</v>
      </c>
      <c r="J72" s="305">
        <f>+'11'!P154</f>
        <v>3</v>
      </c>
      <c r="K72" s="687"/>
      <c r="L72" s="688"/>
      <c r="M72" s="287">
        <v>125.9</v>
      </c>
      <c r="N72" s="288">
        <v>98.38</v>
      </c>
      <c r="O72" s="397">
        <v>13.12238</v>
      </c>
      <c r="P72" s="397">
        <f>+'11'!V154</f>
        <v>13.12238</v>
      </c>
      <c r="Q72" s="521">
        <f t="shared" si="0"/>
        <v>100</v>
      </c>
    </row>
    <row r="73" spans="1:17" ht="32.25" customHeight="1" thickBot="1" x14ac:dyDescent="0.25">
      <c r="A73" s="97"/>
      <c r="B73" s="685" t="str">
        <f>+'11'!B155:M155</f>
        <v>Прочая закупка товаров, работ и услуг</v>
      </c>
      <c r="C73" s="685"/>
      <c r="D73" s="685"/>
      <c r="E73" s="685"/>
      <c r="F73" s="686"/>
      <c r="G73" s="284" t="str">
        <f>+'11'!Q155</f>
        <v>0130152500</v>
      </c>
      <c r="H73" s="285" t="str">
        <f>+'11'!R155</f>
        <v>244</v>
      </c>
      <c r="I73" s="305">
        <f>+'11'!O155</f>
        <v>10</v>
      </c>
      <c r="J73" s="305">
        <f>+'11'!P155</f>
        <v>3</v>
      </c>
      <c r="K73" s="687"/>
      <c r="L73" s="688"/>
      <c r="M73" s="287">
        <v>363.423</v>
      </c>
      <c r="N73" s="288">
        <v>56.927999999999997</v>
      </c>
      <c r="O73" s="397">
        <v>13.12238</v>
      </c>
      <c r="P73" s="397">
        <f>+'11'!V155</f>
        <v>13.12238</v>
      </c>
      <c r="Q73" s="521">
        <f t="shared" si="0"/>
        <v>100</v>
      </c>
    </row>
    <row r="74" spans="1:17" ht="12.75" customHeight="1" thickBot="1" x14ac:dyDescent="0.25">
      <c r="A74" s="97"/>
      <c r="B74" s="685" t="str">
        <f>+'11'!B156:M156</f>
        <v>Социальное обеспечение и иные выплаты населению</v>
      </c>
      <c r="C74" s="685"/>
      <c r="D74" s="685"/>
      <c r="E74" s="685"/>
      <c r="F74" s="686"/>
      <c r="G74" s="284" t="str">
        <f>+'11'!Q156</f>
        <v>0130152500</v>
      </c>
      <c r="H74" s="285" t="str">
        <f>+'11'!R156</f>
        <v>300</v>
      </c>
      <c r="I74" s="305">
        <f>+'11'!O156</f>
        <v>10</v>
      </c>
      <c r="J74" s="305">
        <f>+'11'!P156</f>
        <v>3</v>
      </c>
      <c r="K74" s="687"/>
      <c r="L74" s="688"/>
      <c r="M74" s="287">
        <v>230.423</v>
      </c>
      <c r="N74" s="288">
        <v>-230.423</v>
      </c>
      <c r="O74" s="397">
        <v>4250.3776199999993</v>
      </c>
      <c r="P74" s="397">
        <f>+'11'!V156</f>
        <v>4250.3776200000002</v>
      </c>
      <c r="Q74" s="521">
        <f t="shared" si="0"/>
        <v>100.00000000000003</v>
      </c>
    </row>
    <row r="75" spans="1:17" ht="12.75" hidden="1" customHeight="1" thickBot="1" x14ac:dyDescent="0.25">
      <c r="A75" s="97"/>
      <c r="B75" s="685" t="str">
        <f>+'11'!B157:M157</f>
        <v>Публичные нормативные социальные выплаты гражданам</v>
      </c>
      <c r="C75" s="685"/>
      <c r="D75" s="685"/>
      <c r="E75" s="685"/>
      <c r="F75" s="686"/>
      <c r="G75" s="284" t="str">
        <f>+'11'!Q157</f>
        <v>0130152500</v>
      </c>
      <c r="H75" s="285" t="str">
        <f>+'11'!R157</f>
        <v>310</v>
      </c>
      <c r="I75" s="305">
        <f>+'11'!O157</f>
        <v>10</v>
      </c>
      <c r="J75" s="305">
        <f>+'11'!P157</f>
        <v>3</v>
      </c>
      <c r="K75" s="687"/>
      <c r="L75" s="688"/>
      <c r="M75" s="287">
        <v>0</v>
      </c>
      <c r="N75" s="288">
        <v>230.423</v>
      </c>
      <c r="O75" s="397">
        <v>0</v>
      </c>
      <c r="P75" s="397">
        <f>+'11'!V157</f>
        <v>0</v>
      </c>
      <c r="Q75" s="521" t="e">
        <f t="shared" si="0"/>
        <v>#DIV/0!</v>
      </c>
    </row>
    <row r="76" spans="1:17" ht="12.75" hidden="1" customHeight="1" thickBot="1" x14ac:dyDescent="0.25">
      <c r="A76" s="97"/>
      <c r="B76" s="685" t="str">
        <f>+'11'!B158:M158</f>
        <v>Пособия, компенсации, меры социальной поддержки по публичным нормативным обязательствам</v>
      </c>
      <c r="C76" s="685"/>
      <c r="D76" s="685"/>
      <c r="E76" s="685"/>
      <c r="F76" s="686"/>
      <c r="G76" s="284" t="str">
        <f>+'11'!Q158</f>
        <v>0130152500</v>
      </c>
      <c r="H76" s="285" t="str">
        <f>+'11'!R158</f>
        <v>313</v>
      </c>
      <c r="I76" s="305">
        <f>+'11'!O158</f>
        <v>10</v>
      </c>
      <c r="J76" s="305">
        <f>+'11'!P158</f>
        <v>3</v>
      </c>
      <c r="K76" s="687"/>
      <c r="L76" s="688"/>
      <c r="M76" s="287">
        <v>50</v>
      </c>
      <c r="N76" s="288">
        <v>0</v>
      </c>
      <c r="O76" s="397">
        <v>0</v>
      </c>
      <c r="P76" s="397">
        <f>+'11'!V158</f>
        <v>0</v>
      </c>
      <c r="Q76" s="521" t="e">
        <f t="shared" si="0"/>
        <v>#DIV/0!</v>
      </c>
    </row>
    <row r="77" spans="1:17" ht="12.75" customHeight="1" thickBot="1" x14ac:dyDescent="0.25">
      <c r="A77" s="97"/>
      <c r="B77" s="685" t="str">
        <f>+'11'!B159:M159</f>
        <v>Социальные выплаты гражданам, кроме публичных нормативных социальных выплат</v>
      </c>
      <c r="C77" s="685"/>
      <c r="D77" s="685"/>
      <c r="E77" s="685"/>
      <c r="F77" s="686"/>
      <c r="G77" s="284" t="str">
        <f>+'11'!Q159</f>
        <v>0130152500</v>
      </c>
      <c r="H77" s="285" t="str">
        <f>+'11'!R159</f>
        <v>320</v>
      </c>
      <c r="I77" s="305">
        <f>+'11'!O159</f>
        <v>10</v>
      </c>
      <c r="J77" s="305">
        <f>+'11'!P159</f>
        <v>3</v>
      </c>
      <c r="K77" s="687"/>
      <c r="L77" s="688"/>
      <c r="M77" s="287">
        <v>83</v>
      </c>
      <c r="N77" s="288">
        <v>20</v>
      </c>
      <c r="O77" s="397">
        <v>4250.3776199999993</v>
      </c>
      <c r="P77" s="397">
        <f>+'11'!V159</f>
        <v>4250.3776200000002</v>
      </c>
      <c r="Q77" s="521">
        <f t="shared" si="0"/>
        <v>100.00000000000003</v>
      </c>
    </row>
    <row r="78" spans="1:17" ht="12.75" customHeight="1" thickBot="1" x14ac:dyDescent="0.25">
      <c r="A78" s="97"/>
      <c r="B78" s="685" t="str">
        <f>+'11'!B160:M160</f>
        <v>Пособия, компенсации и иные социальные выплаты гражданам, кроме публичных нормативных обязательств</v>
      </c>
      <c r="C78" s="685"/>
      <c r="D78" s="685"/>
      <c r="E78" s="685"/>
      <c r="F78" s="686"/>
      <c r="G78" s="284" t="str">
        <f>+'11'!Q160</f>
        <v>0130152500</v>
      </c>
      <c r="H78" s="285" t="str">
        <f>+'11'!R160</f>
        <v>321</v>
      </c>
      <c r="I78" s="305">
        <f>+'11'!O160</f>
        <v>10</v>
      </c>
      <c r="J78" s="305">
        <f>+'11'!P160</f>
        <v>3</v>
      </c>
      <c r="K78" s="687"/>
      <c r="L78" s="688"/>
      <c r="M78" s="287">
        <v>0</v>
      </c>
      <c r="N78" s="288">
        <v>36.927999999999997</v>
      </c>
      <c r="O78" s="397">
        <v>4250.3776199999993</v>
      </c>
      <c r="P78" s="397">
        <f>+'11'!V160</f>
        <v>4250.3776200000002</v>
      </c>
      <c r="Q78" s="521">
        <f t="shared" si="0"/>
        <v>100.00000000000003</v>
      </c>
    </row>
    <row r="79" spans="1:17" ht="32.25" customHeight="1" thickBot="1" x14ac:dyDescent="0.25">
      <c r="A79" s="97"/>
      <c r="B79" s="685" t="str">
        <f>+'11'!B161:M161</f>
        <v>Муниципальная программа "Социальная поддержка граждан в Овюрском кожууне"</v>
      </c>
      <c r="C79" s="685"/>
      <c r="D79" s="685"/>
      <c r="E79" s="685"/>
      <c r="F79" s="686"/>
      <c r="G79" s="284" t="str">
        <f>+'11'!Q161</f>
        <v>0100000000</v>
      </c>
      <c r="H79" s="285">
        <f>+'11'!R161</f>
        <v>0</v>
      </c>
      <c r="I79" s="305">
        <f>+'11'!O161</f>
        <v>10</v>
      </c>
      <c r="J79" s="305">
        <f>+'11'!P161</f>
        <v>3</v>
      </c>
      <c r="K79" s="687"/>
      <c r="L79" s="688"/>
      <c r="M79" s="287">
        <v>1887.9</v>
      </c>
      <c r="N79" s="288">
        <v>5563.4129999999996</v>
      </c>
      <c r="O79" s="397">
        <v>3514.05</v>
      </c>
      <c r="P79" s="397">
        <f>+'11'!V161</f>
        <v>3514.05</v>
      </c>
      <c r="Q79" s="521">
        <f t="shared" si="0"/>
        <v>100</v>
      </c>
    </row>
    <row r="80" spans="1:17" ht="12.75" customHeight="1" thickBot="1" x14ac:dyDescent="0.25">
      <c r="A80" s="97"/>
      <c r="B80" s="685" t="str">
        <f>+'11'!B162:M162</f>
        <v>подпрограмма "Обеспечение социальной поддержки граждан на оплату жилого помещения и коммунальных услуг"</v>
      </c>
      <c r="C80" s="685"/>
      <c r="D80" s="685"/>
      <c r="E80" s="685"/>
      <c r="F80" s="686"/>
      <c r="G80" s="284" t="str">
        <f>+'11'!Q162</f>
        <v>0130000000</v>
      </c>
      <c r="H80" s="285">
        <f>+'11'!R162</f>
        <v>0</v>
      </c>
      <c r="I80" s="305">
        <f>+'11'!O162</f>
        <v>10</v>
      </c>
      <c r="J80" s="305">
        <f>+'11'!P162</f>
        <v>3</v>
      </c>
      <c r="K80" s="687"/>
      <c r="L80" s="688"/>
      <c r="M80" s="287">
        <v>200</v>
      </c>
      <c r="N80" s="288">
        <v>-55</v>
      </c>
      <c r="O80" s="397">
        <v>3514.05</v>
      </c>
      <c r="P80" s="397">
        <f>+'11'!V162</f>
        <v>3514.05</v>
      </c>
      <c r="Q80" s="521">
        <f t="shared" si="0"/>
        <v>100</v>
      </c>
    </row>
    <row r="81" spans="1:17" ht="12.75" customHeight="1" thickBot="1" x14ac:dyDescent="0.25">
      <c r="A81" s="97"/>
      <c r="B81" s="685" t="str">
        <f>+'11'!B163:M163</f>
        <v>Предоставление гражданам субсидий на оплату жилого помещения и коммунальных услуг</v>
      </c>
      <c r="C81" s="685"/>
      <c r="D81" s="685"/>
      <c r="E81" s="685"/>
      <c r="F81" s="686"/>
      <c r="G81" s="284" t="str">
        <f>+'11'!Q163</f>
        <v>0130276030</v>
      </c>
      <c r="H81" s="285">
        <f>+'11'!R163</f>
        <v>0</v>
      </c>
      <c r="I81" s="305">
        <f>+'11'!O163</f>
        <v>10</v>
      </c>
      <c r="J81" s="305">
        <f>+'11'!P163</f>
        <v>3</v>
      </c>
      <c r="K81" s="687"/>
      <c r="L81" s="688"/>
      <c r="M81" s="287">
        <v>25</v>
      </c>
      <c r="N81" s="288">
        <v>-41.8</v>
      </c>
      <c r="O81" s="397">
        <v>3514.05</v>
      </c>
      <c r="P81" s="397">
        <f>+'11'!V163</f>
        <v>3514.05</v>
      </c>
      <c r="Q81" s="521">
        <f t="shared" si="0"/>
        <v>100</v>
      </c>
    </row>
    <row r="82" spans="1:17" ht="12.75" customHeight="1" thickBot="1" x14ac:dyDescent="0.25">
      <c r="A82" s="97"/>
      <c r="B82" s="685" t="str">
        <f>+'11'!B164:M164</f>
        <v>Закупка товаров, работ и услуг для обеспечения государственных (муниципальных) нужд</v>
      </c>
      <c r="C82" s="685"/>
      <c r="D82" s="685"/>
      <c r="E82" s="685"/>
      <c r="F82" s="686"/>
      <c r="G82" s="284" t="str">
        <f>+'11'!Q164</f>
        <v>0130276030</v>
      </c>
      <c r="H82" s="285" t="str">
        <f>+'11'!R164</f>
        <v>200</v>
      </c>
      <c r="I82" s="305">
        <f>+'11'!O164</f>
        <v>10</v>
      </c>
      <c r="J82" s="305">
        <f>+'11'!P164</f>
        <v>3</v>
      </c>
      <c r="K82" s="687"/>
      <c r="L82" s="688"/>
      <c r="M82" s="287">
        <v>136</v>
      </c>
      <c r="N82" s="288">
        <v>-13.2</v>
      </c>
      <c r="O82" s="397">
        <v>12.781620000000004</v>
      </c>
      <c r="P82" s="397">
        <f>+'11'!V164</f>
        <v>12.78162</v>
      </c>
      <c r="Q82" s="521">
        <f t="shared" si="0"/>
        <v>99.999999999999972</v>
      </c>
    </row>
    <row r="83" spans="1:17" ht="12.75" customHeight="1" thickBot="1" x14ac:dyDescent="0.25">
      <c r="A83" s="97"/>
      <c r="B83" s="685" t="str">
        <f>+'11'!B165:M165</f>
        <v>Иные закупки товаров, работ и услуг для обеспечения государственных (муниципальных) нужд</v>
      </c>
      <c r="C83" s="685"/>
      <c r="D83" s="685"/>
      <c r="E83" s="685"/>
      <c r="F83" s="686"/>
      <c r="G83" s="284" t="str">
        <f>+'11'!Q165</f>
        <v>0130276030</v>
      </c>
      <c r="H83" s="285" t="str">
        <f>+'11'!R165</f>
        <v>240</v>
      </c>
      <c r="I83" s="305">
        <f>+'11'!O165</f>
        <v>10</v>
      </c>
      <c r="J83" s="305">
        <f>+'11'!P165</f>
        <v>3</v>
      </c>
      <c r="K83" s="687"/>
      <c r="L83" s="688"/>
      <c r="M83" s="287">
        <v>20</v>
      </c>
      <c r="N83" s="288">
        <v>0</v>
      </c>
      <c r="O83" s="397">
        <v>12.781620000000004</v>
      </c>
      <c r="P83" s="397">
        <f>+'11'!V165</f>
        <v>12.78162</v>
      </c>
      <c r="Q83" s="521">
        <f t="shared" si="0"/>
        <v>99.999999999999972</v>
      </c>
    </row>
    <row r="84" spans="1:17" ht="12.75" customHeight="1" thickBot="1" x14ac:dyDescent="0.25">
      <c r="A84" s="97"/>
      <c r="B84" s="685" t="str">
        <f>+'11'!B166:M166</f>
        <v>Прочая закупка товаров, работ и услуг</v>
      </c>
      <c r="C84" s="685"/>
      <c r="D84" s="685"/>
      <c r="E84" s="685"/>
      <c r="F84" s="686"/>
      <c r="G84" s="284" t="str">
        <f>+'11'!Q166</f>
        <v>0130276030</v>
      </c>
      <c r="H84" s="285" t="str">
        <f>+'11'!R166</f>
        <v>244</v>
      </c>
      <c r="I84" s="305">
        <f>+'11'!O166</f>
        <v>10</v>
      </c>
      <c r="J84" s="305">
        <f>+'11'!P166</f>
        <v>3</v>
      </c>
      <c r="K84" s="687"/>
      <c r="L84" s="688"/>
      <c r="M84" s="287">
        <v>19</v>
      </c>
      <c r="N84" s="288">
        <v>0</v>
      </c>
      <c r="O84" s="397">
        <v>12.781620000000004</v>
      </c>
      <c r="P84" s="397">
        <f>+'11'!V166</f>
        <v>12.78162</v>
      </c>
      <c r="Q84" s="521">
        <f t="shared" ref="Q84:Q147" si="1">+P84/O84*100</f>
        <v>99.999999999999972</v>
      </c>
    </row>
    <row r="85" spans="1:17" ht="12.75" customHeight="1" thickBot="1" x14ac:dyDescent="0.25">
      <c r="A85" s="97"/>
      <c r="B85" s="685" t="str">
        <f>+'11'!B167:M167</f>
        <v>Социальное обеспечение и иные выплаты населению</v>
      </c>
      <c r="C85" s="685"/>
      <c r="D85" s="685"/>
      <c r="E85" s="685"/>
      <c r="F85" s="686"/>
      <c r="G85" s="284" t="str">
        <f>+'11'!Q167</f>
        <v>0130276030</v>
      </c>
      <c r="H85" s="285" t="str">
        <f>+'11'!R167</f>
        <v>300</v>
      </c>
      <c r="I85" s="305">
        <f>+'11'!O167</f>
        <v>10</v>
      </c>
      <c r="J85" s="305">
        <f>+'11'!P167</f>
        <v>3</v>
      </c>
      <c r="K85" s="687"/>
      <c r="L85" s="688"/>
      <c r="M85" s="287">
        <v>1687.9</v>
      </c>
      <c r="N85" s="288">
        <v>5618.4129999999996</v>
      </c>
      <c r="O85" s="397">
        <v>3501.26838</v>
      </c>
      <c r="P85" s="397">
        <f>+'11'!V167</f>
        <v>3501.26838</v>
      </c>
      <c r="Q85" s="521">
        <f t="shared" si="1"/>
        <v>100</v>
      </c>
    </row>
    <row r="86" spans="1:17" ht="12.75" hidden="1" customHeight="1" thickBot="1" x14ac:dyDescent="0.25">
      <c r="A86" s="97"/>
      <c r="B86" s="685" t="str">
        <f>+'11'!B168:M168</f>
        <v>Публичные нормативные социальные выплаты гражданам</v>
      </c>
      <c r="C86" s="685"/>
      <c r="D86" s="685"/>
      <c r="E86" s="685"/>
      <c r="F86" s="686"/>
      <c r="G86" s="284" t="str">
        <f>+'11'!Q168</f>
        <v>0130276030</v>
      </c>
      <c r="H86" s="285" t="str">
        <f>+'11'!R168</f>
        <v>310</v>
      </c>
      <c r="I86" s="305">
        <f>+'11'!O168</f>
        <v>10</v>
      </c>
      <c r="J86" s="305">
        <f>+'11'!P168</f>
        <v>3</v>
      </c>
      <c r="K86" s="687"/>
      <c r="L86" s="688"/>
      <c r="M86" s="287">
        <v>10</v>
      </c>
      <c r="N86" s="288">
        <v>-10</v>
      </c>
      <c r="O86" s="397">
        <v>0</v>
      </c>
      <c r="P86" s="397">
        <f>+'11'!V168</f>
        <v>0</v>
      </c>
      <c r="Q86" s="521" t="e">
        <f t="shared" si="1"/>
        <v>#DIV/0!</v>
      </c>
    </row>
    <row r="87" spans="1:17" ht="12.75" hidden="1" customHeight="1" thickBot="1" x14ac:dyDescent="0.25">
      <c r="A87" s="97"/>
      <c r="B87" s="685" t="str">
        <f>+'11'!B169:M169</f>
        <v>Пособия, компенсации, меры социальной поддержки по публичным нормативным обязательствам</v>
      </c>
      <c r="C87" s="685"/>
      <c r="D87" s="685"/>
      <c r="E87" s="685"/>
      <c r="F87" s="686"/>
      <c r="G87" s="284" t="str">
        <f>+'11'!Q169</f>
        <v>0130276030</v>
      </c>
      <c r="H87" s="285" t="str">
        <f>+'11'!R169</f>
        <v>313</v>
      </c>
      <c r="I87" s="305">
        <f>+'11'!O169</f>
        <v>10</v>
      </c>
      <c r="J87" s="305">
        <f>+'11'!P169</f>
        <v>3</v>
      </c>
      <c r="K87" s="687"/>
      <c r="L87" s="688"/>
      <c r="M87" s="287">
        <v>0</v>
      </c>
      <c r="N87" s="288">
        <v>14.8</v>
      </c>
      <c r="O87" s="397">
        <v>0</v>
      </c>
      <c r="P87" s="397">
        <f>+'11'!V169</f>
        <v>0</v>
      </c>
      <c r="Q87" s="521" t="e">
        <f t="shared" si="1"/>
        <v>#DIV/0!</v>
      </c>
    </row>
    <row r="88" spans="1:17" ht="12.75" customHeight="1" thickBot="1" x14ac:dyDescent="0.25">
      <c r="A88" s="97"/>
      <c r="B88" s="685" t="str">
        <f>+'11'!B170:M170</f>
        <v>Социальные выплаты гражданам, кроме публичных нормативных социальных выплат</v>
      </c>
      <c r="C88" s="685"/>
      <c r="D88" s="685"/>
      <c r="E88" s="685"/>
      <c r="F88" s="686"/>
      <c r="G88" s="284" t="str">
        <f>+'11'!Q170</f>
        <v>0130276030</v>
      </c>
      <c r="H88" s="285" t="str">
        <f>+'11'!R170</f>
        <v>320</v>
      </c>
      <c r="I88" s="305">
        <f>+'11'!O170</f>
        <v>10</v>
      </c>
      <c r="J88" s="305">
        <f>+'11'!P170</f>
        <v>3</v>
      </c>
      <c r="K88" s="687"/>
      <c r="L88" s="688"/>
      <c r="M88" s="287">
        <v>370.5</v>
      </c>
      <c r="N88" s="288">
        <v>-23.3</v>
      </c>
      <c r="O88" s="397">
        <v>3501.26838</v>
      </c>
      <c r="P88" s="397">
        <f>+'11'!V170</f>
        <v>3501.26838</v>
      </c>
      <c r="Q88" s="521">
        <f t="shared" si="1"/>
        <v>100</v>
      </c>
    </row>
    <row r="89" spans="1:17" ht="12.75" customHeight="1" thickBot="1" x14ac:dyDescent="0.25">
      <c r="A89" s="97"/>
      <c r="B89" s="685" t="str">
        <f>+'11'!B171:M171</f>
        <v>Пособия, компенсации и иные социальные выплаты гражданам, кроме публичных нормативных обязательств</v>
      </c>
      <c r="C89" s="685"/>
      <c r="D89" s="685"/>
      <c r="E89" s="685"/>
      <c r="F89" s="686"/>
      <c r="G89" s="284" t="str">
        <f>+'11'!Q171</f>
        <v>0130276030</v>
      </c>
      <c r="H89" s="285" t="str">
        <f>+'11'!R171</f>
        <v>321</v>
      </c>
      <c r="I89" s="305">
        <f>+'11'!O171</f>
        <v>10</v>
      </c>
      <c r="J89" s="305">
        <f>+'11'!P171</f>
        <v>3</v>
      </c>
      <c r="K89" s="687"/>
      <c r="L89" s="688"/>
      <c r="M89" s="287">
        <v>120</v>
      </c>
      <c r="N89" s="288">
        <v>51.8</v>
      </c>
      <c r="O89" s="397">
        <v>3501.26838</v>
      </c>
      <c r="P89" s="397">
        <f>+'11'!V171</f>
        <v>3501.26838</v>
      </c>
      <c r="Q89" s="521">
        <f t="shared" si="1"/>
        <v>100</v>
      </c>
    </row>
    <row r="90" spans="1:17" ht="12.75" customHeight="1" thickBot="1" x14ac:dyDescent="0.25">
      <c r="A90" s="97"/>
      <c r="B90" s="685" t="str">
        <f>+'11'!B172:M172</f>
        <v>Охрана семьи и детства</v>
      </c>
      <c r="C90" s="685"/>
      <c r="D90" s="685"/>
      <c r="E90" s="685"/>
      <c r="F90" s="686"/>
      <c r="G90" s="284">
        <f>+'11'!Q172</f>
        <v>0</v>
      </c>
      <c r="H90" s="285">
        <f>+'11'!R172</f>
        <v>0</v>
      </c>
      <c r="I90" s="305">
        <f>+'11'!O172</f>
        <v>10</v>
      </c>
      <c r="J90" s="305">
        <f>+'11'!P172</f>
        <v>4</v>
      </c>
      <c r="K90" s="687"/>
      <c r="L90" s="688"/>
      <c r="M90" s="287">
        <v>0</v>
      </c>
      <c r="N90" s="288">
        <v>485.6</v>
      </c>
      <c r="O90" s="397">
        <v>26537.5</v>
      </c>
      <c r="P90" s="397">
        <f>+'11'!V172</f>
        <v>26484.426869999999</v>
      </c>
      <c r="Q90" s="521">
        <f t="shared" si="1"/>
        <v>99.800007046632118</v>
      </c>
    </row>
    <row r="91" spans="1:17" ht="21.75" customHeight="1" thickBot="1" x14ac:dyDescent="0.25">
      <c r="A91" s="97"/>
      <c r="B91" s="685" t="str">
        <f>+'11'!B173:M173</f>
        <v>Муниципальная программа "Социальная поддержка граждан в Овюрском кожууне"</v>
      </c>
      <c r="C91" s="685"/>
      <c r="D91" s="685"/>
      <c r="E91" s="685"/>
      <c r="F91" s="686"/>
      <c r="G91" s="284" t="str">
        <f>+'11'!Q173</f>
        <v>0100000000</v>
      </c>
      <c r="H91" s="285">
        <f>+'11'!R173</f>
        <v>0</v>
      </c>
      <c r="I91" s="305">
        <f>+'11'!O173</f>
        <v>10</v>
      </c>
      <c r="J91" s="305">
        <f>+'11'!P173</f>
        <v>4</v>
      </c>
      <c r="K91" s="687"/>
      <c r="L91" s="688"/>
      <c r="M91" s="287">
        <v>1187.4000000000001</v>
      </c>
      <c r="N91" s="288">
        <v>5099.5129999999999</v>
      </c>
      <c r="O91" s="397">
        <v>26537.5</v>
      </c>
      <c r="P91" s="397">
        <f>+'11'!V173</f>
        <v>26484.426869999999</v>
      </c>
      <c r="Q91" s="521">
        <f t="shared" si="1"/>
        <v>99.800007046632118</v>
      </c>
    </row>
    <row r="92" spans="1:17" ht="32.25" customHeight="1" thickBot="1" x14ac:dyDescent="0.25">
      <c r="A92" s="97"/>
      <c r="B92" s="685" t="str">
        <f>+'11'!B174:M174</f>
        <v>подпрограмма "Социальная поддержка семьи и детей"</v>
      </c>
      <c r="C92" s="685"/>
      <c r="D92" s="685"/>
      <c r="E92" s="685"/>
      <c r="F92" s="686"/>
      <c r="G92" s="284" t="str">
        <f>+'11'!Q174</f>
        <v>0120000000</v>
      </c>
      <c r="H92" s="285">
        <f>+'11'!R174</f>
        <v>0</v>
      </c>
      <c r="I92" s="305">
        <f>+'11'!O174</f>
        <v>10</v>
      </c>
      <c r="J92" s="305">
        <f>+'11'!P174</f>
        <v>4</v>
      </c>
      <c r="K92" s="687"/>
      <c r="L92" s="688"/>
      <c r="M92" s="287">
        <v>238.5</v>
      </c>
      <c r="N92" s="288">
        <v>-4.7</v>
      </c>
      <c r="O92" s="397">
        <v>26537.5</v>
      </c>
      <c r="P92" s="397">
        <f>+'11'!V174</f>
        <v>26484.426869999999</v>
      </c>
      <c r="Q92" s="521">
        <f t="shared" si="1"/>
        <v>99.800007046632118</v>
      </c>
    </row>
    <row r="93" spans="1:17" ht="42.75" customHeight="1" thickBot="1" x14ac:dyDescent="0.25">
      <c r="A93" s="97"/>
      <c r="B93" s="685" t="str">
        <f>+'11'!B175:M175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93" s="685"/>
      <c r="D93" s="685"/>
      <c r="E93" s="685"/>
      <c r="F93" s="686"/>
      <c r="G93" s="284" t="str">
        <f>+'11'!Q175</f>
        <v>0120253800</v>
      </c>
      <c r="H93" s="285">
        <f>+'11'!R175</f>
        <v>0</v>
      </c>
      <c r="I93" s="305">
        <f>+'11'!O175</f>
        <v>10</v>
      </c>
      <c r="J93" s="305">
        <f>+'11'!P175</f>
        <v>4</v>
      </c>
      <c r="K93" s="687"/>
      <c r="L93" s="688"/>
      <c r="M93" s="287">
        <v>15.5</v>
      </c>
      <c r="N93" s="288">
        <v>0</v>
      </c>
      <c r="O93" s="397">
        <v>17535.800000000003</v>
      </c>
      <c r="P93" s="397">
        <f>+'11'!V175</f>
        <v>17535.8</v>
      </c>
      <c r="Q93" s="521">
        <f t="shared" si="1"/>
        <v>99.999999999999972</v>
      </c>
    </row>
    <row r="94" spans="1:17" ht="42.75" customHeight="1" thickBot="1" x14ac:dyDescent="0.25">
      <c r="A94" s="97"/>
      <c r="B94" s="685" t="str">
        <f>+'11'!B176:M176</f>
        <v>Социальное обеспечение и иные выплаты населению</v>
      </c>
      <c r="C94" s="685"/>
      <c r="D94" s="685"/>
      <c r="E94" s="685"/>
      <c r="F94" s="686"/>
      <c r="G94" s="284" t="str">
        <f>+'11'!Q176</f>
        <v>0120253800</v>
      </c>
      <c r="H94" s="285" t="str">
        <f>+'11'!R176</f>
        <v>300</v>
      </c>
      <c r="I94" s="305">
        <f>+'11'!O176</f>
        <v>10</v>
      </c>
      <c r="J94" s="305">
        <f>+'11'!P176</f>
        <v>4</v>
      </c>
      <c r="K94" s="687"/>
      <c r="L94" s="688"/>
      <c r="M94" s="287">
        <v>100</v>
      </c>
      <c r="N94" s="288">
        <v>0</v>
      </c>
      <c r="O94" s="397">
        <v>17535.800000000003</v>
      </c>
      <c r="P94" s="397">
        <f>+'11'!V176</f>
        <v>17535.8</v>
      </c>
      <c r="Q94" s="521">
        <f t="shared" si="1"/>
        <v>99.999999999999972</v>
      </c>
    </row>
    <row r="95" spans="1:17" ht="42.75" customHeight="1" thickBot="1" x14ac:dyDescent="0.25">
      <c r="A95" s="97"/>
      <c r="B95" s="685" t="str">
        <f>+'11'!B177:M177</f>
        <v>Публичные нормативные социальные выплаты гражданам</v>
      </c>
      <c r="C95" s="685"/>
      <c r="D95" s="685"/>
      <c r="E95" s="685"/>
      <c r="F95" s="686"/>
      <c r="G95" s="284" t="str">
        <f>+'11'!Q177</f>
        <v>0120253800</v>
      </c>
      <c r="H95" s="285" t="str">
        <f>+'11'!R177</f>
        <v>310</v>
      </c>
      <c r="I95" s="305">
        <f>+'11'!O177</f>
        <v>10</v>
      </c>
      <c r="J95" s="305">
        <f>+'11'!P177</f>
        <v>4</v>
      </c>
      <c r="K95" s="687"/>
      <c r="L95" s="688"/>
      <c r="M95" s="287">
        <v>15</v>
      </c>
      <c r="N95" s="288">
        <v>-15</v>
      </c>
      <c r="O95" s="397">
        <v>17535.800000000003</v>
      </c>
      <c r="P95" s="397">
        <f>+'11'!V177</f>
        <v>17535.8</v>
      </c>
      <c r="Q95" s="521">
        <f t="shared" si="1"/>
        <v>99.999999999999972</v>
      </c>
    </row>
    <row r="96" spans="1:17" ht="42.75" customHeight="1" thickBot="1" x14ac:dyDescent="0.25">
      <c r="A96" s="97"/>
      <c r="B96" s="685" t="str">
        <f>+'11'!B178:M178</f>
        <v>Пособия, компенсации, меры социальной поддержки по публичным нормативным обязательствам</v>
      </c>
      <c r="C96" s="685"/>
      <c r="D96" s="685"/>
      <c r="E96" s="685"/>
      <c r="F96" s="686"/>
      <c r="G96" s="284" t="str">
        <f>+'11'!Q178</f>
        <v>0120253800</v>
      </c>
      <c r="H96" s="285" t="str">
        <f>+'11'!R178</f>
        <v>313</v>
      </c>
      <c r="I96" s="305">
        <f>+'11'!O178</f>
        <v>10</v>
      </c>
      <c r="J96" s="305">
        <f>+'11'!P178</f>
        <v>4</v>
      </c>
      <c r="K96" s="687"/>
      <c r="L96" s="688"/>
      <c r="M96" s="287">
        <v>0</v>
      </c>
      <c r="N96" s="288">
        <v>15</v>
      </c>
      <c r="O96" s="397">
        <v>17535.800000000003</v>
      </c>
      <c r="P96" s="397">
        <f>+'11'!V178</f>
        <v>17535.8</v>
      </c>
      <c r="Q96" s="521">
        <f t="shared" si="1"/>
        <v>99.999999999999972</v>
      </c>
    </row>
    <row r="97" spans="1:17" ht="42.75" hidden="1" customHeight="1" thickBot="1" x14ac:dyDescent="0.25">
      <c r="A97" s="97"/>
      <c r="B97" s="685" t="str">
        <f>+'11'!B179:M179</f>
        <v>Субвенции на выполнение полномочий Российской Федерации по осуществлению ежемесячной выплаты в связи с рождением (усыновлением) первого ребенка</v>
      </c>
      <c r="C97" s="685"/>
      <c r="D97" s="685"/>
      <c r="E97" s="685"/>
      <c r="F97" s="686"/>
      <c r="G97" s="284" t="str">
        <f>+'11'!Q179</f>
        <v>0120255730</v>
      </c>
      <c r="H97" s="285">
        <f>+'11'!R179</f>
        <v>0</v>
      </c>
      <c r="I97" s="305">
        <f>+'11'!O179</f>
        <v>10</v>
      </c>
      <c r="J97" s="305">
        <f>+'11'!P179</f>
        <v>4</v>
      </c>
      <c r="K97" s="687"/>
      <c r="L97" s="688"/>
      <c r="M97" s="287">
        <v>108</v>
      </c>
      <c r="N97" s="288">
        <v>-4.7</v>
      </c>
      <c r="O97" s="397">
        <v>0</v>
      </c>
      <c r="P97" s="397">
        <f>+'11'!V179</f>
        <v>0</v>
      </c>
      <c r="Q97" s="521" t="e">
        <f t="shared" si="1"/>
        <v>#DIV/0!</v>
      </c>
    </row>
    <row r="98" spans="1:17" ht="21.75" hidden="1" customHeight="1" thickBot="1" x14ac:dyDescent="0.25">
      <c r="A98" s="97"/>
      <c r="B98" s="685" t="str">
        <f>+'11'!B180:M180</f>
        <v>Социальное обеспечение и иные выплаты населению</v>
      </c>
      <c r="C98" s="685"/>
      <c r="D98" s="685"/>
      <c r="E98" s="685"/>
      <c r="F98" s="686"/>
      <c r="G98" s="284" t="str">
        <f>+'11'!Q180</f>
        <v>0120255730</v>
      </c>
      <c r="H98" s="285" t="str">
        <f>+'11'!R180</f>
        <v>300</v>
      </c>
      <c r="I98" s="305">
        <f>+'11'!O180</f>
        <v>10</v>
      </c>
      <c r="J98" s="305">
        <f>+'11'!P180</f>
        <v>4</v>
      </c>
      <c r="K98" s="687"/>
      <c r="L98" s="688"/>
      <c r="M98" s="287">
        <v>304986.946</v>
      </c>
      <c r="N98" s="288">
        <v>12988.942999999999</v>
      </c>
      <c r="O98" s="397">
        <v>0</v>
      </c>
      <c r="P98" s="397">
        <f>+'11'!V180</f>
        <v>0</v>
      </c>
      <c r="Q98" s="521" t="e">
        <f t="shared" si="1"/>
        <v>#DIV/0!</v>
      </c>
    </row>
    <row r="99" spans="1:17" ht="12.75" hidden="1" customHeight="1" thickBot="1" x14ac:dyDescent="0.25">
      <c r="A99" s="97"/>
      <c r="B99" s="685" t="str">
        <f>+'11'!B181:M181</f>
        <v>Публичные нормативные социальные выплаты гражданам</v>
      </c>
      <c r="C99" s="685"/>
      <c r="D99" s="685"/>
      <c r="E99" s="685"/>
      <c r="F99" s="686"/>
      <c r="G99" s="284" t="str">
        <f>+'11'!Q181</f>
        <v>0120255730</v>
      </c>
      <c r="H99" s="285" t="str">
        <f>+'11'!R181</f>
        <v>310</v>
      </c>
      <c r="I99" s="305">
        <f>+'11'!O181</f>
        <v>10</v>
      </c>
      <c r="J99" s="305">
        <f>+'11'!P181</f>
        <v>4</v>
      </c>
      <c r="K99" s="687"/>
      <c r="L99" s="688"/>
      <c r="M99" s="287">
        <v>94938.797000000006</v>
      </c>
      <c r="N99" s="288">
        <v>6237.2690000000002</v>
      </c>
      <c r="O99" s="397">
        <v>0</v>
      </c>
      <c r="P99" s="397">
        <f>+'11'!V181</f>
        <v>0</v>
      </c>
      <c r="Q99" s="521" t="e">
        <f t="shared" si="1"/>
        <v>#DIV/0!</v>
      </c>
    </row>
    <row r="100" spans="1:17" ht="21.75" hidden="1" customHeight="1" thickBot="1" x14ac:dyDescent="0.25">
      <c r="A100" s="97"/>
      <c r="B100" s="685" t="str">
        <f>+'11'!B182:M182</f>
        <v>Пособия, компенсации, меры социальной поддержки по публичным нормативным обязательствам</v>
      </c>
      <c r="C100" s="685"/>
      <c r="D100" s="685"/>
      <c r="E100" s="685"/>
      <c r="F100" s="686"/>
      <c r="G100" s="284" t="str">
        <f>+'11'!Q182</f>
        <v>0120255730</v>
      </c>
      <c r="H100" s="285" t="str">
        <f>+'11'!R182</f>
        <v>313</v>
      </c>
      <c r="I100" s="305">
        <f>+'11'!O182</f>
        <v>10</v>
      </c>
      <c r="J100" s="305">
        <f>+'11'!P182</f>
        <v>4</v>
      </c>
      <c r="K100" s="687"/>
      <c r="L100" s="688"/>
      <c r="M100" s="287">
        <v>91292.797000000006</v>
      </c>
      <c r="N100" s="288">
        <v>6237.2690000000002</v>
      </c>
      <c r="O100" s="397">
        <v>0</v>
      </c>
      <c r="P100" s="397">
        <f>+'11'!V182</f>
        <v>0</v>
      </c>
      <c r="Q100" s="521" t="e">
        <f t="shared" si="1"/>
        <v>#DIV/0!</v>
      </c>
    </row>
    <row r="101" spans="1:17" ht="53.25" customHeight="1" thickBot="1" x14ac:dyDescent="0.25">
      <c r="A101" s="97"/>
      <c r="B101" s="685" t="str">
        <f>+'11'!B183:M183</f>
        <v>Осуществление ежемесячной выплаты в связи с рождением (усыновлением) первого ребенка</v>
      </c>
      <c r="C101" s="685"/>
      <c r="D101" s="685"/>
      <c r="E101" s="685"/>
      <c r="F101" s="686"/>
      <c r="G101" s="284" t="str">
        <f>+'11'!Q183</f>
        <v>012P155730</v>
      </c>
      <c r="H101" s="285">
        <f>+'11'!R183</f>
        <v>0</v>
      </c>
      <c r="I101" s="305">
        <f>+'11'!O183</f>
        <v>10</v>
      </c>
      <c r="J101" s="305">
        <f>+'11'!P183</f>
        <v>4</v>
      </c>
      <c r="K101" s="687"/>
      <c r="L101" s="688"/>
      <c r="M101" s="287">
        <v>3646</v>
      </c>
      <c r="N101" s="288">
        <v>0</v>
      </c>
      <c r="O101" s="397">
        <v>9001.7000000000007</v>
      </c>
      <c r="P101" s="397">
        <f>+'11'!V183</f>
        <v>8948.6268700000001</v>
      </c>
      <c r="Q101" s="521">
        <f t="shared" si="1"/>
        <v>99.410409922570182</v>
      </c>
    </row>
    <row r="102" spans="1:17" ht="12.75" customHeight="1" thickBot="1" x14ac:dyDescent="0.25">
      <c r="A102" s="97"/>
      <c r="B102" s="685" t="str">
        <f>+'11'!B184:M184</f>
        <v>Социальное обеспечение и иные выплаты населению</v>
      </c>
      <c r="C102" s="685"/>
      <c r="D102" s="685"/>
      <c r="E102" s="685"/>
      <c r="F102" s="686"/>
      <c r="G102" s="284" t="str">
        <f>+'11'!Q184</f>
        <v>012P155730</v>
      </c>
      <c r="H102" s="285" t="str">
        <f>+'11'!R184</f>
        <v>300</v>
      </c>
      <c r="I102" s="305">
        <f>+'11'!O184</f>
        <v>10</v>
      </c>
      <c r="J102" s="305">
        <f>+'11'!P184</f>
        <v>4</v>
      </c>
      <c r="K102" s="687"/>
      <c r="L102" s="688"/>
      <c r="M102" s="287">
        <v>173174.429</v>
      </c>
      <c r="N102" s="288">
        <v>2631.4560000000001</v>
      </c>
      <c r="O102" s="397">
        <v>9001.7000000000007</v>
      </c>
      <c r="P102" s="397">
        <f>+'11'!V184</f>
        <v>8948.6268700000001</v>
      </c>
      <c r="Q102" s="521">
        <f t="shared" si="1"/>
        <v>99.410409922570182</v>
      </c>
    </row>
    <row r="103" spans="1:17" ht="32.25" customHeight="1" thickBot="1" x14ac:dyDescent="0.25">
      <c r="A103" s="97"/>
      <c r="B103" s="685" t="str">
        <f>+'11'!B185:M185</f>
        <v>Публичные нормативные социальные выплаты гражданам</v>
      </c>
      <c r="C103" s="685"/>
      <c r="D103" s="685"/>
      <c r="E103" s="685"/>
      <c r="F103" s="686"/>
      <c r="G103" s="284" t="str">
        <f>+'11'!Q185</f>
        <v>012P155730</v>
      </c>
      <c r="H103" s="285" t="str">
        <f>+'11'!R185</f>
        <v>310</v>
      </c>
      <c r="I103" s="305">
        <f>+'11'!O185</f>
        <v>10</v>
      </c>
      <c r="J103" s="305">
        <f>+'11'!P185</f>
        <v>4</v>
      </c>
      <c r="K103" s="687"/>
      <c r="L103" s="688"/>
      <c r="M103" s="287">
        <v>173174.429</v>
      </c>
      <c r="N103" s="288">
        <v>2631.4560000000001</v>
      </c>
      <c r="O103" s="397">
        <v>9001.7000000000007</v>
      </c>
      <c r="P103" s="397">
        <f>+'11'!V185</f>
        <v>8948.6268700000001</v>
      </c>
      <c r="Q103" s="521">
        <f t="shared" si="1"/>
        <v>99.410409922570182</v>
      </c>
    </row>
    <row r="104" spans="1:17" ht="12.75" customHeight="1" thickBot="1" x14ac:dyDescent="0.25">
      <c r="A104" s="97"/>
      <c r="B104" s="685" t="str">
        <f>+'11'!B186:M186</f>
        <v>Пособия, компенсации, меры социальной поддержки по публичным нормативным обязательствам</v>
      </c>
      <c r="C104" s="685"/>
      <c r="D104" s="685"/>
      <c r="E104" s="685"/>
      <c r="F104" s="686"/>
      <c r="G104" s="284" t="str">
        <f>+'11'!Q186</f>
        <v>012P155730</v>
      </c>
      <c r="H104" s="285" t="str">
        <f>+'11'!R186</f>
        <v>313</v>
      </c>
      <c r="I104" s="305">
        <f>+'11'!O186</f>
        <v>10</v>
      </c>
      <c r="J104" s="305">
        <f>+'11'!P186</f>
        <v>4</v>
      </c>
      <c r="K104" s="687"/>
      <c r="L104" s="688"/>
      <c r="M104" s="287">
        <v>18216.998</v>
      </c>
      <c r="N104" s="288">
        <v>2588.7719999999999</v>
      </c>
      <c r="O104" s="397">
        <v>9001.7000000000007</v>
      </c>
      <c r="P104" s="397">
        <f>+'11'!V186</f>
        <v>8948.6268700000001</v>
      </c>
      <c r="Q104" s="521">
        <f t="shared" si="1"/>
        <v>99.410409922570182</v>
      </c>
    </row>
    <row r="105" spans="1:17" ht="21.75" customHeight="1" thickBot="1" x14ac:dyDescent="0.25">
      <c r="A105" s="97"/>
      <c r="B105" s="685" t="str">
        <f>+'11'!B187:M187</f>
        <v>Другие вопросы в области социальной политики</v>
      </c>
      <c r="C105" s="685"/>
      <c r="D105" s="685"/>
      <c r="E105" s="685"/>
      <c r="F105" s="686"/>
      <c r="G105" s="284">
        <f>+'11'!Q187</f>
        <v>0</v>
      </c>
      <c r="H105" s="285">
        <f>+'11'!R187</f>
        <v>0</v>
      </c>
      <c r="I105" s="305">
        <f>+'11'!O187</f>
        <v>10</v>
      </c>
      <c r="J105" s="305">
        <f>+'11'!P187</f>
        <v>6</v>
      </c>
      <c r="K105" s="687"/>
      <c r="L105" s="688"/>
      <c r="M105" s="287">
        <v>18216.998</v>
      </c>
      <c r="N105" s="288">
        <v>2588.7719999999999</v>
      </c>
      <c r="O105" s="397">
        <v>3533.71821</v>
      </c>
      <c r="P105" s="397">
        <f>+'11'!V187</f>
        <v>3533.62327</v>
      </c>
      <c r="Q105" s="521">
        <f t="shared" si="1"/>
        <v>99.997313311521808</v>
      </c>
    </row>
    <row r="106" spans="1:17" ht="12.75" customHeight="1" thickBot="1" x14ac:dyDescent="0.25">
      <c r="A106" s="97"/>
      <c r="B106" s="685" t="str">
        <f>+'11'!B188:M188</f>
        <v>Муниципальная программа "Социальная поддержка граждан в Овюрском кожууне"</v>
      </c>
      <c r="C106" s="685"/>
      <c r="D106" s="685"/>
      <c r="E106" s="685"/>
      <c r="F106" s="686"/>
      <c r="G106" s="284" t="str">
        <f>+'11'!Q188</f>
        <v>0100000000</v>
      </c>
      <c r="H106" s="285">
        <f>+'11'!R188</f>
        <v>0</v>
      </c>
      <c r="I106" s="305">
        <f>+'11'!O188</f>
        <v>10</v>
      </c>
      <c r="J106" s="305">
        <f>+'11'!P188</f>
        <v>6</v>
      </c>
      <c r="K106" s="687"/>
      <c r="L106" s="688"/>
      <c r="M106" s="287">
        <v>1910.1</v>
      </c>
      <c r="N106" s="288">
        <v>-471.05</v>
      </c>
      <c r="O106" s="397">
        <v>3163.9182099999998</v>
      </c>
      <c r="P106" s="397">
        <f>+'11'!V188</f>
        <v>3163.8232699999999</v>
      </c>
      <c r="Q106" s="521">
        <f t="shared" si="1"/>
        <v>99.996999290319835</v>
      </c>
    </row>
    <row r="107" spans="1:17" ht="12.75" customHeight="1" thickBot="1" x14ac:dyDescent="0.25">
      <c r="A107" s="97"/>
      <c r="B107" s="685" t="str">
        <f>+'11'!B189:M189</f>
        <v>Подпрограмма "Обеспечение реализации муниципальной программы и прочие мероприятия"</v>
      </c>
      <c r="C107" s="685"/>
      <c r="D107" s="685"/>
      <c r="E107" s="685"/>
      <c r="F107" s="686"/>
      <c r="G107" s="284" t="str">
        <f>+'11'!Q189</f>
        <v>0140000000</v>
      </c>
      <c r="H107" s="285">
        <f>+'11'!R189</f>
        <v>0</v>
      </c>
      <c r="I107" s="305">
        <f>+'11'!O189</f>
        <v>10</v>
      </c>
      <c r="J107" s="305">
        <f>+'11'!P189</f>
        <v>6</v>
      </c>
      <c r="K107" s="687"/>
      <c r="L107" s="688"/>
      <c r="M107" s="287">
        <v>1910.1</v>
      </c>
      <c r="N107" s="288">
        <v>-471.05</v>
      </c>
      <c r="O107" s="397">
        <v>3163.9182099999998</v>
      </c>
      <c r="P107" s="397">
        <f>+'11'!V189</f>
        <v>3163.8232699999999</v>
      </c>
      <c r="Q107" s="521">
        <f t="shared" si="1"/>
        <v>99.996999290319835</v>
      </c>
    </row>
    <row r="108" spans="1:17" ht="21.75" customHeight="1" thickBot="1" x14ac:dyDescent="0.25">
      <c r="A108" s="97"/>
      <c r="B108" s="685" t="str">
        <f>+'11'!B190:M190</f>
        <v>Обеспечение деятельности органов местного самоуправления</v>
      </c>
      <c r="C108" s="685"/>
      <c r="D108" s="685"/>
      <c r="E108" s="685"/>
      <c r="F108" s="686"/>
      <c r="G108" s="284" t="str">
        <f>+'11'!Q190</f>
        <v>0140100019</v>
      </c>
      <c r="H108" s="285">
        <f>+'11'!R190</f>
        <v>0</v>
      </c>
      <c r="I108" s="305">
        <f>+'11'!O190</f>
        <v>10</v>
      </c>
      <c r="J108" s="305">
        <f>+'11'!P190</f>
        <v>6</v>
      </c>
      <c r="K108" s="687"/>
      <c r="L108" s="688"/>
      <c r="M108" s="287">
        <v>15802.822</v>
      </c>
      <c r="N108" s="288">
        <v>2002.4960000000001</v>
      </c>
      <c r="O108" s="397">
        <v>3163.9182099999998</v>
      </c>
      <c r="P108" s="397">
        <f>+'11'!V190</f>
        <v>3163.8232699999999</v>
      </c>
      <c r="Q108" s="521">
        <f t="shared" si="1"/>
        <v>99.996999290319835</v>
      </c>
    </row>
    <row r="109" spans="1:17" ht="32.25" customHeight="1" thickBot="1" x14ac:dyDescent="0.25">
      <c r="A109" s="97"/>
      <c r="B109" s="685" t="str">
        <f>+'11'!B191:M191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9" s="685"/>
      <c r="D109" s="685"/>
      <c r="E109" s="685"/>
      <c r="F109" s="686"/>
      <c r="G109" s="284" t="str">
        <f>+'11'!Q191</f>
        <v>0140100019</v>
      </c>
      <c r="H109" s="285" t="str">
        <f>+'11'!R191</f>
        <v>100</v>
      </c>
      <c r="I109" s="305">
        <f>+'11'!O191</f>
        <v>10</v>
      </c>
      <c r="J109" s="305">
        <f>+'11'!P191</f>
        <v>6</v>
      </c>
      <c r="K109" s="687"/>
      <c r="L109" s="688"/>
      <c r="M109" s="287">
        <v>1159.4349999999999</v>
      </c>
      <c r="N109" s="288">
        <v>110.422</v>
      </c>
      <c r="O109" s="397">
        <v>3015.0982100000001</v>
      </c>
      <c r="P109" s="397">
        <f>+'11'!V191</f>
        <v>3015.0982099999997</v>
      </c>
      <c r="Q109" s="521">
        <f t="shared" si="1"/>
        <v>99.999999999999986</v>
      </c>
    </row>
    <row r="110" spans="1:17" ht="32.25" customHeight="1" thickBot="1" x14ac:dyDescent="0.25">
      <c r="A110" s="97"/>
      <c r="B110" s="685" t="str">
        <f>+'11'!B192:M192</f>
        <v>Расходы на выплаты персоналу государственных (муниципальных) органов</v>
      </c>
      <c r="C110" s="685"/>
      <c r="D110" s="685"/>
      <c r="E110" s="685"/>
      <c r="F110" s="686"/>
      <c r="G110" s="284" t="str">
        <f>+'11'!Q192</f>
        <v>0140100019</v>
      </c>
      <c r="H110" s="285" t="str">
        <f>+'11'!R192</f>
        <v>120</v>
      </c>
      <c r="I110" s="305">
        <f>+'11'!O192</f>
        <v>10</v>
      </c>
      <c r="J110" s="305">
        <f>+'11'!P192</f>
        <v>6</v>
      </c>
      <c r="K110" s="687"/>
      <c r="L110" s="688"/>
      <c r="M110" s="287">
        <v>20</v>
      </c>
      <c r="N110" s="288">
        <v>-20</v>
      </c>
      <c r="O110" s="397">
        <v>3015.0982100000001</v>
      </c>
      <c r="P110" s="397">
        <f>+'11'!V192</f>
        <v>3015.0982099999997</v>
      </c>
      <c r="Q110" s="521">
        <f t="shared" si="1"/>
        <v>99.999999999999986</v>
      </c>
    </row>
    <row r="111" spans="1:17" ht="32.25" customHeight="1" thickBot="1" x14ac:dyDescent="0.25">
      <c r="A111" s="97"/>
      <c r="B111" s="685" t="str">
        <f>+'11'!B193:M193</f>
        <v>Фонд оплаты труда государственных (муниципальных) органов</v>
      </c>
      <c r="C111" s="685"/>
      <c r="D111" s="685"/>
      <c r="E111" s="685"/>
      <c r="F111" s="686"/>
      <c r="G111" s="284" t="str">
        <f>+'11'!Q193</f>
        <v>0140100019</v>
      </c>
      <c r="H111" s="285" t="str">
        <f>+'11'!R193</f>
        <v>121</v>
      </c>
      <c r="I111" s="305">
        <f>+'11'!O193</f>
        <v>10</v>
      </c>
      <c r="J111" s="305">
        <f>+'11'!P193</f>
        <v>6</v>
      </c>
      <c r="K111" s="687"/>
      <c r="L111" s="688"/>
      <c r="M111" s="287">
        <v>350.149</v>
      </c>
      <c r="N111" s="288">
        <v>33.347999999999999</v>
      </c>
      <c r="O111" s="397">
        <v>2321.2735899999998</v>
      </c>
      <c r="P111" s="397">
        <f>+'11'!V193</f>
        <v>2321.2735899999998</v>
      </c>
      <c r="Q111" s="521">
        <f t="shared" si="1"/>
        <v>100</v>
      </c>
    </row>
    <row r="112" spans="1:17" ht="32.25" customHeight="1" thickBot="1" x14ac:dyDescent="0.25">
      <c r="A112" s="97"/>
      <c r="B112" s="685" t="str">
        <f>+'11'!B194:M194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2" s="685"/>
      <c r="D112" s="685"/>
      <c r="E112" s="685"/>
      <c r="F112" s="686"/>
      <c r="G112" s="284" t="str">
        <f>+'11'!Q194</f>
        <v>0140100019</v>
      </c>
      <c r="H112" s="285" t="str">
        <f>+'11'!R194</f>
        <v>129</v>
      </c>
      <c r="I112" s="305">
        <f>+'11'!O194</f>
        <v>10</v>
      </c>
      <c r="J112" s="305">
        <f>+'11'!P194</f>
        <v>6</v>
      </c>
      <c r="K112" s="687"/>
      <c r="L112" s="688"/>
      <c r="M112" s="287">
        <v>2.5499999999999998</v>
      </c>
      <c r="N112" s="288">
        <v>0.85</v>
      </c>
      <c r="O112" s="397">
        <v>693.82461999999998</v>
      </c>
      <c r="P112" s="397">
        <f>+'11'!V194</f>
        <v>693.82461999999998</v>
      </c>
      <c r="Q112" s="521">
        <f t="shared" si="1"/>
        <v>100</v>
      </c>
    </row>
    <row r="113" spans="1:17" ht="32.25" customHeight="1" thickBot="1" x14ac:dyDescent="0.25">
      <c r="A113" s="97"/>
      <c r="B113" s="685" t="str">
        <f>+'11'!B195:M195</f>
        <v>Закупка товаров, работ и услуг для обеспечения государственных (муниципальных) нужд</v>
      </c>
      <c r="C113" s="685"/>
      <c r="D113" s="685"/>
      <c r="E113" s="685"/>
      <c r="F113" s="686"/>
      <c r="G113" s="284" t="str">
        <f>+'11'!Q195</f>
        <v>0140100019</v>
      </c>
      <c r="H113" s="285" t="str">
        <f>+'11'!R195</f>
        <v>200</v>
      </c>
      <c r="I113" s="305">
        <f>+'11'!O195</f>
        <v>10</v>
      </c>
      <c r="J113" s="305">
        <f>+'11'!P195</f>
        <v>6</v>
      </c>
      <c r="K113" s="687"/>
      <c r="L113" s="688"/>
      <c r="M113" s="287">
        <v>15</v>
      </c>
      <c r="N113" s="288">
        <v>-15</v>
      </c>
      <c r="O113" s="397">
        <v>145.38</v>
      </c>
      <c r="P113" s="397">
        <f>+'11'!V195</f>
        <v>145.28505999999999</v>
      </c>
      <c r="Q113" s="521">
        <f t="shared" si="1"/>
        <v>99.93469528133167</v>
      </c>
    </row>
    <row r="114" spans="1:17" ht="21.75" customHeight="1" thickBot="1" x14ac:dyDescent="0.25">
      <c r="A114" s="97"/>
      <c r="B114" s="685" t="str">
        <f>+'11'!B196:M196</f>
        <v>Иные закупки товаров, работ и услуг для обеспечения государственных (муниципальных) нужд</v>
      </c>
      <c r="C114" s="685"/>
      <c r="D114" s="685"/>
      <c r="E114" s="685"/>
      <c r="F114" s="686"/>
      <c r="G114" s="284" t="str">
        <f>+'11'!Q196</f>
        <v>0140100019</v>
      </c>
      <c r="H114" s="285" t="str">
        <f>+'11'!R196</f>
        <v>240</v>
      </c>
      <c r="I114" s="305">
        <f>+'11'!O196</f>
        <v>10</v>
      </c>
      <c r="J114" s="305">
        <f>+'11'!P196</f>
        <v>6</v>
      </c>
      <c r="K114" s="687"/>
      <c r="L114" s="688"/>
      <c r="M114" s="287">
        <v>9941.4549999999999</v>
      </c>
      <c r="N114" s="288">
        <v>1491.2180000000001</v>
      </c>
      <c r="O114" s="397">
        <v>145.38</v>
      </c>
      <c r="P114" s="397">
        <f>+'11'!V196</f>
        <v>145.28505999999999</v>
      </c>
      <c r="Q114" s="521">
        <f t="shared" si="1"/>
        <v>99.93469528133167</v>
      </c>
    </row>
    <row r="115" spans="1:17" ht="21.75" customHeight="1" thickBot="1" x14ac:dyDescent="0.25">
      <c r="A115" s="97"/>
      <c r="B115" s="685" t="str">
        <f>+'11'!B197:M197</f>
        <v>Закупка товаров, работ, услуг в сфере информационно-коммуникационных технологий</v>
      </c>
      <c r="C115" s="685"/>
      <c r="D115" s="685"/>
      <c r="E115" s="685"/>
      <c r="F115" s="686"/>
      <c r="G115" s="284" t="str">
        <f>+'11'!Q197</f>
        <v>0140100019</v>
      </c>
      <c r="H115" s="285" t="str">
        <f>+'11'!R197</f>
        <v>242</v>
      </c>
      <c r="I115" s="305">
        <f>+'11'!O197</f>
        <v>10</v>
      </c>
      <c r="J115" s="305">
        <f>+'11'!P197</f>
        <v>6</v>
      </c>
      <c r="K115" s="687"/>
      <c r="L115" s="688"/>
      <c r="M115" s="287">
        <v>20</v>
      </c>
      <c r="N115" s="288">
        <v>-20</v>
      </c>
      <c r="O115" s="397">
        <v>100.1</v>
      </c>
      <c r="P115" s="397">
        <f>+'11'!V197</f>
        <v>100.00506</v>
      </c>
      <c r="Q115" s="521">
        <f t="shared" si="1"/>
        <v>99.905154845154854</v>
      </c>
    </row>
    <row r="116" spans="1:17" ht="21.75" customHeight="1" thickBot="1" x14ac:dyDescent="0.25">
      <c r="A116" s="97"/>
      <c r="B116" s="685" t="str">
        <f>+'11'!B198:M198</f>
        <v>Прочая закупка товаров, работ и услуг</v>
      </c>
      <c r="C116" s="685"/>
      <c r="D116" s="685"/>
      <c r="E116" s="685"/>
      <c r="F116" s="686"/>
      <c r="G116" s="284" t="str">
        <f>+'11'!Q198</f>
        <v>0140100019</v>
      </c>
      <c r="H116" s="285" t="str">
        <f>+'11'!R198</f>
        <v>244</v>
      </c>
      <c r="I116" s="305">
        <f>+'11'!O198</f>
        <v>10</v>
      </c>
      <c r="J116" s="305">
        <f>+'11'!P198</f>
        <v>6</v>
      </c>
      <c r="K116" s="687"/>
      <c r="L116" s="688"/>
      <c r="M116" s="287">
        <v>3002.7269999999999</v>
      </c>
      <c r="N116" s="288">
        <v>450.34800000000001</v>
      </c>
      <c r="O116" s="397">
        <v>45.28</v>
      </c>
      <c r="P116" s="397">
        <f>+'11'!V198</f>
        <v>45.28</v>
      </c>
      <c r="Q116" s="521">
        <f t="shared" si="1"/>
        <v>100</v>
      </c>
    </row>
    <row r="117" spans="1:17" ht="21.75" customHeight="1" thickBot="1" x14ac:dyDescent="0.25">
      <c r="A117" s="97"/>
      <c r="B117" s="685" t="str">
        <f>+'11'!B199:M199</f>
        <v>Иные бюджетные ассигнования</v>
      </c>
      <c r="C117" s="685"/>
      <c r="D117" s="685"/>
      <c r="E117" s="685"/>
      <c r="F117" s="686"/>
      <c r="G117" s="284" t="str">
        <f>+'11'!Q199</f>
        <v>0140100019</v>
      </c>
      <c r="H117" s="285" t="str">
        <f>+'11'!R199</f>
        <v>800</v>
      </c>
      <c r="I117" s="305">
        <f>+'11'!O199</f>
        <v>10</v>
      </c>
      <c r="J117" s="305">
        <f>+'11'!P199</f>
        <v>6</v>
      </c>
      <c r="K117" s="687"/>
      <c r="L117" s="688"/>
      <c r="M117" s="287">
        <v>104</v>
      </c>
      <c r="N117" s="288">
        <v>0</v>
      </c>
      <c r="O117" s="397">
        <v>3.4400000000000004</v>
      </c>
      <c r="P117" s="397">
        <f>+'11'!V199</f>
        <v>3.4400000000000004</v>
      </c>
      <c r="Q117" s="521">
        <f t="shared" si="1"/>
        <v>100</v>
      </c>
    </row>
    <row r="118" spans="1:17" ht="21.75" customHeight="1" thickBot="1" x14ac:dyDescent="0.25">
      <c r="A118" s="97"/>
      <c r="B118" s="685" t="str">
        <f>+'11'!B200:M200</f>
        <v>Уплата налогов, сборов и иных платежей</v>
      </c>
      <c r="C118" s="685"/>
      <c r="D118" s="685"/>
      <c r="E118" s="685"/>
      <c r="F118" s="686"/>
      <c r="G118" s="284" t="str">
        <f>+'11'!Q200</f>
        <v>0140100019</v>
      </c>
      <c r="H118" s="285" t="str">
        <f>+'11'!R200</f>
        <v>850</v>
      </c>
      <c r="I118" s="305">
        <f>+'11'!O200</f>
        <v>10</v>
      </c>
      <c r="J118" s="305">
        <f>+'11'!P200</f>
        <v>6</v>
      </c>
      <c r="K118" s="687"/>
      <c r="L118" s="688"/>
      <c r="M118" s="287">
        <v>35.28</v>
      </c>
      <c r="N118" s="288">
        <v>-1.89</v>
      </c>
      <c r="O118" s="397">
        <v>3.4400000000000004</v>
      </c>
      <c r="P118" s="397">
        <f>+'11'!V200</f>
        <v>3.4400000000000004</v>
      </c>
      <c r="Q118" s="521">
        <f t="shared" si="1"/>
        <v>100</v>
      </c>
    </row>
    <row r="119" spans="1:17" ht="21.75" customHeight="1" thickBot="1" x14ac:dyDescent="0.25">
      <c r="A119" s="97"/>
      <c r="B119" s="685" t="str">
        <f>+'11'!B201:M201</f>
        <v>Уплата налога на имущество организаций и земельного налога</v>
      </c>
      <c r="C119" s="685"/>
      <c r="D119" s="685"/>
      <c r="E119" s="685"/>
      <c r="F119" s="686"/>
      <c r="G119" s="284" t="str">
        <f>+'11'!Q201</f>
        <v>0140100019</v>
      </c>
      <c r="H119" s="285" t="str">
        <f>+'11'!R201</f>
        <v>851</v>
      </c>
      <c r="I119" s="305">
        <f>+'11'!O201</f>
        <v>10</v>
      </c>
      <c r="J119" s="305">
        <f>+'11'!P201</f>
        <v>6</v>
      </c>
      <c r="K119" s="687"/>
      <c r="L119" s="688"/>
      <c r="M119" s="287">
        <v>75.533000000000001</v>
      </c>
      <c r="N119" s="288">
        <v>0</v>
      </c>
      <c r="O119" s="397">
        <v>0.7</v>
      </c>
      <c r="P119" s="397">
        <f>+'11'!V201</f>
        <v>0.7</v>
      </c>
      <c r="Q119" s="521">
        <f t="shared" si="1"/>
        <v>100</v>
      </c>
    </row>
    <row r="120" spans="1:17" ht="21.75" customHeight="1" thickBot="1" x14ac:dyDescent="0.25">
      <c r="A120" s="97"/>
      <c r="B120" s="685" t="str">
        <f>+'11'!B202:M202</f>
        <v>Уплата иных платежей</v>
      </c>
      <c r="C120" s="685"/>
      <c r="D120" s="685"/>
      <c r="E120" s="685"/>
      <c r="F120" s="686"/>
      <c r="G120" s="284" t="str">
        <f>+'11'!Q202</f>
        <v>0140100019</v>
      </c>
      <c r="H120" s="285" t="str">
        <f>+'11'!R202</f>
        <v>853</v>
      </c>
      <c r="I120" s="305">
        <f>+'11'!O202</f>
        <v>10</v>
      </c>
      <c r="J120" s="305">
        <f>+'11'!P202</f>
        <v>6</v>
      </c>
      <c r="K120" s="687"/>
      <c r="L120" s="688"/>
      <c r="M120" s="287">
        <v>231.7</v>
      </c>
      <c r="N120" s="288">
        <v>24.75</v>
      </c>
      <c r="O120" s="397">
        <v>2.74</v>
      </c>
      <c r="P120" s="397">
        <f>+'11'!V202</f>
        <v>2.74</v>
      </c>
      <c r="Q120" s="521">
        <f t="shared" si="1"/>
        <v>100</v>
      </c>
    </row>
    <row r="121" spans="1:17" ht="21.75" customHeight="1" thickBot="1" x14ac:dyDescent="0.25">
      <c r="A121" s="97"/>
      <c r="B121" s="685" t="str">
        <f>+'11'!B203:M203</f>
        <v>Муниципальная программа "Социальная поддержка граждан в Овюрском кожууне"</v>
      </c>
      <c r="C121" s="685"/>
      <c r="D121" s="685"/>
      <c r="E121" s="685"/>
      <c r="F121" s="686"/>
      <c r="G121" s="284" t="str">
        <f>+'11'!Q203</f>
        <v>0100000000</v>
      </c>
      <c r="H121" s="285">
        <f>+'11'!R203</f>
        <v>0</v>
      </c>
      <c r="I121" s="305">
        <f>+'11'!O203</f>
        <v>10</v>
      </c>
      <c r="J121" s="305">
        <f>+'11'!P203</f>
        <v>6</v>
      </c>
      <c r="K121" s="687"/>
      <c r="L121" s="688"/>
      <c r="M121" s="287">
        <v>150</v>
      </c>
      <c r="N121" s="288">
        <v>0</v>
      </c>
      <c r="O121" s="397">
        <v>369.8</v>
      </c>
      <c r="P121" s="397">
        <f>+'11'!V203</f>
        <v>369.8</v>
      </c>
      <c r="Q121" s="521">
        <f t="shared" si="1"/>
        <v>100</v>
      </c>
    </row>
    <row r="122" spans="1:17" ht="21.75" customHeight="1" thickBot="1" x14ac:dyDescent="0.25">
      <c r="A122" s="97"/>
      <c r="B122" s="685" t="str">
        <f>+'11'!B204:M204</f>
        <v>Подпрограмма "Обеспечение реализации муниципальной программы и прочие мероприятия"</v>
      </c>
      <c r="C122" s="685"/>
      <c r="D122" s="685"/>
      <c r="E122" s="685"/>
      <c r="F122" s="686"/>
      <c r="G122" s="284" t="str">
        <f>+'11'!Q204</f>
        <v>0140000000</v>
      </c>
      <c r="H122" s="285">
        <f>+'11'!R204</f>
        <v>0</v>
      </c>
      <c r="I122" s="305">
        <f>+'11'!O204</f>
        <v>10</v>
      </c>
      <c r="J122" s="305">
        <f>+'11'!P204</f>
        <v>6</v>
      </c>
      <c r="K122" s="687"/>
      <c r="L122" s="688"/>
      <c r="M122" s="287">
        <v>57</v>
      </c>
      <c r="N122" s="288">
        <v>0</v>
      </c>
      <c r="O122" s="397">
        <v>369.8</v>
      </c>
      <c r="P122" s="397">
        <f>+'11'!V204</f>
        <v>369.8</v>
      </c>
      <c r="Q122" s="521">
        <f t="shared" si="1"/>
        <v>100</v>
      </c>
    </row>
    <row r="123" spans="1:17" ht="21.75" customHeight="1" thickBot="1" x14ac:dyDescent="0.25">
      <c r="A123" s="97"/>
      <c r="B123" s="685" t="str">
        <f>+'11'!B205:M205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23" s="685"/>
      <c r="D123" s="685"/>
      <c r="E123" s="685"/>
      <c r="F123" s="686"/>
      <c r="G123" s="284" t="str">
        <f>+'11'!Q205</f>
        <v>0140276040</v>
      </c>
      <c r="H123" s="285">
        <f>+'11'!R205</f>
        <v>0</v>
      </c>
      <c r="I123" s="305">
        <f>+'11'!O205</f>
        <v>10</v>
      </c>
      <c r="J123" s="305">
        <f>+'11'!P205</f>
        <v>6</v>
      </c>
      <c r="K123" s="687"/>
      <c r="L123" s="688"/>
      <c r="M123" s="287">
        <v>637.99300000000005</v>
      </c>
      <c r="N123" s="288">
        <v>-51.55</v>
      </c>
      <c r="O123" s="397">
        <v>369.8</v>
      </c>
      <c r="P123" s="397">
        <f>+'11'!V205</f>
        <v>369.8</v>
      </c>
      <c r="Q123" s="521">
        <f t="shared" si="1"/>
        <v>100</v>
      </c>
    </row>
    <row r="124" spans="1:17" ht="32.25" customHeight="1" thickBot="1" x14ac:dyDescent="0.25">
      <c r="A124" s="97"/>
      <c r="B124" s="685" t="str">
        <f>+'11'!B206:M206</f>
        <v>Закупка товаров, работ и услуг для обеспечения государственных (муниципальных) нужд</v>
      </c>
      <c r="C124" s="685"/>
      <c r="D124" s="685"/>
      <c r="E124" s="685"/>
      <c r="F124" s="686"/>
      <c r="G124" s="284" t="str">
        <f>+'11'!Q206</f>
        <v>0140276040</v>
      </c>
      <c r="H124" s="285" t="str">
        <f>+'11'!R206</f>
        <v>200</v>
      </c>
      <c r="I124" s="305">
        <f>+'11'!O206</f>
        <v>10</v>
      </c>
      <c r="J124" s="305">
        <f>+'11'!P206</f>
        <v>6</v>
      </c>
      <c r="K124" s="687"/>
      <c r="L124" s="688"/>
      <c r="M124" s="287">
        <v>943.8</v>
      </c>
      <c r="N124" s="288">
        <v>0</v>
      </c>
      <c r="O124" s="397">
        <v>369.8</v>
      </c>
      <c r="P124" s="397">
        <f>+'11'!V206</f>
        <v>369.8</v>
      </c>
      <c r="Q124" s="521">
        <f t="shared" si="1"/>
        <v>100</v>
      </c>
    </row>
    <row r="125" spans="1:17" ht="32.25" customHeight="1" thickBot="1" x14ac:dyDescent="0.25">
      <c r="A125" s="97"/>
      <c r="B125" s="685" t="str">
        <f>+'11'!B207:M207</f>
        <v>Иные закупки товаров, работ и услуг для обеспечения государственных (муниципальных) нужд</v>
      </c>
      <c r="C125" s="685"/>
      <c r="D125" s="685"/>
      <c r="E125" s="685"/>
      <c r="F125" s="686"/>
      <c r="G125" s="284" t="str">
        <f>+'11'!Q207</f>
        <v>0140276040</v>
      </c>
      <c r="H125" s="285" t="str">
        <f>+'11'!R207</f>
        <v>240</v>
      </c>
      <c r="I125" s="305">
        <f>+'11'!O207</f>
        <v>10</v>
      </c>
      <c r="J125" s="305">
        <f>+'11'!P207</f>
        <v>6</v>
      </c>
      <c r="K125" s="687"/>
      <c r="L125" s="688"/>
      <c r="M125" s="287">
        <v>943.8</v>
      </c>
      <c r="N125" s="288">
        <v>0</v>
      </c>
      <c r="O125" s="397">
        <v>369.8</v>
      </c>
      <c r="P125" s="397">
        <f>+'11'!V207</f>
        <v>369.8</v>
      </c>
      <c r="Q125" s="521">
        <f t="shared" si="1"/>
        <v>100</v>
      </c>
    </row>
    <row r="126" spans="1:17" ht="21.75" customHeight="1" thickBot="1" x14ac:dyDescent="0.25">
      <c r="A126" s="97"/>
      <c r="B126" s="685" t="str">
        <f>+'11'!B208:M208</f>
        <v>Закупка товаров, работ, услуг в сфере информационно-коммуникационных технологий</v>
      </c>
      <c r="C126" s="685"/>
      <c r="D126" s="685"/>
      <c r="E126" s="685"/>
      <c r="F126" s="686"/>
      <c r="G126" s="284" t="str">
        <f>+'11'!Q208</f>
        <v>0140276040</v>
      </c>
      <c r="H126" s="285" t="str">
        <f>+'11'!R208</f>
        <v>242</v>
      </c>
      <c r="I126" s="305">
        <f>+'11'!O208</f>
        <v>10</v>
      </c>
      <c r="J126" s="305">
        <f>+'11'!P208</f>
        <v>6</v>
      </c>
      <c r="K126" s="687"/>
      <c r="L126" s="688"/>
      <c r="M126" s="287">
        <v>43829.175999999999</v>
      </c>
      <c r="N126" s="288">
        <v>5547.8540000000003</v>
      </c>
      <c r="O126" s="397">
        <v>11.097860000000001</v>
      </c>
      <c r="P126" s="397">
        <f>+'11'!V208</f>
        <v>11.097860000000001</v>
      </c>
      <c r="Q126" s="521">
        <f t="shared" si="1"/>
        <v>100</v>
      </c>
    </row>
    <row r="127" spans="1:17" ht="12.75" customHeight="1" thickBot="1" x14ac:dyDescent="0.25">
      <c r="A127" s="97"/>
      <c r="B127" s="685" t="str">
        <f>+'11'!B209:M209</f>
        <v>Прочая закупка товаров, работ и услуг</v>
      </c>
      <c r="C127" s="685"/>
      <c r="D127" s="685"/>
      <c r="E127" s="685"/>
      <c r="F127" s="686"/>
      <c r="G127" s="284" t="str">
        <f>+'11'!Q209</f>
        <v>0140276040</v>
      </c>
      <c r="H127" s="285" t="str">
        <f>+'11'!R209</f>
        <v>244</v>
      </c>
      <c r="I127" s="305">
        <f>+'11'!O209</f>
        <v>10</v>
      </c>
      <c r="J127" s="305">
        <f>+'11'!P209</f>
        <v>6</v>
      </c>
      <c r="K127" s="687"/>
      <c r="L127" s="688"/>
      <c r="M127" s="287">
        <v>9249.1669999999995</v>
      </c>
      <c r="N127" s="288">
        <v>1209.172</v>
      </c>
      <c r="O127" s="397">
        <v>358.70213999999999</v>
      </c>
      <c r="P127" s="397">
        <f>+'11'!V209</f>
        <v>358.70213999999999</v>
      </c>
      <c r="Q127" s="521">
        <f t="shared" si="1"/>
        <v>100</v>
      </c>
    </row>
    <row r="128" spans="1:17" s="311" customFormat="1" ht="21.75" customHeight="1" thickBot="1" x14ac:dyDescent="0.25">
      <c r="A128" s="79"/>
      <c r="B128" s="681" t="str">
        <f>+'11'!B470:M470</f>
        <v>Муниципальная программа "Безопасность Овюрского кожууна на 2016-2018 годы"</v>
      </c>
      <c r="C128" s="681"/>
      <c r="D128" s="681"/>
      <c r="E128" s="681"/>
      <c r="F128" s="682"/>
      <c r="G128" s="306" t="str">
        <f>+'11'!Q470</f>
        <v>0200000000</v>
      </c>
      <c r="H128" s="307">
        <f>+'11'!R470</f>
        <v>0</v>
      </c>
      <c r="I128" s="308">
        <f>+'11'!O470</f>
        <v>1</v>
      </c>
      <c r="J128" s="308">
        <f>+'11'!P470</f>
        <v>13</v>
      </c>
      <c r="K128" s="683"/>
      <c r="L128" s="684"/>
      <c r="M128" s="309"/>
      <c r="N128" s="310"/>
      <c r="O128" s="519">
        <v>223.8</v>
      </c>
      <c r="P128" s="397">
        <f>+'11'!V470</f>
        <v>223.8</v>
      </c>
      <c r="Q128" s="521">
        <f t="shared" si="1"/>
        <v>100</v>
      </c>
    </row>
    <row r="129" spans="1:17" s="312" customFormat="1" ht="21.75" customHeight="1" thickBot="1" x14ac:dyDescent="0.25">
      <c r="A129" s="97"/>
      <c r="B129" s="685" t="str">
        <f>+'11'!B471:M471</f>
        <v>подпрограмма "Профилактика правонарушений"</v>
      </c>
      <c r="C129" s="685"/>
      <c r="D129" s="685"/>
      <c r="E129" s="685"/>
      <c r="F129" s="686"/>
      <c r="G129" s="284" t="str">
        <f>+'11'!Q471</f>
        <v>0220000000</v>
      </c>
      <c r="H129" s="285">
        <f>+'11'!R471</f>
        <v>0</v>
      </c>
      <c r="I129" s="305">
        <f>+'11'!O471</f>
        <v>1</v>
      </c>
      <c r="J129" s="305">
        <f>+'11'!P471</f>
        <v>13</v>
      </c>
      <c r="K129" s="687"/>
      <c r="L129" s="688"/>
      <c r="M129" s="287"/>
      <c r="N129" s="288"/>
      <c r="O129" s="397">
        <v>223.8</v>
      </c>
      <c r="P129" s="397">
        <f>+'11'!V471</f>
        <v>223.8</v>
      </c>
      <c r="Q129" s="521">
        <f t="shared" si="1"/>
        <v>100</v>
      </c>
    </row>
    <row r="130" spans="1:17" s="312" customFormat="1" ht="21.75" customHeight="1" thickBot="1" x14ac:dyDescent="0.25">
      <c r="A130" s="97"/>
      <c r="B130" s="685" t="str">
        <f>+'11'!B472:M472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30" s="685"/>
      <c r="D130" s="685"/>
      <c r="E130" s="685"/>
      <c r="F130" s="686"/>
      <c r="G130" s="284" t="str">
        <f>+'11'!Q472</f>
        <v>0220104016</v>
      </c>
      <c r="H130" s="285">
        <f>+'11'!R472</f>
        <v>0</v>
      </c>
      <c r="I130" s="305">
        <f>+'11'!O472</f>
        <v>1</v>
      </c>
      <c r="J130" s="305">
        <f>+'11'!P472</f>
        <v>13</v>
      </c>
      <c r="K130" s="687"/>
      <c r="L130" s="688"/>
      <c r="M130" s="287"/>
      <c r="N130" s="288"/>
      <c r="O130" s="397">
        <v>223.8</v>
      </c>
      <c r="P130" s="397">
        <f>+'11'!V472</f>
        <v>223.8</v>
      </c>
      <c r="Q130" s="521">
        <f t="shared" si="1"/>
        <v>100</v>
      </c>
    </row>
    <row r="131" spans="1:17" s="312" customFormat="1" ht="21.75" customHeight="1" thickBot="1" x14ac:dyDescent="0.25">
      <c r="A131" s="97"/>
      <c r="B131" s="685" t="str">
        <f>+'11'!B473:M473</f>
        <v>Закупка товаров, работ и услуг для обеспечения государственных (муниципальных) нужд</v>
      </c>
      <c r="C131" s="685"/>
      <c r="D131" s="685"/>
      <c r="E131" s="685"/>
      <c r="F131" s="686"/>
      <c r="G131" s="284" t="str">
        <f>+'11'!Q473</f>
        <v>0220104016</v>
      </c>
      <c r="H131" s="285" t="str">
        <f>+'11'!R473</f>
        <v>200</v>
      </c>
      <c r="I131" s="305">
        <f>+'11'!O473</f>
        <v>1</v>
      </c>
      <c r="J131" s="305">
        <f>+'11'!P473</f>
        <v>13</v>
      </c>
      <c r="K131" s="687"/>
      <c r="L131" s="688"/>
      <c r="M131" s="287"/>
      <c r="N131" s="288"/>
      <c r="O131" s="397">
        <v>223.8</v>
      </c>
      <c r="P131" s="397">
        <f>+'11'!V473</f>
        <v>223.8</v>
      </c>
      <c r="Q131" s="521">
        <f t="shared" si="1"/>
        <v>100</v>
      </c>
    </row>
    <row r="132" spans="1:17" s="312" customFormat="1" ht="21.75" customHeight="1" thickBot="1" x14ac:dyDescent="0.25">
      <c r="A132" s="97"/>
      <c r="B132" s="685" t="str">
        <f>+'11'!B474:M474</f>
        <v>Иные закупки товаров, работ и услуг для обеспечения государственных (муниципальных) нужд</v>
      </c>
      <c r="C132" s="685"/>
      <c r="D132" s="685"/>
      <c r="E132" s="685"/>
      <c r="F132" s="686"/>
      <c r="G132" s="284" t="str">
        <f>+'11'!Q474</f>
        <v>0220104016</v>
      </c>
      <c r="H132" s="285" t="str">
        <f>+'11'!R474</f>
        <v>240</v>
      </c>
      <c r="I132" s="305">
        <f>+'11'!O474</f>
        <v>1</v>
      </c>
      <c r="J132" s="305">
        <f>+'11'!P474</f>
        <v>13</v>
      </c>
      <c r="K132" s="687"/>
      <c r="L132" s="688"/>
      <c r="M132" s="287"/>
      <c r="N132" s="288"/>
      <c r="O132" s="397">
        <v>223.8</v>
      </c>
      <c r="P132" s="397">
        <f>+'11'!V474</f>
        <v>223.8</v>
      </c>
      <c r="Q132" s="521">
        <f t="shared" si="1"/>
        <v>100</v>
      </c>
    </row>
    <row r="133" spans="1:17" s="312" customFormat="1" ht="21.75" customHeight="1" thickBot="1" x14ac:dyDescent="0.25">
      <c r="A133" s="97"/>
      <c r="B133" s="685" t="str">
        <f>+'11'!B475:M475</f>
        <v>Прочая закупка товаров, работ и услуг</v>
      </c>
      <c r="C133" s="685"/>
      <c r="D133" s="685"/>
      <c r="E133" s="685"/>
      <c r="F133" s="686"/>
      <c r="G133" s="284" t="str">
        <f>+'11'!Q475</f>
        <v>0220104016</v>
      </c>
      <c r="H133" s="285" t="str">
        <f>+'11'!R475</f>
        <v>244</v>
      </c>
      <c r="I133" s="305">
        <f>+'11'!O475</f>
        <v>1</v>
      </c>
      <c r="J133" s="305">
        <f>+'11'!P475</f>
        <v>13</v>
      </c>
      <c r="K133" s="687"/>
      <c r="L133" s="688"/>
      <c r="M133" s="287"/>
      <c r="N133" s="288"/>
      <c r="O133" s="397">
        <v>223.8</v>
      </c>
      <c r="P133" s="397">
        <f>+'11'!V475</f>
        <v>223.8</v>
      </c>
      <c r="Q133" s="521">
        <f t="shared" si="1"/>
        <v>100</v>
      </c>
    </row>
    <row r="134" spans="1:17" s="311" customFormat="1" ht="21.75" customHeight="1" thickBot="1" x14ac:dyDescent="0.25">
      <c r="A134" s="79"/>
      <c r="B134" s="681" t="str">
        <f>+'11'!B537:M537</f>
        <v>Программа "Содержание и развитие муниципального хозяйства"</v>
      </c>
      <c r="C134" s="681"/>
      <c r="D134" s="681"/>
      <c r="E134" s="681"/>
      <c r="F134" s="682"/>
      <c r="G134" s="306" t="str">
        <f>+'11'!Q537</f>
        <v>0300000000</v>
      </c>
      <c r="H134" s="307">
        <f>+'11'!R537</f>
        <v>0</v>
      </c>
      <c r="I134" s="308"/>
      <c r="J134" s="308"/>
      <c r="K134" s="683"/>
      <c r="L134" s="684"/>
      <c r="M134" s="309"/>
      <c r="N134" s="310"/>
      <c r="O134" s="519">
        <v>7098.0700999999999</v>
      </c>
      <c r="P134" s="397">
        <f>+P135+P140+P148+P159+P166</f>
        <v>7028.4894800000002</v>
      </c>
      <c r="Q134" s="521">
        <f t="shared" si="1"/>
        <v>99.019724812241577</v>
      </c>
    </row>
    <row r="135" spans="1:17" ht="21.75" customHeight="1" thickBot="1" x14ac:dyDescent="0.25">
      <c r="A135" s="97"/>
      <c r="B135" s="685" t="str">
        <f>+'11'!B538:M538</f>
        <v>Подпрограмма "Обеспечение организаций жилищно-коммунального хозяйства специализированной техникой"</v>
      </c>
      <c r="C135" s="685"/>
      <c r="D135" s="685"/>
      <c r="E135" s="685"/>
      <c r="F135" s="686"/>
      <c r="G135" s="284" t="str">
        <f>+'11'!Q538</f>
        <v>0320000000</v>
      </c>
      <c r="H135" s="285">
        <f>+'11'!R538</f>
        <v>0</v>
      </c>
      <c r="I135" s="305">
        <f>+'11'!O538</f>
        <v>4</v>
      </c>
      <c r="J135" s="305">
        <f>+'11'!P538</f>
        <v>9</v>
      </c>
      <c r="K135" s="687"/>
      <c r="L135" s="688"/>
      <c r="M135" s="287"/>
      <c r="N135" s="288"/>
      <c r="O135" s="397">
        <v>1057.3706</v>
      </c>
      <c r="P135" s="397">
        <f>+'11'!V538</f>
        <v>1009.8941</v>
      </c>
      <c r="Q135" s="521">
        <f t="shared" si="1"/>
        <v>95.509947032762213</v>
      </c>
    </row>
    <row r="136" spans="1:17" ht="21.75" customHeight="1" thickBot="1" x14ac:dyDescent="0.25">
      <c r="A136" s="97"/>
      <c r="B136" s="685" t="str">
        <f>+'11'!B539:M539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36" s="685"/>
      <c r="D136" s="685"/>
      <c r="E136" s="685"/>
      <c r="F136" s="686"/>
      <c r="G136" s="284" t="str">
        <f>+'11'!Q539</f>
        <v>0320107505</v>
      </c>
      <c r="H136" s="285">
        <f>+'11'!R539</f>
        <v>0</v>
      </c>
      <c r="I136" s="305">
        <f>+'11'!O539</f>
        <v>4</v>
      </c>
      <c r="J136" s="305">
        <f>+'11'!P539</f>
        <v>9</v>
      </c>
      <c r="K136" s="687"/>
      <c r="L136" s="688"/>
      <c r="M136" s="287"/>
      <c r="N136" s="288"/>
      <c r="O136" s="397">
        <v>1057.3706</v>
      </c>
      <c r="P136" s="397">
        <f>+'11'!V539</f>
        <v>1009.8941</v>
      </c>
      <c r="Q136" s="521">
        <f t="shared" si="1"/>
        <v>95.509947032762213</v>
      </c>
    </row>
    <row r="137" spans="1:17" ht="21.75" customHeight="1" thickBot="1" x14ac:dyDescent="0.25">
      <c r="A137" s="97"/>
      <c r="B137" s="685" t="str">
        <f>+'11'!B540:M540</f>
        <v>Закупка товаров, работ и услуг для обеспечения государственных (муниципальных) нужд</v>
      </c>
      <c r="C137" s="685"/>
      <c r="D137" s="685"/>
      <c r="E137" s="685"/>
      <c r="F137" s="686"/>
      <c r="G137" s="284" t="str">
        <f>+'11'!Q540</f>
        <v>0320107505</v>
      </c>
      <c r="H137" s="285" t="str">
        <f>+'11'!R540</f>
        <v>200</v>
      </c>
      <c r="I137" s="305">
        <f>+'11'!O540</f>
        <v>4</v>
      </c>
      <c r="J137" s="305">
        <f>+'11'!P540</f>
        <v>9</v>
      </c>
      <c r="K137" s="687"/>
      <c r="L137" s="688"/>
      <c r="M137" s="287"/>
      <c r="N137" s="288"/>
      <c r="O137" s="397">
        <v>1057.3706</v>
      </c>
      <c r="P137" s="397">
        <f>+'11'!V540</f>
        <v>1009.8941</v>
      </c>
      <c r="Q137" s="521">
        <f t="shared" si="1"/>
        <v>95.509947032762213</v>
      </c>
    </row>
    <row r="138" spans="1:17" ht="21.75" customHeight="1" thickBot="1" x14ac:dyDescent="0.25">
      <c r="A138" s="97"/>
      <c r="B138" s="685" t="str">
        <f>+'11'!B541:M541</f>
        <v>Иные закупки товаров, работ и услуг для обеспечения государственных (муниципальных) нужд</v>
      </c>
      <c r="C138" s="685"/>
      <c r="D138" s="685"/>
      <c r="E138" s="685"/>
      <c r="F138" s="686"/>
      <c r="G138" s="284" t="str">
        <f>+'11'!Q541</f>
        <v>0320107505</v>
      </c>
      <c r="H138" s="285" t="str">
        <f>+'11'!R541</f>
        <v>240</v>
      </c>
      <c r="I138" s="305">
        <f>+'11'!O541</f>
        <v>4</v>
      </c>
      <c r="J138" s="305">
        <f>+'11'!P541</f>
        <v>9</v>
      </c>
      <c r="K138" s="687"/>
      <c r="L138" s="688"/>
      <c r="M138" s="287"/>
      <c r="N138" s="288"/>
      <c r="O138" s="397">
        <v>1057.3706</v>
      </c>
      <c r="P138" s="397">
        <f>+'11'!V541</f>
        <v>1009.8941</v>
      </c>
      <c r="Q138" s="521">
        <f t="shared" si="1"/>
        <v>95.509947032762213</v>
      </c>
    </row>
    <row r="139" spans="1:17" ht="21.75" customHeight="1" thickBot="1" x14ac:dyDescent="0.25">
      <c r="A139" s="97"/>
      <c r="B139" s="685" t="str">
        <f>+'11'!B542:M542</f>
        <v>Прочая закупка товаров, работ и услуг</v>
      </c>
      <c r="C139" s="685"/>
      <c r="D139" s="685"/>
      <c r="E139" s="685"/>
      <c r="F139" s="686"/>
      <c r="G139" s="284" t="str">
        <f>+'11'!Q542</f>
        <v>0320107505</v>
      </c>
      <c r="H139" s="285" t="str">
        <f>+'11'!R542</f>
        <v>244</v>
      </c>
      <c r="I139" s="305">
        <f>+'11'!O542</f>
        <v>4</v>
      </c>
      <c r="J139" s="305">
        <f>+'11'!P542</f>
        <v>9</v>
      </c>
      <c r="K139" s="687"/>
      <c r="L139" s="688"/>
      <c r="M139" s="287"/>
      <c r="N139" s="288"/>
      <c r="O139" s="397">
        <v>1057.3706</v>
      </c>
      <c r="P139" s="397">
        <f>+'11'!V542</f>
        <v>1009.8941</v>
      </c>
      <c r="Q139" s="521">
        <f t="shared" si="1"/>
        <v>95.509947032762213</v>
      </c>
    </row>
    <row r="140" spans="1:17" ht="21.75" customHeight="1" thickBot="1" x14ac:dyDescent="0.25">
      <c r="A140" s="97"/>
      <c r="B140" s="685" t="str">
        <f>+'11'!B556:M556</f>
        <v>Подпрограмма "Благоустройство"</v>
      </c>
      <c r="C140" s="685"/>
      <c r="D140" s="685"/>
      <c r="E140" s="685"/>
      <c r="F140" s="686"/>
      <c r="G140" s="284" t="str">
        <f>+'11'!Q556</f>
        <v>0310000000</v>
      </c>
      <c r="H140" s="285">
        <f>+'11'!R556</f>
        <v>0</v>
      </c>
      <c r="I140" s="286">
        <f>+'11'!O556</f>
        <v>5</v>
      </c>
      <c r="J140" s="305">
        <f>+'11'!P556</f>
        <v>2</v>
      </c>
      <c r="K140" s="687"/>
      <c r="L140" s="688"/>
      <c r="M140" s="287"/>
      <c r="N140" s="288"/>
      <c r="O140" s="397">
        <v>1358.3855000000001</v>
      </c>
      <c r="P140" s="397">
        <f>+P141</f>
        <v>1336.2850000000001</v>
      </c>
      <c r="Q140" s="521">
        <f t="shared" si="1"/>
        <v>98.37303180871703</v>
      </c>
    </row>
    <row r="141" spans="1:17" ht="21.75" customHeight="1" thickBot="1" x14ac:dyDescent="0.25">
      <c r="A141" s="97"/>
      <c r="B141" s="685" t="str">
        <f>+'11'!B557:M557</f>
        <v>Строительство локальных систем водоснабжения</v>
      </c>
      <c r="C141" s="685"/>
      <c r="D141" s="685"/>
      <c r="E141" s="685"/>
      <c r="F141" s="686"/>
      <c r="G141" s="284">
        <f>+'11'!Q557</f>
        <v>310275030</v>
      </c>
      <c r="H141" s="285">
        <f>+'11'!R557</f>
        <v>0</v>
      </c>
      <c r="I141" s="305">
        <f>+'11'!O557</f>
        <v>5</v>
      </c>
      <c r="J141" s="305">
        <f>+'11'!P557</f>
        <v>2</v>
      </c>
      <c r="K141" s="687"/>
      <c r="L141" s="688"/>
      <c r="M141" s="287"/>
      <c r="N141" s="288"/>
      <c r="O141" s="397">
        <v>1358.3855000000001</v>
      </c>
      <c r="P141" s="397">
        <f>+P142+P145</f>
        <v>1336.2850000000001</v>
      </c>
      <c r="Q141" s="521">
        <f t="shared" si="1"/>
        <v>98.37303180871703</v>
      </c>
    </row>
    <row r="142" spans="1:17" ht="21.75" hidden="1" customHeight="1" thickBot="1" x14ac:dyDescent="0.25">
      <c r="A142" s="97"/>
      <c r="B142" s="685" t="str">
        <f>+'11'!B558:M558</f>
        <v>Закупка товаров, работ и услуг для обеспечения государственных (муниципальных) нужд</v>
      </c>
      <c r="C142" s="685"/>
      <c r="D142" s="685"/>
      <c r="E142" s="685"/>
      <c r="F142" s="686"/>
      <c r="G142" s="284" t="str">
        <f>+'11'!Q558</f>
        <v>0310275030</v>
      </c>
      <c r="H142" s="285" t="str">
        <f>+'11'!R558</f>
        <v>200</v>
      </c>
      <c r="I142" s="305">
        <f>+'11'!O558</f>
        <v>5</v>
      </c>
      <c r="J142" s="305">
        <f>+'11'!P558</f>
        <v>2</v>
      </c>
      <c r="K142" s="687"/>
      <c r="L142" s="688"/>
      <c r="M142" s="287"/>
      <c r="N142" s="288"/>
      <c r="O142" s="397">
        <v>0</v>
      </c>
      <c r="P142" s="397">
        <f>+'[1]11'!X558</f>
        <v>0</v>
      </c>
      <c r="Q142" s="521" t="e">
        <f t="shared" si="1"/>
        <v>#DIV/0!</v>
      </c>
    </row>
    <row r="143" spans="1:17" ht="32.25" hidden="1" customHeight="1" thickBot="1" x14ac:dyDescent="0.25">
      <c r="A143" s="97"/>
      <c r="B143" s="685" t="str">
        <f>+'11'!B559:M559</f>
        <v>Иные закупки товаров, работ и услуг для обеспечения государственных (муниципальных) нужд</v>
      </c>
      <c r="C143" s="685"/>
      <c r="D143" s="685"/>
      <c r="E143" s="685"/>
      <c r="F143" s="686"/>
      <c r="G143" s="284" t="str">
        <f>+'11'!Q559</f>
        <v>0310275030</v>
      </c>
      <c r="H143" s="285" t="str">
        <f>+'11'!R559</f>
        <v>240</v>
      </c>
      <c r="I143" s="305">
        <f>+'11'!O559</f>
        <v>5</v>
      </c>
      <c r="J143" s="305">
        <f>+'11'!P559</f>
        <v>2</v>
      </c>
      <c r="K143" s="687"/>
      <c r="L143" s="688"/>
      <c r="M143" s="287"/>
      <c r="N143" s="288"/>
      <c r="O143" s="397">
        <v>0</v>
      </c>
      <c r="P143" s="397">
        <f>+'[1]11'!X559</f>
        <v>0</v>
      </c>
      <c r="Q143" s="521" t="e">
        <f t="shared" si="1"/>
        <v>#DIV/0!</v>
      </c>
    </row>
    <row r="144" spans="1:17" ht="32.25" hidden="1" customHeight="1" thickBot="1" x14ac:dyDescent="0.25">
      <c r="A144" s="97"/>
      <c r="B144" s="685" t="str">
        <f>+'11'!B560:M560</f>
        <v>Прочая закупка товаров, работ и услуг</v>
      </c>
      <c r="C144" s="685"/>
      <c r="D144" s="685"/>
      <c r="E144" s="685"/>
      <c r="F144" s="686"/>
      <c r="G144" s="284" t="str">
        <f>+'11'!Q560</f>
        <v>0310275030</v>
      </c>
      <c r="H144" s="285" t="str">
        <f>+'11'!R560</f>
        <v>244</v>
      </c>
      <c r="I144" s="305">
        <f>+'11'!O560</f>
        <v>5</v>
      </c>
      <c r="J144" s="305">
        <f>+'11'!P560</f>
        <v>2</v>
      </c>
      <c r="K144" s="687"/>
      <c r="L144" s="688"/>
      <c r="M144" s="287"/>
      <c r="N144" s="288"/>
      <c r="O144" s="397">
        <v>0</v>
      </c>
      <c r="P144" s="397">
        <f>+'[1]11'!X560</f>
        <v>0</v>
      </c>
      <c r="Q144" s="521" t="e">
        <f t="shared" si="1"/>
        <v>#DIV/0!</v>
      </c>
    </row>
    <row r="145" spans="1:17" ht="32.25" customHeight="1" thickBot="1" x14ac:dyDescent="0.25">
      <c r="A145" s="97"/>
      <c r="B145" s="685" t="str">
        <f>+'11'!B561:M561</f>
        <v>Капитальные вложения в объекты государственной (муниципальной) собственности</v>
      </c>
      <c r="C145" s="685"/>
      <c r="D145" s="685"/>
      <c r="E145" s="685"/>
      <c r="F145" s="686"/>
      <c r="G145" s="284" t="str">
        <f>+'11'!Q561</f>
        <v>0310275030</v>
      </c>
      <c r="H145" s="285" t="str">
        <f>+'11'!R561</f>
        <v>400</v>
      </c>
      <c r="I145" s="305">
        <f>+'11'!O561</f>
        <v>5</v>
      </c>
      <c r="J145" s="305">
        <f>+'11'!P561</f>
        <v>2</v>
      </c>
      <c r="K145" s="687"/>
      <c r="L145" s="688"/>
      <c r="M145" s="287"/>
      <c r="N145" s="288"/>
      <c r="O145" s="397">
        <v>1358.3855000000001</v>
      </c>
      <c r="P145" s="397">
        <f>+'11'!V561</f>
        <v>1336.2850000000001</v>
      </c>
      <c r="Q145" s="521">
        <f t="shared" si="1"/>
        <v>98.37303180871703</v>
      </c>
    </row>
    <row r="146" spans="1:17" ht="32.25" customHeight="1" thickBot="1" x14ac:dyDescent="0.25">
      <c r="A146" s="97"/>
      <c r="B146" s="685" t="str">
        <f>+'11'!B562:M562</f>
        <v>Бюджетные инвестиции</v>
      </c>
      <c r="C146" s="685"/>
      <c r="D146" s="685"/>
      <c r="E146" s="685"/>
      <c r="F146" s="686"/>
      <c r="G146" s="284" t="str">
        <f>+'11'!Q562</f>
        <v>0310275030</v>
      </c>
      <c r="H146" s="285" t="str">
        <f>+'11'!R562</f>
        <v>410</v>
      </c>
      <c r="I146" s="305">
        <f>+'11'!O562</f>
        <v>5</v>
      </c>
      <c r="J146" s="305">
        <f>+'11'!P562</f>
        <v>2</v>
      </c>
      <c r="K146" s="687"/>
      <c r="L146" s="688"/>
      <c r="M146" s="287"/>
      <c r="N146" s="288"/>
      <c r="O146" s="397">
        <v>1358.3855000000001</v>
      </c>
      <c r="P146" s="397">
        <f>+'11'!V562</f>
        <v>1336.2850000000001</v>
      </c>
      <c r="Q146" s="521">
        <f t="shared" si="1"/>
        <v>98.37303180871703</v>
      </c>
    </row>
    <row r="147" spans="1:17" ht="32.25" customHeight="1" thickBot="1" x14ac:dyDescent="0.25">
      <c r="A147" s="97"/>
      <c r="B147" s="685" t="str">
        <f>+'11'!B563:M563</f>
        <v>Бюджетные инвестиции в объекты капитального строительства государственной (муниципальной) собственности</v>
      </c>
      <c r="C147" s="685"/>
      <c r="D147" s="685"/>
      <c r="E147" s="685"/>
      <c r="F147" s="686"/>
      <c r="G147" s="284" t="str">
        <f>+'11'!Q563</f>
        <v>0310275030</v>
      </c>
      <c r="H147" s="285" t="str">
        <f>+'11'!R563</f>
        <v>414</v>
      </c>
      <c r="I147" s="305">
        <f>+'11'!O563</f>
        <v>5</v>
      </c>
      <c r="J147" s="305">
        <f>+'11'!P563</f>
        <v>2</v>
      </c>
      <c r="K147" s="687"/>
      <c r="L147" s="688"/>
      <c r="M147" s="287"/>
      <c r="N147" s="288"/>
      <c r="O147" s="397">
        <v>1358.3855000000001</v>
      </c>
      <c r="P147" s="397">
        <f>+'11'!V563</f>
        <v>1336.2850000000001</v>
      </c>
      <c r="Q147" s="521">
        <f t="shared" si="1"/>
        <v>98.37303180871703</v>
      </c>
    </row>
    <row r="148" spans="1:17" ht="21.75" customHeight="1" thickBot="1" x14ac:dyDescent="0.25">
      <c r="A148" s="97"/>
      <c r="B148" s="685" t="str">
        <f>+'11'!B564:M564</f>
        <v>Коммунальное хозяйство</v>
      </c>
      <c r="C148" s="685"/>
      <c r="D148" s="685"/>
      <c r="E148" s="685"/>
      <c r="F148" s="686"/>
      <c r="G148" s="284">
        <f>+'11'!Q564</f>
        <v>0</v>
      </c>
      <c r="H148" s="285">
        <f>+'11'!R564</f>
        <v>0</v>
      </c>
      <c r="I148" s="305">
        <f>+'11'!O564</f>
        <v>5</v>
      </c>
      <c r="J148" s="305">
        <f>+'11'!P564</f>
        <v>2</v>
      </c>
      <c r="K148" s="687"/>
      <c r="L148" s="688"/>
      <c r="M148" s="287"/>
      <c r="N148" s="288"/>
      <c r="O148" s="397">
        <v>550</v>
      </c>
      <c r="P148" s="397">
        <f>+'11'!V564</f>
        <v>550</v>
      </c>
      <c r="Q148" s="521">
        <f t="shared" ref="Q148:Q211" si="2">+P148/O148*100</f>
        <v>100</v>
      </c>
    </row>
    <row r="149" spans="1:17" ht="21.75" customHeight="1" thickBot="1" x14ac:dyDescent="0.25">
      <c r="A149" s="97"/>
      <c r="B149" s="685" t="str">
        <f>+'11'!B565:M565</f>
        <v>Программа "Содержание и развитие муниципального хозяйства"</v>
      </c>
      <c r="C149" s="685"/>
      <c r="D149" s="685"/>
      <c r="E149" s="685"/>
      <c r="F149" s="686"/>
      <c r="G149" s="284" t="str">
        <f>+'11'!Q565</f>
        <v>0300000000</v>
      </c>
      <c r="H149" s="285">
        <f>+'11'!R565</f>
        <v>0</v>
      </c>
      <c r="I149" s="305">
        <f>+'11'!O565</f>
        <v>5</v>
      </c>
      <c r="J149" s="305">
        <f>+'11'!P565</f>
        <v>2</v>
      </c>
      <c r="K149" s="687"/>
      <c r="L149" s="688"/>
      <c r="M149" s="287"/>
      <c r="N149" s="288"/>
      <c r="O149" s="397">
        <v>550</v>
      </c>
      <c r="P149" s="397">
        <f>+'11'!V565</f>
        <v>550</v>
      </c>
      <c r="Q149" s="521">
        <f t="shared" si="2"/>
        <v>100</v>
      </c>
    </row>
    <row r="150" spans="1:17" ht="21.75" customHeight="1" thickBot="1" x14ac:dyDescent="0.25">
      <c r="A150" s="97"/>
      <c r="B150" s="685" t="str">
        <f>+'11'!B566:M566</f>
        <v>Подпрограмма "Обеспечение организаций жилищно-коммунального хозяйства специализированной техникой"</v>
      </c>
      <c r="C150" s="685"/>
      <c r="D150" s="685"/>
      <c r="E150" s="685"/>
      <c r="F150" s="686"/>
      <c r="G150" s="284" t="str">
        <f>+'11'!Q566</f>
        <v>0320000000</v>
      </c>
      <c r="H150" s="285">
        <f>+'11'!R566</f>
        <v>0</v>
      </c>
      <c r="I150" s="305">
        <f>+'11'!O566</f>
        <v>5</v>
      </c>
      <c r="J150" s="305">
        <f>+'11'!P566</f>
        <v>2</v>
      </c>
      <c r="K150" s="687"/>
      <c r="L150" s="688"/>
      <c r="M150" s="287"/>
      <c r="N150" s="288"/>
      <c r="O150" s="397">
        <v>550</v>
      </c>
      <c r="P150" s="397">
        <f>+'11'!V566</f>
        <v>550</v>
      </c>
      <c r="Q150" s="521">
        <f t="shared" si="2"/>
        <v>100</v>
      </c>
    </row>
    <row r="151" spans="1:17" ht="21.75" customHeight="1" thickBot="1" x14ac:dyDescent="0.25">
      <c r="A151" s="97"/>
      <c r="B151" s="685" t="s">
        <v>615</v>
      </c>
      <c r="C151" s="685"/>
      <c r="D151" s="685"/>
      <c r="E151" s="685"/>
      <c r="F151" s="686"/>
      <c r="G151" s="284" t="str">
        <f>+'11'!Q567</f>
        <v>03200L5080</v>
      </c>
      <c r="H151" s="285">
        <f>+'11'!R567</f>
        <v>0</v>
      </c>
      <c r="I151" s="305">
        <f>+'11'!O567</f>
        <v>5</v>
      </c>
      <c r="J151" s="305">
        <f>+'11'!P567</f>
        <v>2</v>
      </c>
      <c r="K151" s="687"/>
      <c r="L151" s="688"/>
      <c r="M151" s="287"/>
      <c r="N151" s="288"/>
      <c r="O151" s="397">
        <v>550</v>
      </c>
      <c r="P151" s="397">
        <f>+'11'!V567</f>
        <v>550</v>
      </c>
      <c r="Q151" s="521">
        <f t="shared" si="2"/>
        <v>100</v>
      </c>
    </row>
    <row r="152" spans="1:17" ht="21.75" customHeight="1" thickBot="1" x14ac:dyDescent="0.25">
      <c r="A152" s="97"/>
      <c r="B152" s="685" t="s">
        <v>339</v>
      </c>
      <c r="C152" s="685"/>
      <c r="D152" s="685"/>
      <c r="E152" s="685"/>
      <c r="F152" s="686"/>
      <c r="G152" s="284" t="str">
        <f>+'11'!Q568</f>
        <v>03200L5080</v>
      </c>
      <c r="H152" s="285">
        <f>+'11'!R568</f>
        <v>200</v>
      </c>
      <c r="I152" s="305">
        <f>+'11'!O568</f>
        <v>5</v>
      </c>
      <c r="J152" s="305">
        <f>+'11'!P568</f>
        <v>2</v>
      </c>
      <c r="K152" s="687"/>
      <c r="L152" s="688"/>
      <c r="M152" s="287"/>
      <c r="N152" s="288"/>
      <c r="O152" s="397">
        <v>550</v>
      </c>
      <c r="P152" s="397">
        <f>+'11'!V568</f>
        <v>550</v>
      </c>
      <c r="Q152" s="521">
        <f t="shared" si="2"/>
        <v>100</v>
      </c>
    </row>
    <row r="153" spans="1:17" ht="21.75" customHeight="1" thickBot="1" x14ac:dyDescent="0.25">
      <c r="A153" s="97"/>
      <c r="B153" s="685" t="s">
        <v>340</v>
      </c>
      <c r="C153" s="685"/>
      <c r="D153" s="685"/>
      <c r="E153" s="685"/>
      <c r="F153" s="686"/>
      <c r="G153" s="284" t="str">
        <f>+'11'!Q569</f>
        <v>03200L5080</v>
      </c>
      <c r="H153" s="285">
        <f>+'11'!R569</f>
        <v>240</v>
      </c>
      <c r="I153" s="305">
        <f>+'11'!O569</f>
        <v>5</v>
      </c>
      <c r="J153" s="305">
        <f>+'11'!P569</f>
        <v>2</v>
      </c>
      <c r="K153" s="687"/>
      <c r="L153" s="688"/>
      <c r="M153" s="287"/>
      <c r="N153" s="288"/>
      <c r="O153" s="397">
        <v>550</v>
      </c>
      <c r="P153" s="397">
        <f>+'11'!V569</f>
        <v>550</v>
      </c>
      <c r="Q153" s="521">
        <f t="shared" si="2"/>
        <v>100</v>
      </c>
    </row>
    <row r="154" spans="1:17" ht="21.75" customHeight="1" thickBot="1" x14ac:dyDescent="0.25">
      <c r="A154" s="97"/>
      <c r="B154" s="685" t="s">
        <v>342</v>
      </c>
      <c r="C154" s="685"/>
      <c r="D154" s="685"/>
      <c r="E154" s="685"/>
      <c r="F154" s="686"/>
      <c r="G154" s="284" t="str">
        <f>+'11'!Q570</f>
        <v>03200L5080</v>
      </c>
      <c r="H154" s="285">
        <f>+'11'!R570</f>
        <v>244</v>
      </c>
      <c r="I154" s="305">
        <f>+'11'!O570</f>
        <v>5</v>
      </c>
      <c r="J154" s="305">
        <f>+'11'!P570</f>
        <v>2</v>
      </c>
      <c r="K154" s="687"/>
      <c r="L154" s="688"/>
      <c r="M154" s="287"/>
      <c r="N154" s="288"/>
      <c r="O154" s="397">
        <v>550</v>
      </c>
      <c r="P154" s="397">
        <f>+'11'!V570</f>
        <v>550</v>
      </c>
      <c r="Q154" s="521">
        <f t="shared" si="2"/>
        <v>100</v>
      </c>
    </row>
    <row r="155" spans="1:17" ht="32.25" hidden="1" customHeight="1" thickBot="1" x14ac:dyDescent="0.25">
      <c r="A155" s="97"/>
      <c r="B155" s="685" t="str">
        <f>+'11'!B571:M571</f>
        <v>Закупка товаров, работ и услуг для государственных (муниципальных) нужд</v>
      </c>
      <c r="C155" s="685"/>
      <c r="D155" s="685"/>
      <c r="E155" s="685"/>
      <c r="F155" s="686"/>
      <c r="G155" s="284" t="str">
        <f>+'11'!Q571</f>
        <v>0320075080</v>
      </c>
      <c r="H155" s="285">
        <f>+'11'!R571</f>
        <v>0</v>
      </c>
      <c r="I155" s="305">
        <f>+'11'!O571</f>
        <v>5</v>
      </c>
      <c r="J155" s="305">
        <f>+'11'!P571</f>
        <v>2</v>
      </c>
      <c r="K155" s="687"/>
      <c r="L155" s="688"/>
      <c r="M155" s="287"/>
      <c r="N155" s="288"/>
      <c r="O155" s="397">
        <v>0</v>
      </c>
      <c r="P155" s="397">
        <f>+'[1]11'!X571</f>
        <v>0</v>
      </c>
      <c r="Q155" s="521" t="e">
        <f t="shared" si="2"/>
        <v>#DIV/0!</v>
      </c>
    </row>
    <row r="156" spans="1:17" ht="21.75" hidden="1" customHeight="1" thickBot="1" x14ac:dyDescent="0.25">
      <c r="A156" s="97"/>
      <c r="B156" s="685" t="str">
        <f>+'11'!B572:M572</f>
        <v>Закупка товаров, работ и услуг для обеспечения государственных (муниципальных) нужд</v>
      </c>
      <c r="C156" s="685"/>
      <c r="D156" s="685"/>
      <c r="E156" s="685"/>
      <c r="F156" s="686"/>
      <c r="G156" s="284" t="str">
        <f>+'11'!Q572</f>
        <v>0320075080</v>
      </c>
      <c r="H156" s="285" t="str">
        <f>+'11'!R572</f>
        <v>200</v>
      </c>
      <c r="I156" s="305">
        <f>+'11'!O572</f>
        <v>5</v>
      </c>
      <c r="J156" s="305">
        <f>+'11'!P572</f>
        <v>2</v>
      </c>
      <c r="K156" s="687"/>
      <c r="L156" s="688"/>
      <c r="M156" s="287"/>
      <c r="N156" s="288"/>
      <c r="O156" s="397">
        <v>0</v>
      </c>
      <c r="P156" s="397">
        <f>+'[1]11'!X572</f>
        <v>0</v>
      </c>
      <c r="Q156" s="521" t="e">
        <f t="shared" si="2"/>
        <v>#DIV/0!</v>
      </c>
    </row>
    <row r="157" spans="1:17" ht="21.75" hidden="1" customHeight="1" thickBot="1" x14ac:dyDescent="0.25">
      <c r="A157" s="97"/>
      <c r="B157" s="685" t="str">
        <f>+'11'!B573:M573</f>
        <v>Иные закупки товаров, работ и услуг для обеспечения государственных (муниципальных) нужд</v>
      </c>
      <c r="C157" s="685"/>
      <c r="D157" s="685"/>
      <c r="E157" s="685"/>
      <c r="F157" s="686"/>
      <c r="G157" s="284" t="str">
        <f>+'11'!Q573</f>
        <v>0320075080</v>
      </c>
      <c r="H157" s="285" t="str">
        <f>+'11'!R573</f>
        <v>240</v>
      </c>
      <c r="I157" s="305">
        <f>+'11'!O573</f>
        <v>5</v>
      </c>
      <c r="J157" s="305">
        <f>+'11'!P573</f>
        <v>2</v>
      </c>
      <c r="K157" s="687"/>
      <c r="L157" s="688"/>
      <c r="M157" s="287"/>
      <c r="N157" s="288"/>
      <c r="O157" s="397">
        <v>0</v>
      </c>
      <c r="P157" s="397">
        <f>+'[1]11'!X573</f>
        <v>0</v>
      </c>
      <c r="Q157" s="521" t="e">
        <f t="shared" si="2"/>
        <v>#DIV/0!</v>
      </c>
    </row>
    <row r="158" spans="1:17" ht="32.25" hidden="1" customHeight="1" thickBot="1" x14ac:dyDescent="0.25">
      <c r="A158" s="97"/>
      <c r="B158" s="685" t="str">
        <f>+'11'!B574:M574</f>
        <v>Прочая закупка товаров, работ и услуг</v>
      </c>
      <c r="C158" s="685"/>
      <c r="D158" s="685"/>
      <c r="E158" s="685"/>
      <c r="F158" s="686"/>
      <c r="G158" s="284">
        <f>+'11'!Q574</f>
        <v>320075080</v>
      </c>
      <c r="H158" s="285" t="str">
        <f>+'11'!R574</f>
        <v>244</v>
      </c>
      <c r="I158" s="305">
        <f>+'11'!O574</f>
        <v>5</v>
      </c>
      <c r="J158" s="305">
        <f>+'11'!P574</f>
        <v>2</v>
      </c>
      <c r="K158" s="687"/>
      <c r="L158" s="688"/>
      <c r="M158" s="287"/>
      <c r="N158" s="288"/>
      <c r="O158" s="397">
        <v>0</v>
      </c>
      <c r="P158" s="397">
        <f>+'[1]11'!X574</f>
        <v>0</v>
      </c>
      <c r="Q158" s="521" t="e">
        <f t="shared" si="2"/>
        <v>#DIV/0!</v>
      </c>
    </row>
    <row r="159" spans="1:17" ht="21.75" customHeight="1" thickBot="1" x14ac:dyDescent="0.25">
      <c r="A159" s="97"/>
      <c r="B159" s="685" t="str">
        <f>+'11'!B575:M575</f>
        <v>Благоустройство</v>
      </c>
      <c r="C159" s="685"/>
      <c r="D159" s="685"/>
      <c r="E159" s="685"/>
      <c r="F159" s="686"/>
      <c r="G159" s="284">
        <f>+'11'!Q575</f>
        <v>0</v>
      </c>
      <c r="H159" s="285">
        <f>+'11'!R575</f>
        <v>0</v>
      </c>
      <c r="I159" s="305">
        <f>+'11'!O575</f>
        <v>5</v>
      </c>
      <c r="J159" s="305">
        <f>+'11'!P575</f>
        <v>3</v>
      </c>
      <c r="K159" s="687"/>
      <c r="L159" s="688"/>
      <c r="M159" s="287"/>
      <c r="N159" s="288"/>
      <c r="O159" s="397">
        <v>974.41930000000002</v>
      </c>
      <c r="P159" s="397">
        <f>+'11'!V575</f>
        <v>974.41638</v>
      </c>
      <c r="Q159" s="521">
        <f t="shared" si="2"/>
        <v>99.99970033434272</v>
      </c>
    </row>
    <row r="160" spans="1:17" ht="21.75" customHeight="1" thickBot="1" x14ac:dyDescent="0.25">
      <c r="A160" s="97"/>
      <c r="B160" s="685" t="str">
        <f>+'11'!B576:M576</f>
        <v>Программа "Содержание и развитие муниципального хозяйства"</v>
      </c>
      <c r="C160" s="685"/>
      <c r="D160" s="685"/>
      <c r="E160" s="685"/>
      <c r="F160" s="686"/>
      <c r="G160" s="284" t="str">
        <f>+'11'!Q576</f>
        <v>0300000000</v>
      </c>
      <c r="H160" s="285">
        <f>+'11'!R576</f>
        <v>0</v>
      </c>
      <c r="I160" s="305">
        <f>+'11'!O576</f>
        <v>5</v>
      </c>
      <c r="J160" s="305">
        <f>+'11'!P576</f>
        <v>3</v>
      </c>
      <c r="K160" s="687"/>
      <c r="L160" s="688"/>
      <c r="M160" s="287"/>
      <c r="N160" s="288"/>
      <c r="O160" s="397">
        <v>974.41930000000002</v>
      </c>
      <c r="P160" s="397">
        <f>+'11'!V576</f>
        <v>974.41638</v>
      </c>
      <c r="Q160" s="521">
        <f t="shared" si="2"/>
        <v>99.99970033434272</v>
      </c>
    </row>
    <row r="161" spans="1:17" ht="32.25" customHeight="1" thickBot="1" x14ac:dyDescent="0.25">
      <c r="A161" s="97"/>
      <c r="B161" s="685" t="str">
        <f>+'11'!B577:M577</f>
        <v>Подпрограмма "Благоустройство"</v>
      </c>
      <c r="C161" s="685"/>
      <c r="D161" s="685"/>
      <c r="E161" s="685"/>
      <c r="F161" s="686"/>
      <c r="G161" s="284" t="str">
        <f>+'11'!Q577</f>
        <v>0310000000</v>
      </c>
      <c r="H161" s="285">
        <f>+'11'!R577</f>
        <v>0</v>
      </c>
      <c r="I161" s="305">
        <f>+'11'!O577</f>
        <v>5</v>
      </c>
      <c r="J161" s="305">
        <f>+'11'!P577</f>
        <v>3</v>
      </c>
      <c r="K161" s="687"/>
      <c r="L161" s="688"/>
      <c r="M161" s="287"/>
      <c r="N161" s="288"/>
      <c r="O161" s="397">
        <v>974.41930000000002</v>
      </c>
      <c r="P161" s="397">
        <f>+'11'!V577</f>
        <v>974.41638</v>
      </c>
      <c r="Q161" s="521">
        <f t="shared" si="2"/>
        <v>99.99970033434272</v>
      </c>
    </row>
    <row r="162" spans="1:17" ht="21.75" customHeight="1" thickBot="1" x14ac:dyDescent="0.25">
      <c r="A162" s="97"/>
      <c r="B162" s="685" t="str">
        <f>+'11'!B578:M578</f>
        <v>Благоустройство территории поселения</v>
      </c>
      <c r="C162" s="685"/>
      <c r="D162" s="685"/>
      <c r="E162" s="685"/>
      <c r="F162" s="686"/>
      <c r="G162" s="284" t="str">
        <f>+'11'!Q578</f>
        <v>0310107011</v>
      </c>
      <c r="H162" s="285">
        <f>+'11'!R578</f>
        <v>0</v>
      </c>
      <c r="I162" s="305">
        <f>+'11'!O578</f>
        <v>5</v>
      </c>
      <c r="J162" s="305">
        <f>+'11'!P578</f>
        <v>3</v>
      </c>
      <c r="K162" s="687"/>
      <c r="L162" s="688"/>
      <c r="M162" s="287"/>
      <c r="N162" s="288"/>
      <c r="O162" s="397">
        <v>974.41930000000002</v>
      </c>
      <c r="P162" s="397">
        <f>+'11'!V578</f>
        <v>974.41638</v>
      </c>
      <c r="Q162" s="521">
        <f t="shared" si="2"/>
        <v>99.99970033434272</v>
      </c>
    </row>
    <row r="163" spans="1:17" ht="21.75" customHeight="1" thickBot="1" x14ac:dyDescent="0.25">
      <c r="A163" s="97"/>
      <c r="B163" s="685" t="str">
        <f>+'11'!B579:M579</f>
        <v>Закупка товаров, работ и услуг для обеспечения государственных (муниципальных) нужд</v>
      </c>
      <c r="C163" s="685"/>
      <c r="D163" s="685"/>
      <c r="E163" s="685"/>
      <c r="F163" s="686"/>
      <c r="G163" s="284" t="str">
        <f>+'11'!Q579</f>
        <v>0310107011</v>
      </c>
      <c r="H163" s="285" t="str">
        <f>+'11'!R579</f>
        <v>200</v>
      </c>
      <c r="I163" s="305">
        <f>+'11'!O579</f>
        <v>5</v>
      </c>
      <c r="J163" s="305">
        <f>+'11'!P579</f>
        <v>3</v>
      </c>
      <c r="K163" s="687"/>
      <c r="L163" s="688"/>
      <c r="M163" s="287"/>
      <c r="N163" s="288"/>
      <c r="O163" s="397">
        <v>974.41930000000002</v>
      </c>
      <c r="P163" s="397">
        <f>+'11'!V579</f>
        <v>974.41638</v>
      </c>
      <c r="Q163" s="521">
        <f t="shared" si="2"/>
        <v>99.99970033434272</v>
      </c>
    </row>
    <row r="164" spans="1:17" ht="21.75" customHeight="1" thickBot="1" x14ac:dyDescent="0.25">
      <c r="A164" s="97"/>
      <c r="B164" s="685" t="str">
        <f>+'11'!B580:M580</f>
        <v>Иные закупки товаров, работ и услуг для обеспечения государственных (муниципальных) нужд</v>
      </c>
      <c r="C164" s="685"/>
      <c r="D164" s="685"/>
      <c r="E164" s="685"/>
      <c r="F164" s="686"/>
      <c r="G164" s="284" t="str">
        <f>+'11'!Q580</f>
        <v>0310107011</v>
      </c>
      <c r="H164" s="285" t="str">
        <f>+'11'!R580</f>
        <v>240</v>
      </c>
      <c r="I164" s="305">
        <f>+'11'!O580</f>
        <v>5</v>
      </c>
      <c r="J164" s="305">
        <f>+'11'!P580</f>
        <v>3</v>
      </c>
      <c r="K164" s="687"/>
      <c r="L164" s="688"/>
      <c r="M164" s="287"/>
      <c r="N164" s="288"/>
      <c r="O164" s="397">
        <v>974.41930000000002</v>
      </c>
      <c r="P164" s="397">
        <f>+'11'!V580</f>
        <v>974.41638</v>
      </c>
      <c r="Q164" s="521">
        <f t="shared" si="2"/>
        <v>99.99970033434272</v>
      </c>
    </row>
    <row r="165" spans="1:17" ht="21.75" customHeight="1" thickBot="1" x14ac:dyDescent="0.25">
      <c r="A165" s="97"/>
      <c r="B165" s="685" t="str">
        <f>+'11'!B581:M581</f>
        <v>Прочая закупка товаров, работ и услуг</v>
      </c>
      <c r="C165" s="685"/>
      <c r="D165" s="685"/>
      <c r="E165" s="685"/>
      <c r="F165" s="686"/>
      <c r="G165" s="284" t="str">
        <f>+'11'!Q581</f>
        <v>0310107011</v>
      </c>
      <c r="H165" s="285" t="str">
        <f>+'11'!R581</f>
        <v>244</v>
      </c>
      <c r="I165" s="305">
        <f>+'11'!O581</f>
        <v>5</v>
      </c>
      <c r="J165" s="305">
        <f>+'11'!P581</f>
        <v>3</v>
      </c>
      <c r="K165" s="687"/>
      <c r="L165" s="688"/>
      <c r="M165" s="287"/>
      <c r="N165" s="288"/>
      <c r="O165" s="397">
        <v>974.41930000000002</v>
      </c>
      <c r="P165" s="397">
        <f>+'11'!V581</f>
        <v>974.41638</v>
      </c>
      <c r="Q165" s="521">
        <f t="shared" si="2"/>
        <v>99.99970033434272</v>
      </c>
    </row>
    <row r="166" spans="1:17" ht="21.75" customHeight="1" thickBot="1" x14ac:dyDescent="0.25">
      <c r="A166" s="97"/>
      <c r="B166" s="685" t="str">
        <f>+'11'!B582:M582</f>
        <v>Программа "Содержание и развитие муниципального хозяйства"</v>
      </c>
      <c r="C166" s="685"/>
      <c r="D166" s="685"/>
      <c r="E166" s="685"/>
      <c r="F166" s="686"/>
      <c r="G166" s="284" t="str">
        <f>+'11'!Q582</f>
        <v>0300000000</v>
      </c>
      <c r="H166" s="285">
        <f>+'11'!R582</f>
        <v>0</v>
      </c>
      <c r="I166" s="305">
        <f>+'11'!O582</f>
        <v>5</v>
      </c>
      <c r="J166" s="305">
        <f>+'11'!P582</f>
        <v>3</v>
      </c>
      <c r="K166" s="687"/>
      <c r="L166" s="688"/>
      <c r="M166" s="287"/>
      <c r="N166" s="288"/>
      <c r="O166" s="397">
        <v>3157.8946999999998</v>
      </c>
      <c r="P166" s="397">
        <f>+P167</f>
        <v>3157.8939999999998</v>
      </c>
      <c r="Q166" s="521">
        <f t="shared" si="2"/>
        <v>99.999977833333077</v>
      </c>
    </row>
    <row r="167" spans="1:17" ht="21.75" customHeight="1" thickBot="1" x14ac:dyDescent="0.25">
      <c r="A167" s="97"/>
      <c r="B167" s="685" t="str">
        <f>+'11'!B583:M583</f>
        <v>Подпрограмма "Благоустройство"</v>
      </c>
      <c r="C167" s="685"/>
      <c r="D167" s="685"/>
      <c r="E167" s="685"/>
      <c r="F167" s="686"/>
      <c r="G167" s="284" t="str">
        <f>+'11'!Q583</f>
        <v>0310000000</v>
      </c>
      <c r="H167" s="285">
        <f>+'11'!R583</f>
        <v>0</v>
      </c>
      <c r="I167" s="305">
        <f>+'11'!O583</f>
        <v>5</v>
      </c>
      <c r="J167" s="305">
        <f>+'11'!P583</f>
        <v>3</v>
      </c>
      <c r="K167" s="687"/>
      <c r="L167" s="688"/>
      <c r="M167" s="287"/>
      <c r="N167" s="288"/>
      <c r="O167" s="397">
        <v>3157.8946999999998</v>
      </c>
      <c r="P167" s="397">
        <f>+P172</f>
        <v>3157.8939999999998</v>
      </c>
      <c r="Q167" s="521">
        <f t="shared" si="2"/>
        <v>99.999977833333077</v>
      </c>
    </row>
    <row r="168" spans="1:17" ht="32.25" hidden="1" customHeight="1" thickBot="1" x14ac:dyDescent="0.25">
      <c r="A168" s="97"/>
      <c r="B168" s="685" t="str">
        <f>+'11'!B584:M584</f>
        <v>Формирование современной городской среды</v>
      </c>
      <c r="C168" s="685"/>
      <c r="D168" s="685"/>
      <c r="E168" s="685"/>
      <c r="F168" s="686"/>
      <c r="G168" s="284" t="str">
        <f>+'11'!Q584</f>
        <v>03103L5550</v>
      </c>
      <c r="H168" s="285">
        <f>+'11'!R584</f>
        <v>0</v>
      </c>
      <c r="I168" s="305">
        <f>+'11'!O584</f>
        <v>5</v>
      </c>
      <c r="J168" s="305">
        <f>+'11'!P584</f>
        <v>3</v>
      </c>
      <c r="K168" s="687"/>
      <c r="L168" s="688"/>
      <c r="M168" s="287"/>
      <c r="N168" s="288"/>
      <c r="O168" s="397">
        <v>0</v>
      </c>
      <c r="P168" s="397">
        <f>+'[1]11'!X584</f>
        <v>0</v>
      </c>
      <c r="Q168" s="521" t="e">
        <f t="shared" si="2"/>
        <v>#DIV/0!</v>
      </c>
    </row>
    <row r="169" spans="1:17" ht="32.25" hidden="1" customHeight="1" thickBot="1" x14ac:dyDescent="0.25">
      <c r="A169" s="97"/>
      <c r="B169" s="685" t="str">
        <f>+'11'!B585:M585</f>
        <v>Капитальные вложения в объекты государственной (муниципальной) собственности</v>
      </c>
      <c r="C169" s="685"/>
      <c r="D169" s="685"/>
      <c r="E169" s="685"/>
      <c r="F169" s="686"/>
      <c r="G169" s="284" t="str">
        <f>+'11'!Q585</f>
        <v>03103L5550</v>
      </c>
      <c r="H169" s="285" t="str">
        <f>+'11'!R585</f>
        <v>400</v>
      </c>
      <c r="I169" s="305">
        <f>+'11'!O585</f>
        <v>5</v>
      </c>
      <c r="J169" s="305">
        <f>+'11'!P585</f>
        <v>3</v>
      </c>
      <c r="K169" s="687"/>
      <c r="L169" s="688"/>
      <c r="M169" s="287"/>
      <c r="N169" s="288"/>
      <c r="O169" s="397">
        <v>0</v>
      </c>
      <c r="P169" s="397">
        <f>+'[1]11'!X585</f>
        <v>0</v>
      </c>
      <c r="Q169" s="521" t="e">
        <f t="shared" si="2"/>
        <v>#DIV/0!</v>
      </c>
    </row>
    <row r="170" spans="1:17" ht="32.25" hidden="1" customHeight="1" thickBot="1" x14ac:dyDescent="0.25">
      <c r="A170" s="97"/>
      <c r="B170" s="685" t="str">
        <f>+'11'!B586:M586</f>
        <v>Бюджетные инвестиции</v>
      </c>
      <c r="C170" s="685"/>
      <c r="D170" s="685"/>
      <c r="E170" s="685"/>
      <c r="F170" s="686"/>
      <c r="G170" s="284" t="str">
        <f>+'11'!Q586</f>
        <v>03103L5550</v>
      </c>
      <c r="H170" s="285" t="str">
        <f>+'11'!R586</f>
        <v>410</v>
      </c>
      <c r="I170" s="305">
        <f>+'11'!O586</f>
        <v>5</v>
      </c>
      <c r="J170" s="305">
        <f>+'11'!P586</f>
        <v>3</v>
      </c>
      <c r="K170" s="687"/>
      <c r="L170" s="688"/>
      <c r="M170" s="287"/>
      <c r="N170" s="288"/>
      <c r="O170" s="397">
        <v>0</v>
      </c>
      <c r="P170" s="397">
        <f>+'[1]11'!X586</f>
        <v>0</v>
      </c>
      <c r="Q170" s="521" t="e">
        <f t="shared" si="2"/>
        <v>#DIV/0!</v>
      </c>
    </row>
    <row r="171" spans="1:17" ht="32.25" hidden="1" customHeight="1" thickBot="1" x14ac:dyDescent="0.25">
      <c r="A171" s="97"/>
      <c r="B171" s="685" t="str">
        <f>+'11'!B587:M587</f>
        <v>Бюджетные инвестиции в объекты капитального строительства государственной (муниципальной) собственности</v>
      </c>
      <c r="C171" s="685"/>
      <c r="D171" s="685"/>
      <c r="E171" s="685"/>
      <c r="F171" s="686"/>
      <c r="G171" s="284" t="str">
        <f>+'11'!Q587</f>
        <v>03103L5550</v>
      </c>
      <c r="H171" s="285" t="str">
        <f>+'11'!R587</f>
        <v>414</v>
      </c>
      <c r="I171" s="305">
        <f>+'11'!O587</f>
        <v>5</v>
      </c>
      <c r="J171" s="305">
        <f>+'11'!P587</f>
        <v>3</v>
      </c>
      <c r="K171" s="687"/>
      <c r="L171" s="688"/>
      <c r="M171" s="287"/>
      <c r="N171" s="288"/>
      <c r="O171" s="397">
        <v>0</v>
      </c>
      <c r="P171" s="397">
        <f>+'[1]11'!X587</f>
        <v>0</v>
      </c>
      <c r="Q171" s="521" t="e">
        <f t="shared" si="2"/>
        <v>#DIV/0!</v>
      </c>
    </row>
    <row r="172" spans="1:17" ht="32.25" customHeight="1" thickBot="1" x14ac:dyDescent="0.25">
      <c r="A172" s="97"/>
      <c r="B172" s="685" t="str">
        <f>+'11'!B588:M588</f>
        <v>Реализация программ формирования современной городской среды</v>
      </c>
      <c r="C172" s="685"/>
      <c r="D172" s="685"/>
      <c r="E172" s="685"/>
      <c r="F172" s="686"/>
      <c r="G172" s="284" t="str">
        <f>+'11'!Q588</f>
        <v>031F255550</v>
      </c>
      <c r="H172" s="285">
        <f>+'11'!R588</f>
        <v>0</v>
      </c>
      <c r="I172" s="305">
        <f>+'11'!O588</f>
        <v>5</v>
      </c>
      <c r="J172" s="305">
        <f>+'11'!P588</f>
        <v>3</v>
      </c>
      <c r="K172" s="687"/>
      <c r="L172" s="688"/>
      <c r="M172" s="287"/>
      <c r="N172" s="288"/>
      <c r="O172" s="397">
        <v>3157.8946999999998</v>
      </c>
      <c r="P172" s="397">
        <f>+'11'!V588</f>
        <v>3157.8939999999998</v>
      </c>
      <c r="Q172" s="521">
        <f t="shared" si="2"/>
        <v>99.999977833333077</v>
      </c>
    </row>
    <row r="173" spans="1:17" ht="32.25" customHeight="1" thickBot="1" x14ac:dyDescent="0.25">
      <c r="A173" s="97"/>
      <c r="B173" s="685" t="str">
        <f>+'11'!B589:M589</f>
        <v>Закупка товаров, работ и услуг для обеспечения государственных (муниципальных) нужд</v>
      </c>
      <c r="C173" s="685"/>
      <c r="D173" s="685"/>
      <c r="E173" s="685"/>
      <c r="F173" s="686"/>
      <c r="G173" s="284" t="str">
        <f>+'11'!Q589</f>
        <v>031F255550</v>
      </c>
      <c r="H173" s="285" t="str">
        <f>+'11'!R589</f>
        <v>200</v>
      </c>
      <c r="I173" s="305">
        <f>+'11'!O589</f>
        <v>5</v>
      </c>
      <c r="J173" s="305">
        <f>+'11'!P589</f>
        <v>3</v>
      </c>
      <c r="K173" s="687"/>
      <c r="L173" s="688"/>
      <c r="M173" s="287"/>
      <c r="N173" s="288"/>
      <c r="O173" s="397">
        <v>3157.8946999999998</v>
      </c>
      <c r="P173" s="397">
        <f>+'11'!V589</f>
        <v>3157.8939999999998</v>
      </c>
      <c r="Q173" s="521">
        <f t="shared" si="2"/>
        <v>99.999977833333077</v>
      </c>
    </row>
    <row r="174" spans="1:17" ht="32.25" customHeight="1" thickBot="1" x14ac:dyDescent="0.25">
      <c r="A174" s="97"/>
      <c r="B174" s="685" t="str">
        <f>+'11'!B590:M590</f>
        <v>Иные закупки товаров, работ и услуг для обеспечения государственных (муниципальных) нужд</v>
      </c>
      <c r="C174" s="685"/>
      <c r="D174" s="685"/>
      <c r="E174" s="685"/>
      <c r="F174" s="686"/>
      <c r="G174" s="284" t="str">
        <f>+'11'!Q590</f>
        <v>031F255550</v>
      </c>
      <c r="H174" s="285" t="str">
        <f>+'11'!R590</f>
        <v>240</v>
      </c>
      <c r="I174" s="305">
        <f>+'11'!O590</f>
        <v>5</v>
      </c>
      <c r="J174" s="305">
        <f>+'11'!P590</f>
        <v>3</v>
      </c>
      <c r="K174" s="687"/>
      <c r="L174" s="688"/>
      <c r="M174" s="287"/>
      <c r="N174" s="288"/>
      <c r="O174" s="397">
        <v>3157.8946999999998</v>
      </c>
      <c r="P174" s="397">
        <f>+'11'!V590</f>
        <v>3157.8939999999998</v>
      </c>
      <c r="Q174" s="521">
        <f t="shared" si="2"/>
        <v>99.999977833333077</v>
      </c>
    </row>
    <row r="175" spans="1:17" ht="32.25" customHeight="1" thickBot="1" x14ac:dyDescent="0.25">
      <c r="A175" s="97"/>
      <c r="B175" s="685" t="str">
        <f>+'11'!B591:M591</f>
        <v>Прочая закупка товаров, работ и услуг</v>
      </c>
      <c r="C175" s="685"/>
      <c r="D175" s="685"/>
      <c r="E175" s="685"/>
      <c r="F175" s="686"/>
      <c r="G175" s="284" t="str">
        <f>+'11'!Q591</f>
        <v>031F255550</v>
      </c>
      <c r="H175" s="285" t="str">
        <f>+'11'!R591</f>
        <v>244</v>
      </c>
      <c r="I175" s="305">
        <f>+'11'!O591</f>
        <v>5</v>
      </c>
      <c r="J175" s="305">
        <f>+'11'!P591</f>
        <v>3</v>
      </c>
      <c r="K175" s="687"/>
      <c r="L175" s="688"/>
      <c r="M175" s="287"/>
      <c r="N175" s="288"/>
      <c r="O175" s="397">
        <v>3157.8946999999998</v>
      </c>
      <c r="P175" s="397">
        <f>+'11'!V591</f>
        <v>3157.8939999999998</v>
      </c>
      <c r="Q175" s="521">
        <f t="shared" si="2"/>
        <v>99.999977833333077</v>
      </c>
    </row>
    <row r="176" spans="1:17" s="311" customFormat="1" ht="32.25" customHeight="1" thickBot="1" x14ac:dyDescent="0.25">
      <c r="A176" s="79"/>
      <c r="B176" s="681" t="str">
        <f>+'11'!B213:M213</f>
        <v>Муниципальная программа "Развитие сельского хозяйства"</v>
      </c>
      <c r="C176" s="681"/>
      <c r="D176" s="681"/>
      <c r="E176" s="681"/>
      <c r="F176" s="682"/>
      <c r="G176" s="306" t="str">
        <f>+'11'!Q213</f>
        <v>0400000000</v>
      </c>
      <c r="H176" s="307">
        <f>+'11'!R213</f>
        <v>0</v>
      </c>
      <c r="I176" s="308">
        <f>+'11'!O213</f>
        <v>4</v>
      </c>
      <c r="J176" s="308">
        <f>+'11'!P213</f>
        <v>5</v>
      </c>
      <c r="K176" s="683"/>
      <c r="L176" s="684"/>
      <c r="M176" s="309"/>
      <c r="N176" s="310"/>
      <c r="O176" s="519">
        <v>614.20799999999997</v>
      </c>
      <c r="P176" s="397">
        <f>+P177+P186</f>
        <v>614.14768000000004</v>
      </c>
      <c r="Q176" s="521">
        <f t="shared" si="2"/>
        <v>99.99017922267376</v>
      </c>
    </row>
    <row r="177" spans="1:17" ht="32.25" customHeight="1" thickBot="1" x14ac:dyDescent="0.25">
      <c r="A177" s="97"/>
      <c r="B177" s="685" t="str">
        <f>+'11'!B214:M214</f>
        <v>Подпрограмма "Реализация мероприятий по развитию сельского хозяйства и расшение рынка сельскохозяйственной продукции"</v>
      </c>
      <c r="C177" s="685"/>
      <c r="D177" s="685"/>
      <c r="E177" s="685"/>
      <c r="F177" s="686"/>
      <c r="G177" s="284" t="str">
        <f>+'11'!Q214</f>
        <v>0420000000</v>
      </c>
      <c r="H177" s="285">
        <f>+'11'!R214</f>
        <v>0</v>
      </c>
      <c r="I177" s="305">
        <f>+'11'!O214</f>
        <v>4</v>
      </c>
      <c r="J177" s="305">
        <f>+'11'!P214</f>
        <v>5</v>
      </c>
      <c r="K177" s="687"/>
      <c r="L177" s="688"/>
      <c r="M177" s="287"/>
      <c r="N177" s="288"/>
      <c r="O177" s="397">
        <v>389.928</v>
      </c>
      <c r="P177" s="519">
        <f>+P178</f>
        <v>389.86768000000001</v>
      </c>
      <c r="Q177" s="521">
        <f t="shared" si="2"/>
        <v>99.984530477421472</v>
      </c>
    </row>
    <row r="178" spans="1:17" ht="32.25" customHeight="1" thickBot="1" x14ac:dyDescent="0.25">
      <c r="A178" s="97"/>
      <c r="B178" s="685" t="str">
        <f>+'11'!B215:M215</f>
        <v>Поддержка предприятий</v>
      </c>
      <c r="C178" s="685"/>
      <c r="D178" s="685"/>
      <c r="E178" s="685"/>
      <c r="F178" s="686"/>
      <c r="G178" s="284" t="str">
        <f>+'11'!Q215</f>
        <v>0420170060</v>
      </c>
      <c r="H178" s="285">
        <f>+'11'!R215</f>
        <v>0</v>
      </c>
      <c r="I178" s="305">
        <f>+'11'!O215</f>
        <v>4</v>
      </c>
      <c r="J178" s="305">
        <f>+'11'!P215</f>
        <v>5</v>
      </c>
      <c r="K178" s="687"/>
      <c r="L178" s="688"/>
      <c r="M178" s="287"/>
      <c r="N178" s="288"/>
      <c r="O178" s="397">
        <v>389.928</v>
      </c>
      <c r="P178" s="397">
        <f>+'11'!V215</f>
        <v>389.86768000000001</v>
      </c>
      <c r="Q178" s="521">
        <f t="shared" si="2"/>
        <v>99.984530477421472</v>
      </c>
    </row>
    <row r="179" spans="1:17" ht="32.25" customHeight="1" thickBot="1" x14ac:dyDescent="0.25">
      <c r="A179" s="97"/>
      <c r="B179" s="685" t="str">
        <f>+'11'!B216:M216</f>
        <v>Закупка товаров, работ и услуг для обеспечения государственных (муниципальных) нужд</v>
      </c>
      <c r="C179" s="685"/>
      <c r="D179" s="685"/>
      <c r="E179" s="685"/>
      <c r="F179" s="686"/>
      <c r="G179" s="284" t="str">
        <f>+'11'!Q216</f>
        <v>0420170060</v>
      </c>
      <c r="H179" s="285" t="str">
        <f>+'11'!R216</f>
        <v>200</v>
      </c>
      <c r="I179" s="305">
        <f>+'11'!O216</f>
        <v>4</v>
      </c>
      <c r="J179" s="305">
        <f>+'11'!P216</f>
        <v>5</v>
      </c>
      <c r="K179" s="687"/>
      <c r="L179" s="688"/>
      <c r="M179" s="287"/>
      <c r="N179" s="288"/>
      <c r="O179" s="397">
        <v>189.928</v>
      </c>
      <c r="P179" s="397">
        <f>+'11'!V216</f>
        <v>189.928</v>
      </c>
      <c r="Q179" s="521">
        <f t="shared" si="2"/>
        <v>100</v>
      </c>
    </row>
    <row r="180" spans="1:17" ht="32.25" customHeight="1" thickBot="1" x14ac:dyDescent="0.25">
      <c r="A180" s="97"/>
      <c r="B180" s="685" t="str">
        <f>+'11'!B217:M217</f>
        <v>Иные закупки товаров, работ и услуг для обеспечения государственных (муниципальных) нужд</v>
      </c>
      <c r="C180" s="685"/>
      <c r="D180" s="685"/>
      <c r="E180" s="685"/>
      <c r="F180" s="686"/>
      <c r="G180" s="284" t="str">
        <f>+'11'!Q217</f>
        <v>0420170060</v>
      </c>
      <c r="H180" s="285" t="str">
        <f>+'11'!R217</f>
        <v>240</v>
      </c>
      <c r="I180" s="305">
        <f>+'11'!O217</f>
        <v>4</v>
      </c>
      <c r="J180" s="305">
        <f>+'11'!P217</f>
        <v>5</v>
      </c>
      <c r="K180" s="687"/>
      <c r="L180" s="688"/>
      <c r="M180" s="287"/>
      <c r="N180" s="288"/>
      <c r="O180" s="397">
        <v>189.928</v>
      </c>
      <c r="P180" s="397">
        <f>+'11'!V217</f>
        <v>189.928</v>
      </c>
      <c r="Q180" s="521">
        <f t="shared" si="2"/>
        <v>100</v>
      </c>
    </row>
    <row r="181" spans="1:17" ht="32.25" customHeight="1" thickBot="1" x14ac:dyDescent="0.25">
      <c r="A181" s="97"/>
      <c r="B181" s="685" t="str">
        <f>+'11'!B218:M218</f>
        <v>Прочая закупка товаров, работ и услуг</v>
      </c>
      <c r="C181" s="685"/>
      <c r="D181" s="685"/>
      <c r="E181" s="685"/>
      <c r="F181" s="686"/>
      <c r="G181" s="284" t="str">
        <f>+'11'!Q218</f>
        <v>0420170060</v>
      </c>
      <c r="H181" s="285" t="str">
        <f>+'11'!R218</f>
        <v>244</v>
      </c>
      <c r="I181" s="305">
        <f>+'11'!O218</f>
        <v>4</v>
      </c>
      <c r="J181" s="305">
        <f>+'11'!P218</f>
        <v>5</v>
      </c>
      <c r="K181" s="687"/>
      <c r="L181" s="688"/>
      <c r="M181" s="287"/>
      <c r="N181" s="288"/>
      <c r="O181" s="397">
        <v>189.928</v>
      </c>
      <c r="P181" s="397">
        <f>+'11'!V218</f>
        <v>189.928</v>
      </c>
      <c r="Q181" s="521">
        <f t="shared" si="2"/>
        <v>100</v>
      </c>
    </row>
    <row r="182" spans="1:17" ht="21.75" customHeight="1" thickBot="1" x14ac:dyDescent="0.25">
      <c r="A182" s="97"/>
      <c r="B182" s="685" t="str">
        <f>+'11'!B219:M219</f>
        <v>Иные бюджетные ассигнования</v>
      </c>
      <c r="C182" s="685"/>
      <c r="D182" s="685"/>
      <c r="E182" s="685"/>
      <c r="F182" s="686"/>
      <c r="G182" s="284" t="str">
        <f>+'11'!Q219</f>
        <v>0420170060</v>
      </c>
      <c r="H182" s="285" t="str">
        <f>+'11'!R219</f>
        <v>800</v>
      </c>
      <c r="I182" s="305">
        <f>+'11'!O219</f>
        <v>4</v>
      </c>
      <c r="J182" s="305">
        <f>+'11'!P219</f>
        <v>5</v>
      </c>
      <c r="K182" s="687"/>
      <c r="L182" s="688"/>
      <c r="M182" s="287"/>
      <c r="N182" s="288"/>
      <c r="O182" s="397">
        <v>200</v>
      </c>
      <c r="P182" s="397">
        <f>+'11'!V219</f>
        <v>199.93968000000001</v>
      </c>
      <c r="Q182" s="521">
        <f t="shared" si="2"/>
        <v>99.969840000000005</v>
      </c>
    </row>
    <row r="183" spans="1:17" ht="21.75" customHeight="1" thickBot="1" x14ac:dyDescent="0.25">
      <c r="A183" s="97"/>
      <c r="B183" s="685" t="str">
        <f>+'11'!B220:M220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83" s="685"/>
      <c r="D183" s="685"/>
      <c r="E183" s="685"/>
      <c r="F183" s="686"/>
      <c r="G183" s="284" t="str">
        <f>+'11'!Q220</f>
        <v>0420170060</v>
      </c>
      <c r="H183" s="285" t="str">
        <f>+'11'!R220</f>
        <v>810</v>
      </c>
      <c r="I183" s="305">
        <f>+'11'!O220</f>
        <v>4</v>
      </c>
      <c r="J183" s="305">
        <f>+'11'!P220</f>
        <v>5</v>
      </c>
      <c r="K183" s="687"/>
      <c r="L183" s="688"/>
      <c r="M183" s="287"/>
      <c r="N183" s="288"/>
      <c r="O183" s="397">
        <v>200</v>
      </c>
      <c r="P183" s="397">
        <f>+'11'!V220</f>
        <v>199.93968000000001</v>
      </c>
      <c r="Q183" s="521">
        <f t="shared" si="2"/>
        <v>99.969840000000005</v>
      </c>
    </row>
    <row r="184" spans="1:17" ht="21.75" hidden="1" customHeight="1" thickBot="1" x14ac:dyDescent="0.25">
      <c r="A184" s="97"/>
      <c r="B184" s="685" t="str">
        <f>+'11'!B221:M221</f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</c>
      <c r="C184" s="685"/>
      <c r="D184" s="685"/>
      <c r="E184" s="685"/>
      <c r="F184" s="686"/>
      <c r="G184" s="284" t="str">
        <f>+'11'!Q221</f>
        <v>0420170060</v>
      </c>
      <c r="H184" s="285" t="str">
        <f>+'11'!R221</f>
        <v>812</v>
      </c>
      <c r="I184" s="305">
        <f>+'11'!O221</f>
        <v>4</v>
      </c>
      <c r="J184" s="305">
        <f>+'11'!P221</f>
        <v>5</v>
      </c>
      <c r="K184" s="687"/>
      <c r="L184" s="688"/>
      <c r="M184" s="287"/>
      <c r="N184" s="288"/>
      <c r="O184" s="397">
        <v>0</v>
      </c>
      <c r="P184" s="397">
        <f>+'11'!V221</f>
        <v>0</v>
      </c>
      <c r="Q184" s="521" t="e">
        <f t="shared" si="2"/>
        <v>#DIV/0!</v>
      </c>
    </row>
    <row r="185" spans="1:17" ht="21.75" customHeight="1" thickBot="1" x14ac:dyDescent="0.25">
      <c r="A185" s="97"/>
      <c r="B185" s="685" t="s">
        <v>568</v>
      </c>
      <c r="C185" s="685"/>
      <c r="D185" s="685"/>
      <c r="E185" s="685"/>
      <c r="F185" s="686"/>
      <c r="G185" s="284" t="str">
        <f>+'11'!Q222</f>
        <v>0420170060</v>
      </c>
      <c r="H185" s="285">
        <f>+'11'!R222</f>
        <v>813</v>
      </c>
      <c r="I185" s="305">
        <f>+'11'!O222</f>
        <v>4</v>
      </c>
      <c r="J185" s="305">
        <f>+'11'!P222</f>
        <v>5</v>
      </c>
      <c r="K185" s="687"/>
      <c r="L185" s="688"/>
      <c r="M185" s="287"/>
      <c r="N185" s="288"/>
      <c r="O185" s="397">
        <v>200</v>
      </c>
      <c r="P185" s="397">
        <f>+'11'!V222</f>
        <v>199.93968000000001</v>
      </c>
      <c r="Q185" s="521">
        <f t="shared" si="2"/>
        <v>99.969840000000005</v>
      </c>
    </row>
    <row r="186" spans="1:17" ht="21.75" customHeight="1" thickBot="1" x14ac:dyDescent="0.25">
      <c r="A186" s="97"/>
      <c r="B186" s="685" t="str">
        <f>+'11'!B629:M629</f>
        <v>Подпрограмма "Устойчивое развитие сельских территорий"</v>
      </c>
      <c r="C186" s="685"/>
      <c r="D186" s="685"/>
      <c r="E186" s="685"/>
      <c r="F186" s="686"/>
      <c r="G186" s="284" t="str">
        <f>+'11'!Q629</f>
        <v>0410000000</v>
      </c>
      <c r="H186" s="285">
        <f>+'11'!R629</f>
        <v>0</v>
      </c>
      <c r="I186" s="286">
        <f>+'11'!O629</f>
        <v>10</v>
      </c>
      <c r="J186" s="286">
        <f>+'11'!P629</f>
        <v>3</v>
      </c>
      <c r="K186" s="687"/>
      <c r="L186" s="688"/>
      <c r="M186" s="287"/>
      <c r="N186" s="288"/>
      <c r="O186" s="397">
        <v>224.28</v>
      </c>
      <c r="P186" s="397">
        <f>+'11'!V629</f>
        <v>224.28</v>
      </c>
      <c r="Q186" s="521">
        <f t="shared" si="2"/>
        <v>100</v>
      </c>
    </row>
    <row r="187" spans="1:17" ht="21.75" customHeight="1" thickBot="1" x14ac:dyDescent="0.25">
      <c r="A187" s="97"/>
      <c r="B187" s="685" t="str">
        <f>+'11'!B630:M630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87" s="685"/>
      <c r="D187" s="685"/>
      <c r="E187" s="685"/>
      <c r="F187" s="686"/>
      <c r="G187" s="284" t="str">
        <f>+'11'!Q630</f>
        <v>0410172000</v>
      </c>
      <c r="H187" s="285">
        <f>+'11'!R630</f>
        <v>0</v>
      </c>
      <c r="I187" s="305">
        <f>+'11'!O630</f>
        <v>10</v>
      </c>
      <c r="J187" s="305">
        <f>+'11'!P630</f>
        <v>3</v>
      </c>
      <c r="K187" s="687"/>
      <c r="L187" s="688"/>
      <c r="M187" s="287"/>
      <c r="N187" s="288"/>
      <c r="O187" s="397">
        <v>224.28</v>
      </c>
      <c r="P187" s="397">
        <f>+'11'!V630</f>
        <v>224.28</v>
      </c>
      <c r="Q187" s="521">
        <f t="shared" si="2"/>
        <v>100</v>
      </c>
    </row>
    <row r="188" spans="1:17" ht="18" customHeight="1" thickBot="1" x14ac:dyDescent="0.25">
      <c r="A188" s="97"/>
      <c r="B188" s="685" t="str">
        <f>+'11'!B631:M631</f>
        <v>Социальное обеспечение и иные выплаты населению</v>
      </c>
      <c r="C188" s="685"/>
      <c r="D188" s="685"/>
      <c r="E188" s="685"/>
      <c r="F188" s="686"/>
      <c r="G188" s="284" t="str">
        <f>+'11'!Q631</f>
        <v>0410172000</v>
      </c>
      <c r="H188" s="285" t="str">
        <f>+'11'!R631</f>
        <v>300</v>
      </c>
      <c r="I188" s="305">
        <f>+'11'!O631</f>
        <v>10</v>
      </c>
      <c r="J188" s="305">
        <f>+'11'!P631</f>
        <v>3</v>
      </c>
      <c r="K188" s="687"/>
      <c r="L188" s="688"/>
      <c r="M188" s="287"/>
      <c r="N188" s="288"/>
      <c r="O188" s="397">
        <v>224.28</v>
      </c>
      <c r="P188" s="397">
        <f>+'11'!V631</f>
        <v>224.28</v>
      </c>
      <c r="Q188" s="521">
        <f t="shared" si="2"/>
        <v>100</v>
      </c>
    </row>
    <row r="189" spans="1:17" ht="25.5" customHeight="1" thickBot="1" x14ac:dyDescent="0.25">
      <c r="A189" s="97"/>
      <c r="B189" s="685" t="str">
        <f>+'11'!B632:M632</f>
        <v>Социальные выплаты гражданам, кроме публичных нормативных социальных выплат</v>
      </c>
      <c r="C189" s="685"/>
      <c r="D189" s="685"/>
      <c r="E189" s="685"/>
      <c r="F189" s="686"/>
      <c r="G189" s="284" t="str">
        <f>+'11'!Q632</f>
        <v>0410172000</v>
      </c>
      <c r="H189" s="285" t="str">
        <f>+'11'!R632</f>
        <v>320</v>
      </c>
      <c r="I189" s="305">
        <f>+'11'!O632</f>
        <v>10</v>
      </c>
      <c r="J189" s="305">
        <f>+'11'!P632</f>
        <v>3</v>
      </c>
      <c r="K189" s="687"/>
      <c r="L189" s="688"/>
      <c r="M189" s="287"/>
      <c r="N189" s="288"/>
      <c r="O189" s="397">
        <v>224.28</v>
      </c>
      <c r="P189" s="397">
        <f>+'11'!V632</f>
        <v>224.28</v>
      </c>
      <c r="Q189" s="521">
        <f t="shared" si="2"/>
        <v>100</v>
      </c>
    </row>
    <row r="190" spans="1:17" ht="13.5" customHeight="1" thickBot="1" x14ac:dyDescent="0.25">
      <c r="A190" s="97"/>
      <c r="B190" s="685" t="str">
        <f>+'11'!B633:M633</f>
        <v>Субсидии гражданам на приобретение жилья</v>
      </c>
      <c r="C190" s="685"/>
      <c r="D190" s="685"/>
      <c r="E190" s="685"/>
      <c r="F190" s="686"/>
      <c r="G190" s="284" t="str">
        <f>+'11'!Q633</f>
        <v>0410172000</v>
      </c>
      <c r="H190" s="285" t="str">
        <f>+'11'!R633</f>
        <v>322</v>
      </c>
      <c r="I190" s="305">
        <f>+'11'!O633</f>
        <v>10</v>
      </c>
      <c r="J190" s="305">
        <f>+'11'!P633</f>
        <v>3</v>
      </c>
      <c r="K190" s="687"/>
      <c r="L190" s="688"/>
      <c r="M190" s="287"/>
      <c r="N190" s="288"/>
      <c r="O190" s="397">
        <v>224.28</v>
      </c>
      <c r="P190" s="397">
        <f>+'11'!V633</f>
        <v>224.28</v>
      </c>
      <c r="Q190" s="521">
        <f t="shared" si="2"/>
        <v>100</v>
      </c>
    </row>
    <row r="191" spans="1:17" s="311" customFormat="1" ht="32.25" customHeight="1" thickBot="1" x14ac:dyDescent="0.25">
      <c r="A191" s="79"/>
      <c r="B191" s="681" t="str">
        <f>+'11'!B656:M656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1" s="681"/>
      <c r="D191" s="681"/>
      <c r="E191" s="681"/>
      <c r="F191" s="682"/>
      <c r="G191" s="306" t="str">
        <f>+'11'!Q656</f>
        <v>0500000000</v>
      </c>
      <c r="H191" s="307">
        <f>+'11'!R656</f>
        <v>0</v>
      </c>
      <c r="I191" s="308">
        <f>+'11'!O656</f>
        <v>11</v>
      </c>
      <c r="J191" s="308">
        <f>+'11'!P656</f>
        <v>5</v>
      </c>
      <c r="K191" s="683"/>
      <c r="L191" s="684"/>
      <c r="M191" s="309"/>
      <c r="N191" s="310"/>
      <c r="O191" s="519">
        <v>7530.7755899999993</v>
      </c>
      <c r="P191" s="397">
        <f>+P192+P196+P200+P209+P218</f>
        <v>7530.6446799999994</v>
      </c>
      <c r="Q191" s="521">
        <f t="shared" si="2"/>
        <v>99.998261666432157</v>
      </c>
    </row>
    <row r="192" spans="1:17" s="311" customFormat="1" ht="32.25" customHeight="1" thickBot="1" x14ac:dyDescent="0.25">
      <c r="A192" s="79"/>
      <c r="B192" s="320"/>
      <c r="C192" s="320"/>
      <c r="D192" s="320"/>
      <c r="E192" s="320"/>
      <c r="F192" s="304">
        <f>+'11'!B268:M268</f>
        <v>0</v>
      </c>
      <c r="G192" s="284" t="str">
        <f>+'11'!Q268</f>
        <v>0520107250</v>
      </c>
      <c r="H192" s="285">
        <f>+'11'!R268</f>
        <v>0</v>
      </c>
      <c r="I192" s="305">
        <f>+'11'!O268</f>
        <v>7</v>
      </c>
      <c r="J192" s="305">
        <f>+'11'!P268</f>
        <v>2</v>
      </c>
      <c r="K192" s="305"/>
      <c r="L192" s="305"/>
      <c r="M192" s="287"/>
      <c r="N192" s="288"/>
      <c r="O192" s="397">
        <v>14.3</v>
      </c>
      <c r="P192" s="397">
        <f>+'11'!V268</f>
        <v>14.2964</v>
      </c>
      <c r="Q192" s="521">
        <f t="shared" si="2"/>
        <v>99.97482517482517</v>
      </c>
    </row>
    <row r="193" spans="1:17" s="311" customFormat="1" ht="32.25" customHeight="1" thickBot="1" x14ac:dyDescent="0.25">
      <c r="A193" s="79"/>
      <c r="B193" s="320"/>
      <c r="C193" s="320"/>
      <c r="D193" s="320"/>
      <c r="E193" s="320"/>
      <c r="F193" s="304">
        <f>+'11'!B269:M269</f>
        <v>0</v>
      </c>
      <c r="G193" s="284" t="str">
        <f>+'11'!Q269</f>
        <v>0520107250</v>
      </c>
      <c r="H193" s="285" t="str">
        <f>+'11'!R269</f>
        <v>600</v>
      </c>
      <c r="I193" s="305">
        <f>+'11'!O269</f>
        <v>7</v>
      </c>
      <c r="J193" s="305">
        <f>+'11'!P269</f>
        <v>2</v>
      </c>
      <c r="K193" s="305"/>
      <c r="L193" s="305"/>
      <c r="M193" s="287"/>
      <c r="N193" s="288"/>
      <c r="O193" s="397">
        <v>14.3</v>
      </c>
      <c r="P193" s="397">
        <f>+'11'!V269</f>
        <v>14.2964</v>
      </c>
      <c r="Q193" s="521">
        <f t="shared" si="2"/>
        <v>99.97482517482517</v>
      </c>
    </row>
    <row r="194" spans="1:17" s="311" customFormat="1" ht="32.25" customHeight="1" thickBot="1" x14ac:dyDescent="0.25">
      <c r="A194" s="79"/>
      <c r="B194" s="320"/>
      <c r="C194" s="320"/>
      <c r="D194" s="320"/>
      <c r="E194" s="320"/>
      <c r="F194" s="304">
        <f>+'11'!B270:M270</f>
        <v>0</v>
      </c>
      <c r="G194" s="284" t="str">
        <f>+'11'!Q270</f>
        <v>0520107250</v>
      </c>
      <c r="H194" s="285" t="str">
        <f>+'11'!R270</f>
        <v>610</v>
      </c>
      <c r="I194" s="305">
        <f>+'11'!O270</f>
        <v>7</v>
      </c>
      <c r="J194" s="305">
        <f>+'11'!P270</f>
        <v>2</v>
      </c>
      <c r="K194" s="305"/>
      <c r="L194" s="305"/>
      <c r="M194" s="287"/>
      <c r="N194" s="288"/>
      <c r="O194" s="397">
        <v>14.3</v>
      </c>
      <c r="P194" s="397">
        <f>+'11'!V270</f>
        <v>14.2964</v>
      </c>
      <c r="Q194" s="521">
        <f t="shared" si="2"/>
        <v>99.97482517482517</v>
      </c>
    </row>
    <row r="195" spans="1:17" s="311" customFormat="1" ht="32.25" customHeight="1" thickBot="1" x14ac:dyDescent="0.25">
      <c r="A195" s="79"/>
      <c r="B195" s="320"/>
      <c r="C195" s="320"/>
      <c r="D195" s="320"/>
      <c r="E195" s="320"/>
      <c r="F195" s="304">
        <f>+'11'!B271:M271</f>
        <v>0</v>
      </c>
      <c r="G195" s="284" t="str">
        <f>+'11'!Q271</f>
        <v>0520107250</v>
      </c>
      <c r="H195" s="285" t="str">
        <f>+'11'!R271</f>
        <v>611</v>
      </c>
      <c r="I195" s="305">
        <f>+'11'!O271</f>
        <v>7</v>
      </c>
      <c r="J195" s="305">
        <f>+'11'!P271</f>
        <v>2</v>
      </c>
      <c r="K195" s="305"/>
      <c r="L195" s="305"/>
      <c r="M195" s="287"/>
      <c r="N195" s="288"/>
      <c r="O195" s="397">
        <v>14.3</v>
      </c>
      <c r="P195" s="397">
        <f>+'11'!V271</f>
        <v>14.2964</v>
      </c>
      <c r="Q195" s="521">
        <f t="shared" si="2"/>
        <v>99.97482517482517</v>
      </c>
    </row>
    <row r="196" spans="1:17" s="311" customFormat="1" ht="32.25" customHeight="1" thickBot="1" x14ac:dyDescent="0.25">
      <c r="A196" s="79"/>
      <c r="B196" s="320"/>
      <c r="C196" s="320"/>
      <c r="D196" s="320"/>
      <c r="E196" s="320"/>
      <c r="F196" s="304" t="s">
        <v>100</v>
      </c>
      <c r="G196" s="284" t="str">
        <f>+'11'!Q478</f>
        <v>0520107250</v>
      </c>
      <c r="H196" s="285">
        <f>+'11'!R478</f>
        <v>0</v>
      </c>
      <c r="I196" s="305">
        <f>+'11'!O478</f>
        <v>1</v>
      </c>
      <c r="J196" s="305">
        <f>+'11'!P478</f>
        <v>13</v>
      </c>
      <c r="K196" s="305" t="str">
        <f>+'11'!Q478</f>
        <v>0520107250</v>
      </c>
      <c r="L196" s="305">
        <f>+'11'!R478</f>
        <v>0</v>
      </c>
      <c r="M196" s="305">
        <f>+'11'!S478</f>
        <v>0</v>
      </c>
      <c r="N196" s="305">
        <f>+'11'!T478</f>
        <v>0</v>
      </c>
      <c r="O196" s="397">
        <v>46.6</v>
      </c>
      <c r="P196" s="397">
        <f>+'11'!V478</f>
        <v>46.521000000000001</v>
      </c>
      <c r="Q196" s="521">
        <f t="shared" si="2"/>
        <v>99.830472103004283</v>
      </c>
    </row>
    <row r="197" spans="1:17" s="311" customFormat="1" ht="32.25" customHeight="1" thickBot="1" x14ac:dyDescent="0.25">
      <c r="A197" s="79"/>
      <c r="B197" s="320"/>
      <c r="C197" s="320"/>
      <c r="D197" s="320"/>
      <c r="E197" s="320"/>
      <c r="F197" s="304" t="s">
        <v>17</v>
      </c>
      <c r="G197" s="284" t="str">
        <f>+'11'!Q479</f>
        <v>0520107250</v>
      </c>
      <c r="H197" s="285" t="str">
        <f>+'11'!R479</f>
        <v>100</v>
      </c>
      <c r="I197" s="305">
        <f>+'11'!O479</f>
        <v>1</v>
      </c>
      <c r="J197" s="305">
        <f>+'11'!P479</f>
        <v>13</v>
      </c>
      <c r="K197" s="305" t="str">
        <f>+'11'!Q479</f>
        <v>0520107250</v>
      </c>
      <c r="L197" s="305" t="str">
        <f>+'11'!R479</f>
        <v>100</v>
      </c>
      <c r="M197" s="305">
        <f>+'11'!S479</f>
        <v>0</v>
      </c>
      <c r="N197" s="305">
        <f>+'11'!T479</f>
        <v>0</v>
      </c>
      <c r="O197" s="397">
        <v>46.6</v>
      </c>
      <c r="P197" s="397">
        <f>+'11'!V479</f>
        <v>46.521000000000001</v>
      </c>
      <c r="Q197" s="521">
        <f t="shared" si="2"/>
        <v>99.830472103004283</v>
      </c>
    </row>
    <row r="198" spans="1:17" s="311" customFormat="1" ht="32.25" customHeight="1" thickBot="1" x14ac:dyDescent="0.25">
      <c r="A198" s="79"/>
      <c r="B198" s="320"/>
      <c r="C198" s="320"/>
      <c r="D198" s="320"/>
      <c r="E198" s="320"/>
      <c r="F198" s="304" t="s">
        <v>38</v>
      </c>
      <c r="G198" s="284" t="str">
        <f>+'11'!Q480</f>
        <v>0520107250</v>
      </c>
      <c r="H198" s="285" t="str">
        <f>+'11'!R480</f>
        <v>120</v>
      </c>
      <c r="I198" s="305">
        <f>+'11'!O480</f>
        <v>1</v>
      </c>
      <c r="J198" s="305">
        <f>+'11'!P480</f>
        <v>13</v>
      </c>
      <c r="K198" s="305" t="str">
        <f>+'11'!Q480</f>
        <v>0520107250</v>
      </c>
      <c r="L198" s="305" t="str">
        <f>+'11'!R480</f>
        <v>120</v>
      </c>
      <c r="M198" s="305">
        <f>+'11'!S480</f>
        <v>0</v>
      </c>
      <c r="N198" s="305">
        <f>+'11'!T480</f>
        <v>0</v>
      </c>
      <c r="O198" s="397">
        <v>46.6</v>
      </c>
      <c r="P198" s="397">
        <f>+'11'!V480</f>
        <v>46.521000000000001</v>
      </c>
      <c r="Q198" s="521">
        <f t="shared" si="2"/>
        <v>99.830472103004283</v>
      </c>
    </row>
    <row r="199" spans="1:17" s="311" customFormat="1" ht="32.25" customHeight="1" thickBot="1" x14ac:dyDescent="0.25">
      <c r="A199" s="79"/>
      <c r="B199" s="320"/>
      <c r="C199" s="320"/>
      <c r="D199" s="320"/>
      <c r="E199" s="320"/>
      <c r="F199" s="304" t="s">
        <v>515</v>
      </c>
      <c r="G199" s="284" t="str">
        <f>+'11'!Q481</f>
        <v>0520107250</v>
      </c>
      <c r="H199" s="285" t="str">
        <f>+'11'!R481</f>
        <v>123</v>
      </c>
      <c r="I199" s="305">
        <f>+'11'!O481</f>
        <v>1</v>
      </c>
      <c r="J199" s="305">
        <f>+'11'!P481</f>
        <v>13</v>
      </c>
      <c r="K199" s="305" t="str">
        <f>+'11'!Q481</f>
        <v>0520107250</v>
      </c>
      <c r="L199" s="305" t="str">
        <f>+'11'!R481</f>
        <v>123</v>
      </c>
      <c r="M199" s="305">
        <f>+'11'!S481</f>
        <v>0</v>
      </c>
      <c r="N199" s="305">
        <f>+'11'!T481</f>
        <v>0</v>
      </c>
      <c r="O199" s="397">
        <v>46.6</v>
      </c>
      <c r="P199" s="397">
        <f>+'11'!V481</f>
        <v>46.521000000000001</v>
      </c>
      <c r="Q199" s="521">
        <f t="shared" si="2"/>
        <v>99.830472103004283</v>
      </c>
    </row>
    <row r="200" spans="1:17" ht="32.25" customHeight="1" thickBot="1" x14ac:dyDescent="0.25">
      <c r="A200" s="97"/>
      <c r="B200" s="685" t="str">
        <f>+'11'!B657:M657</f>
        <v>Подпрограмма "Молодежная политика Овюрского кожууна"</v>
      </c>
      <c r="C200" s="685"/>
      <c r="D200" s="685"/>
      <c r="E200" s="685"/>
      <c r="F200" s="686"/>
      <c r="G200" s="284" t="str">
        <f>+'11'!Q657</f>
        <v>0510000000</v>
      </c>
      <c r="H200" s="285">
        <f>+'11'!R657</f>
        <v>0</v>
      </c>
      <c r="I200" s="305">
        <f>+'11'!O657</f>
        <v>11</v>
      </c>
      <c r="J200" s="305">
        <f>+'11'!P657</f>
        <v>5</v>
      </c>
      <c r="K200" s="687"/>
      <c r="L200" s="688"/>
      <c r="M200" s="287"/>
      <c r="N200" s="288"/>
      <c r="O200" s="397">
        <v>125</v>
      </c>
      <c r="P200" s="397">
        <f>+P201</f>
        <v>125</v>
      </c>
      <c r="Q200" s="521">
        <f t="shared" si="2"/>
        <v>100</v>
      </c>
    </row>
    <row r="201" spans="1:17" ht="32.25" customHeight="1" thickBot="1" x14ac:dyDescent="0.25">
      <c r="A201" s="97"/>
      <c r="B201" s="685" t="str">
        <f>+'11'!B658:M658</f>
        <v>Мероприятия в области поддержки молодых талантов</v>
      </c>
      <c r="C201" s="685"/>
      <c r="D201" s="685"/>
      <c r="E201" s="685"/>
      <c r="F201" s="686"/>
      <c r="G201" s="284" t="str">
        <f>+'11'!Q658</f>
        <v>0510107020</v>
      </c>
      <c r="H201" s="285">
        <f>+'11'!R658</f>
        <v>0</v>
      </c>
      <c r="I201" s="305">
        <f>+'11'!O658</f>
        <v>11</v>
      </c>
      <c r="J201" s="305">
        <f>+'11'!P658</f>
        <v>5</v>
      </c>
      <c r="K201" s="687"/>
      <c r="L201" s="688"/>
      <c r="M201" s="287"/>
      <c r="N201" s="288"/>
      <c r="O201" s="397">
        <v>125</v>
      </c>
      <c r="P201" s="397">
        <f>+P202+P205</f>
        <v>125</v>
      </c>
      <c r="Q201" s="521">
        <f t="shared" si="2"/>
        <v>100</v>
      </c>
    </row>
    <row r="202" spans="1:17" ht="32.25" hidden="1" customHeight="1" thickBot="1" x14ac:dyDescent="0.25">
      <c r="A202" s="97"/>
      <c r="B202" s="685" t="str">
        <f>+'11'!B659:M659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2" s="685"/>
      <c r="D202" s="685"/>
      <c r="E202" s="685"/>
      <c r="F202" s="686"/>
      <c r="G202" s="284" t="str">
        <f>+'11'!Q659</f>
        <v>0510107020</v>
      </c>
      <c r="H202" s="285" t="str">
        <f>+'11'!R659</f>
        <v>100</v>
      </c>
      <c r="I202" s="305">
        <f>+'11'!O659</f>
        <v>11</v>
      </c>
      <c r="J202" s="305">
        <f>+'11'!P659</f>
        <v>5</v>
      </c>
      <c r="K202" s="687"/>
      <c r="L202" s="688"/>
      <c r="M202" s="287"/>
      <c r="N202" s="288"/>
      <c r="O202" s="397">
        <v>0</v>
      </c>
      <c r="P202" s="397">
        <f>+'[1]11'!X659</f>
        <v>0</v>
      </c>
      <c r="Q202" s="521" t="e">
        <f t="shared" si="2"/>
        <v>#DIV/0!</v>
      </c>
    </row>
    <row r="203" spans="1:17" ht="32.25" hidden="1" customHeight="1" thickBot="1" x14ac:dyDescent="0.25">
      <c r="A203" s="97"/>
      <c r="B203" s="685" t="str">
        <f>+'11'!B660:M660</f>
        <v>Расходы на выплаты персоналу государственных (муниципальных) органов</v>
      </c>
      <c r="C203" s="685"/>
      <c r="D203" s="685"/>
      <c r="E203" s="685"/>
      <c r="F203" s="686"/>
      <c r="G203" s="284" t="str">
        <f>+'11'!Q660</f>
        <v>0510107020</v>
      </c>
      <c r="H203" s="285" t="str">
        <f>+'11'!R660</f>
        <v>120</v>
      </c>
      <c r="I203" s="305">
        <f>+'11'!O660</f>
        <v>11</v>
      </c>
      <c r="J203" s="305">
        <f>+'11'!P660</f>
        <v>5</v>
      </c>
      <c r="K203" s="687"/>
      <c r="L203" s="688"/>
      <c r="M203" s="287"/>
      <c r="N203" s="288"/>
      <c r="O203" s="397">
        <v>0</v>
      </c>
      <c r="P203" s="397">
        <f>+'[1]11'!X660</f>
        <v>0</v>
      </c>
      <c r="Q203" s="521" t="e">
        <f t="shared" si="2"/>
        <v>#DIV/0!</v>
      </c>
    </row>
    <row r="204" spans="1:17" ht="32.25" hidden="1" customHeight="1" thickBot="1" x14ac:dyDescent="0.25">
      <c r="A204" s="97"/>
      <c r="B204" s="685" t="str">
        <f>+'11'!B661:M661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204" s="685"/>
      <c r="D204" s="685"/>
      <c r="E204" s="685"/>
      <c r="F204" s="686"/>
      <c r="G204" s="284" t="str">
        <f>+'11'!Q661</f>
        <v>0510107020</v>
      </c>
      <c r="H204" s="285" t="str">
        <f>+'11'!R661</f>
        <v>123</v>
      </c>
      <c r="I204" s="305">
        <f>+'11'!O661</f>
        <v>11</v>
      </c>
      <c r="J204" s="305">
        <f>+'11'!P661</f>
        <v>5</v>
      </c>
      <c r="K204" s="687"/>
      <c r="L204" s="688"/>
      <c r="M204" s="287"/>
      <c r="N204" s="288"/>
      <c r="O204" s="397">
        <v>0</v>
      </c>
      <c r="P204" s="397">
        <f>+'[1]11'!X661</f>
        <v>0</v>
      </c>
      <c r="Q204" s="521" t="e">
        <f t="shared" si="2"/>
        <v>#DIV/0!</v>
      </c>
    </row>
    <row r="205" spans="1:17" ht="32.25" customHeight="1" thickBot="1" x14ac:dyDescent="0.25">
      <c r="A205" s="97"/>
      <c r="B205" s="685" t="str">
        <f>+'11'!B662:M662</f>
        <v>Закупка товаров, работ и услуг для обеспечения государственных (муниципальных) нужд</v>
      </c>
      <c r="C205" s="685"/>
      <c r="D205" s="685"/>
      <c r="E205" s="685"/>
      <c r="F205" s="686"/>
      <c r="G205" s="284" t="str">
        <f>+'11'!Q662</f>
        <v>0510107020</v>
      </c>
      <c r="H205" s="285" t="str">
        <f>+'11'!R662</f>
        <v>200</v>
      </c>
      <c r="I205" s="305">
        <f>+'11'!O662</f>
        <v>11</v>
      </c>
      <c r="J205" s="305">
        <f>+'11'!P662</f>
        <v>5</v>
      </c>
      <c r="K205" s="687"/>
      <c r="L205" s="688"/>
      <c r="M205" s="287"/>
      <c r="N205" s="288"/>
      <c r="O205" s="397">
        <v>125</v>
      </c>
      <c r="P205" s="397">
        <f>+P206</f>
        <v>125</v>
      </c>
      <c r="Q205" s="521">
        <f t="shared" si="2"/>
        <v>100</v>
      </c>
    </row>
    <row r="206" spans="1:17" ht="32.25" customHeight="1" thickBot="1" x14ac:dyDescent="0.25">
      <c r="A206" s="97"/>
      <c r="B206" s="685" t="str">
        <f>+'11'!B663:M663</f>
        <v>Иные закупки товаров, работ и услуг для обеспечения государственных (муниципальных) нужд</v>
      </c>
      <c r="C206" s="685"/>
      <c r="D206" s="685"/>
      <c r="E206" s="685"/>
      <c r="F206" s="686"/>
      <c r="G206" s="284" t="str">
        <f>+'11'!Q663</f>
        <v>0510107020</v>
      </c>
      <c r="H206" s="285" t="str">
        <f>+'11'!R663</f>
        <v>240</v>
      </c>
      <c r="I206" s="305">
        <f>+'11'!O663</f>
        <v>11</v>
      </c>
      <c r="J206" s="305">
        <f>+'11'!P663</f>
        <v>5</v>
      </c>
      <c r="K206" s="687"/>
      <c r="L206" s="688"/>
      <c r="M206" s="287"/>
      <c r="N206" s="288"/>
      <c r="O206" s="397">
        <v>125</v>
      </c>
      <c r="P206" s="397">
        <f>+P207+P208</f>
        <v>125</v>
      </c>
      <c r="Q206" s="521">
        <f t="shared" si="2"/>
        <v>100</v>
      </c>
    </row>
    <row r="207" spans="1:17" ht="32.25" hidden="1" customHeight="1" thickBot="1" x14ac:dyDescent="0.25">
      <c r="A207" s="97"/>
      <c r="B207" s="685" t="str">
        <f>+'11'!B664:M664</f>
        <v>Закупка товаров, работ, услуг в сфере информационно-коммуникационных технологий</v>
      </c>
      <c r="C207" s="685"/>
      <c r="D207" s="685"/>
      <c r="E207" s="685"/>
      <c r="F207" s="686"/>
      <c r="G207" s="284" t="str">
        <f>+'11'!Q664</f>
        <v>0510107020</v>
      </c>
      <c r="H207" s="285" t="str">
        <f>+'11'!R664</f>
        <v>242</v>
      </c>
      <c r="I207" s="305">
        <f>+'11'!O664</f>
        <v>11</v>
      </c>
      <c r="J207" s="305">
        <f>+'11'!P664</f>
        <v>5</v>
      </c>
      <c r="K207" s="687"/>
      <c r="L207" s="688"/>
      <c r="M207" s="287"/>
      <c r="N207" s="288"/>
      <c r="O207" s="397">
        <v>0</v>
      </c>
      <c r="P207" s="397">
        <f>+'[1]11'!X664</f>
        <v>0</v>
      </c>
      <c r="Q207" s="521" t="e">
        <f t="shared" si="2"/>
        <v>#DIV/0!</v>
      </c>
    </row>
    <row r="208" spans="1:17" ht="32.25" customHeight="1" thickBot="1" x14ac:dyDescent="0.25">
      <c r="A208" s="97"/>
      <c r="B208" s="685" t="str">
        <f>+'11'!B665:M665</f>
        <v>Прочая закупка товаров, работ и услуг</v>
      </c>
      <c r="C208" s="685"/>
      <c r="D208" s="685"/>
      <c r="E208" s="685"/>
      <c r="F208" s="686"/>
      <c r="G208" s="284" t="str">
        <f>+'11'!Q665</f>
        <v>0510107020</v>
      </c>
      <c r="H208" s="285" t="str">
        <f>+'11'!R665</f>
        <v>244</v>
      </c>
      <c r="I208" s="305">
        <f>+'11'!O665</f>
        <v>11</v>
      </c>
      <c r="J208" s="305">
        <f>+'11'!P665</f>
        <v>5</v>
      </c>
      <c r="K208" s="687"/>
      <c r="L208" s="688"/>
      <c r="M208" s="287"/>
      <c r="N208" s="288"/>
      <c r="O208" s="397">
        <v>125</v>
      </c>
      <c r="P208" s="397">
        <f>+'11'!V665</f>
        <v>125</v>
      </c>
      <c r="Q208" s="521">
        <f t="shared" si="2"/>
        <v>100</v>
      </c>
    </row>
    <row r="209" spans="1:17" ht="32.25" customHeight="1" thickBot="1" x14ac:dyDescent="0.25">
      <c r="A209" s="97"/>
      <c r="B209" s="685" t="str">
        <f>+'11'!B666:M666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209" s="685"/>
      <c r="D209" s="685"/>
      <c r="E209" s="685"/>
      <c r="F209" s="686"/>
      <c r="G209" s="284" t="str">
        <f>+'11'!Q666</f>
        <v>0500000000</v>
      </c>
      <c r="H209" s="285">
        <f>+'11'!R666</f>
        <v>0</v>
      </c>
      <c r="I209" s="305">
        <f>+'11'!O666</f>
        <v>11</v>
      </c>
      <c r="J209" s="305">
        <f>+'11'!P666</f>
        <v>5</v>
      </c>
      <c r="K209" s="687"/>
      <c r="L209" s="688"/>
      <c r="M209" s="287"/>
      <c r="N209" s="288"/>
      <c r="O209" s="397">
        <v>1058</v>
      </c>
      <c r="P209" s="397">
        <f>+P210</f>
        <v>1057.9516900000001</v>
      </c>
      <c r="Q209" s="521">
        <f t="shared" si="2"/>
        <v>99.995433837429132</v>
      </c>
    </row>
    <row r="210" spans="1:17" ht="42.75" customHeight="1" thickBot="1" x14ac:dyDescent="0.25">
      <c r="A210" s="97"/>
      <c r="B210" s="685" t="str">
        <f>+'11'!B667:M667</f>
        <v>подпрограмма "Развитие физической культуры и спорта"</v>
      </c>
      <c r="C210" s="685"/>
      <c r="D210" s="685"/>
      <c r="E210" s="685"/>
      <c r="F210" s="686"/>
      <c r="G210" s="284" t="str">
        <f>+'11'!Q667</f>
        <v>0520000000</v>
      </c>
      <c r="H210" s="285">
        <f>+'11'!R667</f>
        <v>0</v>
      </c>
      <c r="I210" s="305">
        <f>+'11'!O667</f>
        <v>11</v>
      </c>
      <c r="J210" s="305">
        <f>+'11'!P667</f>
        <v>5</v>
      </c>
      <c r="K210" s="687"/>
      <c r="L210" s="688"/>
      <c r="M210" s="287"/>
      <c r="N210" s="288"/>
      <c r="O210" s="397">
        <v>1058</v>
      </c>
      <c r="P210" s="397">
        <f>+P211</f>
        <v>1057.9516900000001</v>
      </c>
      <c r="Q210" s="521">
        <f t="shared" si="2"/>
        <v>99.995433837429132</v>
      </c>
    </row>
    <row r="211" spans="1:17" ht="21.75" customHeight="1" thickBot="1" x14ac:dyDescent="0.25">
      <c r="A211" s="97"/>
      <c r="B211" s="685" t="str">
        <f>+'11'!B668:M668</f>
        <v>Мероприятия в области поддержки молодых талантов</v>
      </c>
      <c r="C211" s="685"/>
      <c r="D211" s="685"/>
      <c r="E211" s="685"/>
      <c r="F211" s="686"/>
      <c r="G211" s="284" t="str">
        <f>+'11'!Q668</f>
        <v>0520107250</v>
      </c>
      <c r="H211" s="285">
        <f>+'11'!R668</f>
        <v>0</v>
      </c>
      <c r="I211" s="305">
        <f>+'11'!O668</f>
        <v>11</v>
      </c>
      <c r="J211" s="305">
        <f>+'11'!P668</f>
        <v>5</v>
      </c>
      <c r="K211" s="687"/>
      <c r="L211" s="688"/>
      <c r="M211" s="287"/>
      <c r="N211" s="288"/>
      <c r="O211" s="397">
        <v>1058</v>
      </c>
      <c r="P211" s="397">
        <f>+P212+P215</f>
        <v>1057.9516900000001</v>
      </c>
      <c r="Q211" s="521">
        <f t="shared" si="2"/>
        <v>99.995433837429132</v>
      </c>
    </row>
    <row r="212" spans="1:17" ht="42.75" hidden="1" customHeight="1" thickBot="1" x14ac:dyDescent="0.25">
      <c r="A212" s="97"/>
      <c r="B212" s="685" t="str">
        <f>+'11'!B669:M669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12" s="685"/>
      <c r="D212" s="685"/>
      <c r="E212" s="685"/>
      <c r="F212" s="686"/>
      <c r="G212" s="284" t="str">
        <f>+'11'!Q669</f>
        <v>0520107250</v>
      </c>
      <c r="H212" s="285" t="str">
        <f>+'11'!R669</f>
        <v>100</v>
      </c>
      <c r="I212" s="305">
        <f>+'11'!O669</f>
        <v>11</v>
      </c>
      <c r="J212" s="305">
        <f>+'11'!P669</f>
        <v>5</v>
      </c>
      <c r="K212" s="687"/>
      <c r="L212" s="688"/>
      <c r="M212" s="287"/>
      <c r="N212" s="288"/>
      <c r="O212" s="397">
        <v>0</v>
      </c>
      <c r="P212" s="397">
        <f>+'[1]11'!X669</f>
        <v>0</v>
      </c>
      <c r="Q212" s="521" t="e">
        <f t="shared" ref="Q212:Q275" si="3">+P212/O212*100</f>
        <v>#DIV/0!</v>
      </c>
    </row>
    <row r="213" spans="1:17" ht="42.75" hidden="1" customHeight="1" thickBot="1" x14ac:dyDescent="0.25">
      <c r="A213" s="97"/>
      <c r="B213" s="685" t="str">
        <f>+'11'!B670:M670</f>
        <v>Расходы на выплаты персоналу государственных (муниципальных) органов</v>
      </c>
      <c r="C213" s="685"/>
      <c r="D213" s="685"/>
      <c r="E213" s="685"/>
      <c r="F213" s="686"/>
      <c r="G213" s="284" t="str">
        <f>+'11'!Q670</f>
        <v>0520107250</v>
      </c>
      <c r="H213" s="285" t="str">
        <f>+'11'!R670</f>
        <v>120</v>
      </c>
      <c r="I213" s="305">
        <f>+'11'!O670</f>
        <v>11</v>
      </c>
      <c r="J213" s="305">
        <f>+'11'!P670</f>
        <v>5</v>
      </c>
      <c r="K213" s="687"/>
      <c r="L213" s="688"/>
      <c r="M213" s="287"/>
      <c r="N213" s="288"/>
      <c r="O213" s="397">
        <v>0</v>
      </c>
      <c r="P213" s="397">
        <f>+'[1]11'!X670</f>
        <v>0</v>
      </c>
      <c r="Q213" s="521" t="e">
        <f t="shared" si="3"/>
        <v>#DIV/0!</v>
      </c>
    </row>
    <row r="214" spans="1:17" ht="21.75" hidden="1" customHeight="1" thickBot="1" x14ac:dyDescent="0.25">
      <c r="A214" s="97"/>
      <c r="B214" s="685" t="str">
        <f>+'11'!B671:M671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214" s="685"/>
      <c r="D214" s="685"/>
      <c r="E214" s="685"/>
      <c r="F214" s="686"/>
      <c r="G214" s="284" t="str">
        <f>+'11'!Q671</f>
        <v>0520107250</v>
      </c>
      <c r="H214" s="285" t="str">
        <f>+'11'!R671</f>
        <v>123</v>
      </c>
      <c r="I214" s="305">
        <f>+'11'!O671</f>
        <v>11</v>
      </c>
      <c r="J214" s="305">
        <f>+'11'!P671</f>
        <v>5</v>
      </c>
      <c r="K214" s="687"/>
      <c r="L214" s="688"/>
      <c r="M214" s="287"/>
      <c r="N214" s="288"/>
      <c r="O214" s="397">
        <v>0</v>
      </c>
      <c r="P214" s="397">
        <f>+'[1]11'!X671</f>
        <v>0</v>
      </c>
      <c r="Q214" s="521" t="e">
        <f t="shared" si="3"/>
        <v>#DIV/0!</v>
      </c>
    </row>
    <row r="215" spans="1:17" ht="21.75" customHeight="1" thickBot="1" x14ac:dyDescent="0.25">
      <c r="A215" s="97"/>
      <c r="B215" s="685" t="str">
        <f>+'11'!B672:M672</f>
        <v>Закупка товаров, работ и услуг для обеспечения государственных (муниципальных) нужд</v>
      </c>
      <c r="C215" s="685"/>
      <c r="D215" s="685"/>
      <c r="E215" s="685"/>
      <c r="F215" s="686"/>
      <c r="G215" s="284" t="str">
        <f>+'11'!Q672</f>
        <v>0520107250</v>
      </c>
      <c r="H215" s="285" t="str">
        <f>+'11'!R672</f>
        <v>200</v>
      </c>
      <c r="I215" s="305">
        <f>+'11'!O672</f>
        <v>11</v>
      </c>
      <c r="J215" s="305">
        <f>+'11'!P672</f>
        <v>5</v>
      </c>
      <c r="K215" s="687"/>
      <c r="L215" s="688"/>
      <c r="M215" s="287"/>
      <c r="N215" s="288"/>
      <c r="O215" s="397">
        <v>1058</v>
      </c>
      <c r="P215" s="397">
        <f>+P216</f>
        <v>1057.9516900000001</v>
      </c>
      <c r="Q215" s="521">
        <f t="shared" si="3"/>
        <v>99.995433837429132</v>
      </c>
    </row>
    <row r="216" spans="1:17" ht="21.75" customHeight="1" thickBot="1" x14ac:dyDescent="0.25">
      <c r="A216" s="97"/>
      <c r="B216" s="685" t="str">
        <f>+'11'!B673:M673</f>
        <v>Иные закупки товаров, работ и услуг для обеспечения государственных (муниципальных) нужд</v>
      </c>
      <c r="C216" s="685"/>
      <c r="D216" s="685"/>
      <c r="E216" s="685"/>
      <c r="F216" s="686"/>
      <c r="G216" s="284" t="str">
        <f>+'11'!Q673</f>
        <v>0520107250</v>
      </c>
      <c r="H216" s="285" t="str">
        <f>+'11'!R673</f>
        <v>240</v>
      </c>
      <c r="I216" s="305">
        <f>+'11'!O673</f>
        <v>11</v>
      </c>
      <c r="J216" s="305">
        <f>+'11'!P673</f>
        <v>5</v>
      </c>
      <c r="K216" s="687"/>
      <c r="L216" s="688"/>
      <c r="M216" s="287"/>
      <c r="N216" s="288"/>
      <c r="O216" s="397">
        <v>1058</v>
      </c>
      <c r="P216" s="397">
        <f>+P217</f>
        <v>1057.9516900000001</v>
      </c>
      <c r="Q216" s="521">
        <f t="shared" si="3"/>
        <v>99.995433837429132</v>
      </c>
    </row>
    <row r="217" spans="1:17" ht="21.75" customHeight="1" thickBot="1" x14ac:dyDescent="0.25">
      <c r="A217" s="97"/>
      <c r="B217" s="685" t="str">
        <f>+'11'!B674:M674</f>
        <v>Прочая закупка товаров, работ и услуг</v>
      </c>
      <c r="C217" s="685"/>
      <c r="D217" s="685"/>
      <c r="E217" s="685"/>
      <c r="F217" s="686"/>
      <c r="G217" s="284" t="str">
        <f>+'11'!Q674</f>
        <v>0520107250</v>
      </c>
      <c r="H217" s="285" t="str">
        <f>+'11'!R674</f>
        <v>244</v>
      </c>
      <c r="I217" s="305">
        <f>+'11'!O674</f>
        <v>11</v>
      </c>
      <c r="J217" s="305">
        <f>+'11'!P674</f>
        <v>5</v>
      </c>
      <c r="K217" s="687"/>
      <c r="L217" s="688"/>
      <c r="M217" s="287"/>
      <c r="N217" s="288"/>
      <c r="O217" s="397">
        <v>1058</v>
      </c>
      <c r="P217" s="397">
        <f>+'11'!V674</f>
        <v>1057.9516900000001</v>
      </c>
      <c r="Q217" s="521">
        <f t="shared" si="3"/>
        <v>99.995433837429132</v>
      </c>
    </row>
    <row r="218" spans="1:17" ht="21.75" customHeight="1" thickBot="1" x14ac:dyDescent="0.25">
      <c r="A218" s="97"/>
      <c r="B218" s="685" t="str">
        <f>+'11'!B641:M641</f>
        <v>подпрограмма "Развитие физической культуры и спорта"</v>
      </c>
      <c r="C218" s="685"/>
      <c r="D218" s="685"/>
      <c r="E218" s="685"/>
      <c r="F218" s="686"/>
      <c r="G218" s="284" t="str">
        <f>+'11'!Q641</f>
        <v>0520000000</v>
      </c>
      <c r="H218" s="285">
        <f>+'11'!R641</f>
        <v>0</v>
      </c>
      <c r="I218" s="286">
        <f>+'11'!O641</f>
        <v>10</v>
      </c>
      <c r="J218" s="305">
        <f>+'11'!P641</f>
        <v>3</v>
      </c>
      <c r="K218" s="687"/>
      <c r="L218" s="688"/>
      <c r="M218" s="287"/>
      <c r="N218" s="288"/>
      <c r="O218" s="397">
        <v>6286.8755899999996</v>
      </c>
      <c r="P218" s="397">
        <f>+P219</f>
        <v>6286.8755899999996</v>
      </c>
      <c r="Q218" s="521">
        <f t="shared" si="3"/>
        <v>100</v>
      </c>
    </row>
    <row r="219" spans="1:17" ht="21.75" customHeight="1" thickBot="1" x14ac:dyDescent="0.25">
      <c r="A219" s="97"/>
      <c r="B219" s="685" t="str">
        <f>+'11'!B642:M642</f>
        <v>"Обеспечение жильем молодых семей"</v>
      </c>
      <c r="C219" s="685"/>
      <c r="D219" s="685"/>
      <c r="E219" s="685"/>
      <c r="F219" s="686"/>
      <c r="G219" s="284" t="str">
        <f>+'11'!Q642</f>
        <v>05201L4970</v>
      </c>
      <c r="H219" s="285">
        <f>+'11'!R642</f>
        <v>0</v>
      </c>
      <c r="I219" s="305">
        <f>+'11'!O642</f>
        <v>10</v>
      </c>
      <c r="J219" s="305">
        <f>+'11'!P642</f>
        <v>3</v>
      </c>
      <c r="K219" s="687"/>
      <c r="L219" s="688"/>
      <c r="M219" s="287"/>
      <c r="N219" s="288"/>
      <c r="O219" s="397">
        <v>6286.8755899999996</v>
      </c>
      <c r="P219" s="397">
        <f>+P220</f>
        <v>6286.8755899999996</v>
      </c>
      <c r="Q219" s="521">
        <f t="shared" si="3"/>
        <v>100</v>
      </c>
    </row>
    <row r="220" spans="1:17" ht="21.75" customHeight="1" thickBot="1" x14ac:dyDescent="0.25">
      <c r="A220" s="97"/>
      <c r="B220" s="685" t="str">
        <f>+'11'!B643:M643</f>
        <v>Социальное обеспечение и иные выплаты населению</v>
      </c>
      <c r="C220" s="685"/>
      <c r="D220" s="685"/>
      <c r="E220" s="685"/>
      <c r="F220" s="686"/>
      <c r="G220" s="284" t="str">
        <f>+'11'!Q643</f>
        <v>05201L4970</v>
      </c>
      <c r="H220" s="285" t="str">
        <f>+'11'!R643</f>
        <v>300</v>
      </c>
      <c r="I220" s="305">
        <f>+'11'!O643</f>
        <v>10</v>
      </c>
      <c r="J220" s="305">
        <f>+'11'!P643</f>
        <v>3</v>
      </c>
      <c r="K220" s="687"/>
      <c r="L220" s="688"/>
      <c r="M220" s="287"/>
      <c r="N220" s="288"/>
      <c r="O220" s="397">
        <v>6286.8755899999996</v>
      </c>
      <c r="P220" s="397">
        <f>+P221</f>
        <v>6286.8755899999996</v>
      </c>
      <c r="Q220" s="521">
        <f t="shared" si="3"/>
        <v>100</v>
      </c>
    </row>
    <row r="221" spans="1:17" ht="21.75" customHeight="1" thickBot="1" x14ac:dyDescent="0.25">
      <c r="A221" s="97"/>
      <c r="B221" s="685" t="str">
        <f>+'11'!B644:M644</f>
        <v>Социальные выплаты гражданам, кроме публичных нормативных социальных выплат</v>
      </c>
      <c r="C221" s="685"/>
      <c r="D221" s="685"/>
      <c r="E221" s="685"/>
      <c r="F221" s="686"/>
      <c r="G221" s="284" t="str">
        <f>+'11'!Q644</f>
        <v>05201L4970</v>
      </c>
      <c r="H221" s="285" t="str">
        <f>+'11'!R644</f>
        <v>320</v>
      </c>
      <c r="I221" s="305">
        <f>+'11'!O644</f>
        <v>10</v>
      </c>
      <c r="J221" s="305">
        <f>+'11'!P644</f>
        <v>3</v>
      </c>
      <c r="K221" s="687"/>
      <c r="L221" s="688"/>
      <c r="M221" s="287"/>
      <c r="N221" s="288"/>
      <c r="O221" s="397">
        <v>6286.8755899999996</v>
      </c>
      <c r="P221" s="397">
        <f>+P222</f>
        <v>6286.8755899999996</v>
      </c>
      <c r="Q221" s="521">
        <f t="shared" si="3"/>
        <v>100</v>
      </c>
    </row>
    <row r="222" spans="1:17" ht="21.75" customHeight="1" thickBot="1" x14ac:dyDescent="0.25">
      <c r="A222" s="97"/>
      <c r="B222" s="685" t="str">
        <f>+'11'!B645:M645</f>
        <v>Субсидии гражданам на приобретение жилья</v>
      </c>
      <c r="C222" s="685"/>
      <c r="D222" s="685"/>
      <c r="E222" s="685"/>
      <c r="F222" s="686"/>
      <c r="G222" s="284" t="str">
        <f>+'11'!Q645</f>
        <v>05201L4970</v>
      </c>
      <c r="H222" s="285" t="str">
        <f>+'11'!R645</f>
        <v>322</v>
      </c>
      <c r="I222" s="305">
        <f>+'11'!O645</f>
        <v>10</v>
      </c>
      <c r="J222" s="305">
        <f>+'11'!P645</f>
        <v>3</v>
      </c>
      <c r="K222" s="687"/>
      <c r="L222" s="688"/>
      <c r="M222" s="287"/>
      <c r="N222" s="288"/>
      <c r="O222" s="397">
        <v>6286.8755899999996</v>
      </c>
      <c r="P222" s="397">
        <f>+'11'!V645</f>
        <v>6286.8755899999996</v>
      </c>
      <c r="Q222" s="521">
        <f t="shared" si="3"/>
        <v>100</v>
      </c>
    </row>
    <row r="223" spans="1:17" s="311" customFormat="1" ht="21.75" customHeight="1" thickBot="1" x14ac:dyDescent="0.25">
      <c r="A223" s="79"/>
      <c r="B223" s="681" t="str">
        <f>+'11'!B621:M621</f>
        <v>Муниципальная программа "Профилактика социально-значимых заболеваний, вакцинопрофилактика в Овюрском кожууне на 2016-2018 годы"</v>
      </c>
      <c r="C223" s="681"/>
      <c r="D223" s="681"/>
      <c r="E223" s="681"/>
      <c r="F223" s="682"/>
      <c r="G223" s="306" t="str">
        <f>+'11'!Q621</f>
        <v>0600000000</v>
      </c>
      <c r="H223" s="307">
        <f>+'11'!R621</f>
        <v>0</v>
      </c>
      <c r="I223" s="308">
        <f>+'11'!O621</f>
        <v>9</v>
      </c>
      <c r="J223" s="308">
        <f>+'11'!P621</f>
        <v>9</v>
      </c>
      <c r="K223" s="683"/>
      <c r="L223" s="684"/>
      <c r="M223" s="309"/>
      <c r="N223" s="310"/>
      <c r="O223" s="519">
        <v>213.01000000000002</v>
      </c>
      <c r="P223" s="397">
        <f>+P224</f>
        <v>213.00800000000001</v>
      </c>
      <c r="Q223" s="521">
        <f t="shared" si="3"/>
        <v>99.999061076944741</v>
      </c>
    </row>
    <row r="224" spans="1:17" ht="21.75" customHeight="1" thickBot="1" x14ac:dyDescent="0.25">
      <c r="A224" s="97"/>
      <c r="B224" s="685" t="str">
        <f>+'11'!B622:M622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224" s="685"/>
      <c r="D224" s="685"/>
      <c r="E224" s="685"/>
      <c r="F224" s="686"/>
      <c r="G224" s="284" t="str">
        <f>+'11'!Q622</f>
        <v>0600104008</v>
      </c>
      <c r="H224" s="285">
        <f>+'11'!R622</f>
        <v>0</v>
      </c>
      <c r="I224" s="305">
        <f>+'11'!O622</f>
        <v>9</v>
      </c>
      <c r="J224" s="305">
        <f>+'11'!P622</f>
        <v>9</v>
      </c>
      <c r="K224" s="687"/>
      <c r="L224" s="688"/>
      <c r="M224" s="287"/>
      <c r="N224" s="288"/>
      <c r="O224" s="397">
        <v>213.01000000000002</v>
      </c>
      <c r="P224" s="519">
        <f>+P225</f>
        <v>213.00800000000001</v>
      </c>
      <c r="Q224" s="521">
        <f t="shared" si="3"/>
        <v>99.999061076944741</v>
      </c>
    </row>
    <row r="225" spans="1:17" ht="42.75" customHeight="1" thickBot="1" x14ac:dyDescent="0.25">
      <c r="A225" s="97"/>
      <c r="B225" s="685" t="str">
        <f>+'11'!B623:M623</f>
        <v>Закупка товаров, работ и услуг для обеспечения государственных (муниципальных) нужд</v>
      </c>
      <c r="C225" s="685"/>
      <c r="D225" s="685"/>
      <c r="E225" s="685"/>
      <c r="F225" s="686"/>
      <c r="G225" s="284" t="str">
        <f>+'11'!Q623</f>
        <v>0600104008</v>
      </c>
      <c r="H225" s="285" t="str">
        <f>+'11'!R623</f>
        <v>200</v>
      </c>
      <c r="I225" s="305">
        <f>+'11'!O623</f>
        <v>9</v>
      </c>
      <c r="J225" s="305">
        <f>+'11'!P623</f>
        <v>9</v>
      </c>
      <c r="K225" s="687"/>
      <c r="L225" s="688"/>
      <c r="M225" s="287"/>
      <c r="N225" s="288"/>
      <c r="O225" s="397">
        <v>213.01000000000002</v>
      </c>
      <c r="P225" s="397">
        <f>+P226</f>
        <v>213.00800000000001</v>
      </c>
      <c r="Q225" s="521">
        <f t="shared" si="3"/>
        <v>99.999061076944741</v>
      </c>
    </row>
    <row r="226" spans="1:17" ht="42.75" customHeight="1" thickBot="1" x14ac:dyDescent="0.25">
      <c r="A226" s="97"/>
      <c r="B226" s="685" t="str">
        <f>+'11'!B624:M624</f>
        <v>Иные закупки товаров, работ и услуг для обеспечения государственных (муниципальных) нужд</v>
      </c>
      <c r="C226" s="685"/>
      <c r="D226" s="685"/>
      <c r="E226" s="685"/>
      <c r="F226" s="686"/>
      <c r="G226" s="284" t="str">
        <f>+'11'!Q624</f>
        <v>0600104008</v>
      </c>
      <c r="H226" s="285" t="str">
        <f>+'11'!R624</f>
        <v>240</v>
      </c>
      <c r="I226" s="305">
        <f>+'11'!O624</f>
        <v>9</v>
      </c>
      <c r="J226" s="305">
        <f>+'11'!P624</f>
        <v>9</v>
      </c>
      <c r="K226" s="687"/>
      <c r="L226" s="688"/>
      <c r="M226" s="287"/>
      <c r="N226" s="288"/>
      <c r="O226" s="397">
        <v>213.01000000000002</v>
      </c>
      <c r="P226" s="397">
        <f>+P227</f>
        <v>213.00800000000001</v>
      </c>
      <c r="Q226" s="521">
        <f t="shared" si="3"/>
        <v>99.999061076944741</v>
      </c>
    </row>
    <row r="227" spans="1:17" ht="32.25" customHeight="1" thickBot="1" x14ac:dyDescent="0.25">
      <c r="A227" s="97"/>
      <c r="B227" s="685" t="str">
        <f>+'11'!B625:M625</f>
        <v>Прочая закупка товаров, работ и услуг</v>
      </c>
      <c r="C227" s="685"/>
      <c r="D227" s="685"/>
      <c r="E227" s="685"/>
      <c r="F227" s="686"/>
      <c r="G227" s="284" t="str">
        <f>+'11'!Q625</f>
        <v>0600104008</v>
      </c>
      <c r="H227" s="285" t="str">
        <f>+'11'!R625</f>
        <v>244</v>
      </c>
      <c r="I227" s="305">
        <f>+'11'!O625</f>
        <v>9</v>
      </c>
      <c r="J227" s="305">
        <f>+'11'!P625</f>
        <v>9</v>
      </c>
      <c r="K227" s="687"/>
      <c r="L227" s="688"/>
      <c r="M227" s="287"/>
      <c r="N227" s="288"/>
      <c r="O227" s="397">
        <v>213.01000000000002</v>
      </c>
      <c r="P227" s="397">
        <f>+'11'!V625</f>
        <v>213.00800000000001</v>
      </c>
      <c r="Q227" s="521">
        <f t="shared" si="3"/>
        <v>99.999061076944741</v>
      </c>
    </row>
    <row r="228" spans="1:17" s="311" customFormat="1" ht="32.25" customHeight="1" thickBot="1" x14ac:dyDescent="0.25">
      <c r="A228" s="79"/>
      <c r="B228" s="681" t="str">
        <f>+'11'!B250:M250</f>
        <v>Муниципальное учреждение Управление образованием Овюрского кожууна</v>
      </c>
      <c r="C228" s="681"/>
      <c r="D228" s="681"/>
      <c r="E228" s="681"/>
      <c r="F228" s="682"/>
      <c r="G228" s="306">
        <f>+'11'!Q250</f>
        <v>0</v>
      </c>
      <c r="H228" s="307">
        <f>+'11'!R250</f>
        <v>0</v>
      </c>
      <c r="I228" s="308">
        <f>+'11'!O250</f>
        <v>0</v>
      </c>
      <c r="J228" s="308">
        <f>+'11'!P250</f>
        <v>0</v>
      </c>
      <c r="K228" s="683"/>
      <c r="L228" s="684"/>
      <c r="M228" s="309"/>
      <c r="N228" s="310"/>
      <c r="O228" s="519">
        <v>325157.03736000002</v>
      </c>
      <c r="P228" s="397">
        <f>+P229</f>
        <v>320063.13948999997</v>
      </c>
      <c r="Q228" s="521">
        <f t="shared" si="3"/>
        <v>98.433403775800713</v>
      </c>
    </row>
    <row r="229" spans="1:17" ht="32.25" customHeight="1" thickBot="1" x14ac:dyDescent="0.25">
      <c r="A229" s="97"/>
      <c r="B229" s="685" t="str">
        <f>+'11'!B251:M251</f>
        <v>ОБРАЗОВАНИЕ</v>
      </c>
      <c r="C229" s="685"/>
      <c r="D229" s="685"/>
      <c r="E229" s="685"/>
      <c r="F229" s="686"/>
      <c r="G229" s="284">
        <f>+'11'!Q251</f>
        <v>0</v>
      </c>
      <c r="H229" s="285">
        <f>+'11'!R251</f>
        <v>0</v>
      </c>
      <c r="I229" s="305">
        <f>+'11'!O251</f>
        <v>7</v>
      </c>
      <c r="J229" s="305">
        <f>+'11'!P251</f>
        <v>0</v>
      </c>
      <c r="K229" s="687"/>
      <c r="L229" s="688"/>
      <c r="M229" s="287"/>
      <c r="N229" s="288"/>
      <c r="O229" s="397">
        <v>325157.03736000002</v>
      </c>
      <c r="P229" s="397">
        <f>+P230+P243+P268+P275+P282+P311</f>
        <v>320063.13948999997</v>
      </c>
      <c r="Q229" s="521">
        <f t="shared" si="3"/>
        <v>98.433403775800713</v>
      </c>
    </row>
    <row r="230" spans="1:17" ht="32.25" customHeight="1" thickBot="1" x14ac:dyDescent="0.25">
      <c r="A230" s="97"/>
      <c r="B230" s="685" t="str">
        <f>+'11'!B252:M252</f>
        <v>Дошкольное образование</v>
      </c>
      <c r="C230" s="685"/>
      <c r="D230" s="685"/>
      <c r="E230" s="685"/>
      <c r="F230" s="686"/>
      <c r="G230" s="284">
        <f>+'11'!Q252</f>
        <v>0</v>
      </c>
      <c r="H230" s="285">
        <f>+'11'!R252</f>
        <v>0</v>
      </c>
      <c r="I230" s="305">
        <f>+'11'!O252</f>
        <v>7</v>
      </c>
      <c r="J230" s="305">
        <f>+'11'!P252</f>
        <v>1</v>
      </c>
      <c r="K230" s="687"/>
      <c r="L230" s="688"/>
      <c r="M230" s="287"/>
      <c r="N230" s="288"/>
      <c r="O230" s="397">
        <v>103923.79003999999</v>
      </c>
      <c r="P230" s="397">
        <f>+'11'!V252</f>
        <v>101755.39501000001</v>
      </c>
      <c r="Q230" s="521">
        <f t="shared" si="3"/>
        <v>97.913475798789307</v>
      </c>
    </row>
    <row r="231" spans="1:17" ht="32.25" customHeight="1" thickBot="1" x14ac:dyDescent="0.25">
      <c r="A231" s="97"/>
      <c r="B231" s="685" t="str">
        <f>+'11'!B253:M253</f>
        <v xml:space="preserve">Муниципальная программа "Развитие образования Овюрского кожууна </v>
      </c>
      <c r="C231" s="685"/>
      <c r="D231" s="685"/>
      <c r="E231" s="685"/>
      <c r="F231" s="686"/>
      <c r="G231" s="284" t="str">
        <f>+'11'!Q253</f>
        <v>0700000000</v>
      </c>
      <c r="H231" s="285">
        <f>+'11'!R253</f>
        <v>0</v>
      </c>
      <c r="I231" s="305">
        <f>+'11'!O253</f>
        <v>7</v>
      </c>
      <c r="J231" s="305">
        <f>+'11'!P253</f>
        <v>1</v>
      </c>
      <c r="K231" s="687"/>
      <c r="L231" s="688"/>
      <c r="M231" s="287"/>
      <c r="N231" s="288"/>
      <c r="O231" s="397">
        <v>41631.332459999998</v>
      </c>
      <c r="P231" s="397">
        <f>+'11'!V253</f>
        <v>41023.157429999999</v>
      </c>
      <c r="Q231" s="521">
        <f t="shared" si="3"/>
        <v>98.5391410890239</v>
      </c>
    </row>
    <row r="232" spans="1:17" ht="32.25" customHeight="1" thickBot="1" x14ac:dyDescent="0.25">
      <c r="A232" s="97"/>
      <c r="B232" s="685" t="str">
        <f>+'11'!B254:M254</f>
        <v>подпрограмма "Развитие дошкольного образования"</v>
      </c>
      <c r="C232" s="685"/>
      <c r="D232" s="685"/>
      <c r="E232" s="685"/>
      <c r="F232" s="686"/>
      <c r="G232" s="284" t="str">
        <f>+'11'!Q254</f>
        <v>0710000000</v>
      </c>
      <c r="H232" s="285">
        <f>+'11'!R254</f>
        <v>0</v>
      </c>
      <c r="I232" s="305">
        <f>+'11'!O254</f>
        <v>7</v>
      </c>
      <c r="J232" s="305">
        <f>+'11'!P254</f>
        <v>1</v>
      </c>
      <c r="K232" s="687"/>
      <c r="L232" s="688"/>
      <c r="M232" s="287"/>
      <c r="N232" s="288"/>
      <c r="O232" s="397">
        <v>41631.332459999998</v>
      </c>
      <c r="P232" s="397">
        <f>+'11'!V254</f>
        <v>41023.157429999999</v>
      </c>
      <c r="Q232" s="521">
        <f t="shared" si="3"/>
        <v>98.5391410890239</v>
      </c>
    </row>
    <row r="233" spans="1:17" ht="32.25" customHeight="1" thickBot="1" x14ac:dyDescent="0.25">
      <c r="A233" s="97"/>
      <c r="B233" s="685" t="str">
        <f>+'11'!B255:M255</f>
        <v xml:space="preserve">Обеспечение деятельности муниципальных учреждений (оказание услуг) - средства местного бюджета </v>
      </c>
      <c r="C233" s="685"/>
      <c r="D233" s="685"/>
      <c r="E233" s="685"/>
      <c r="F233" s="686"/>
      <c r="G233" s="284" t="str">
        <f>+'11'!Q255</f>
        <v>0710100059</v>
      </c>
      <c r="H233" s="285">
        <f>+'11'!R255</f>
        <v>0</v>
      </c>
      <c r="I233" s="305">
        <f>+'11'!O255</f>
        <v>7</v>
      </c>
      <c r="J233" s="305">
        <f>+'11'!P255</f>
        <v>1</v>
      </c>
      <c r="K233" s="687"/>
      <c r="L233" s="688"/>
      <c r="M233" s="287"/>
      <c r="N233" s="288"/>
      <c r="O233" s="397">
        <v>41631.332459999998</v>
      </c>
      <c r="P233" s="397">
        <f>+'11'!V255</f>
        <v>41023.157429999999</v>
      </c>
      <c r="Q233" s="521">
        <f t="shared" si="3"/>
        <v>98.5391410890239</v>
      </c>
    </row>
    <row r="234" spans="1:17" ht="32.25" customHeight="1" thickBot="1" x14ac:dyDescent="0.25">
      <c r="A234" s="97"/>
      <c r="B234" s="685" t="str">
        <f>+'11'!B256:M256</f>
        <v>Предоставление субсидий бюджетным, автономным учреждениям и иным некоммерческим организациям</v>
      </c>
      <c r="C234" s="685"/>
      <c r="D234" s="685"/>
      <c r="E234" s="685"/>
      <c r="F234" s="686"/>
      <c r="G234" s="284" t="str">
        <f>+'11'!Q256</f>
        <v>0710100059</v>
      </c>
      <c r="H234" s="285" t="str">
        <f>+'11'!R256</f>
        <v>600</v>
      </c>
      <c r="I234" s="305">
        <f>+'11'!O256</f>
        <v>7</v>
      </c>
      <c r="J234" s="305">
        <f>+'11'!P256</f>
        <v>1</v>
      </c>
      <c r="K234" s="687"/>
      <c r="L234" s="688"/>
      <c r="M234" s="287"/>
      <c r="N234" s="288"/>
      <c r="O234" s="397">
        <v>41631.332459999998</v>
      </c>
      <c r="P234" s="397">
        <f>+'11'!V256</f>
        <v>41023.157429999999</v>
      </c>
      <c r="Q234" s="521">
        <f t="shared" si="3"/>
        <v>98.5391410890239</v>
      </c>
    </row>
    <row r="235" spans="1:17" ht="32.25" customHeight="1" thickBot="1" x14ac:dyDescent="0.25">
      <c r="A235" s="97"/>
      <c r="B235" s="685" t="str">
        <f>+'11'!B257:M257</f>
        <v>Субсидии бюджетным учреждениям</v>
      </c>
      <c r="C235" s="685"/>
      <c r="D235" s="685"/>
      <c r="E235" s="685"/>
      <c r="F235" s="686"/>
      <c r="G235" s="284" t="str">
        <f>+'11'!Q257</f>
        <v>0710100059</v>
      </c>
      <c r="H235" s="285" t="str">
        <f>+'11'!R257</f>
        <v>610</v>
      </c>
      <c r="I235" s="305">
        <f>+'11'!O257</f>
        <v>7</v>
      </c>
      <c r="J235" s="305">
        <f>+'11'!P257</f>
        <v>1</v>
      </c>
      <c r="K235" s="687"/>
      <c r="L235" s="688"/>
      <c r="M235" s="287"/>
      <c r="N235" s="288"/>
      <c r="O235" s="397">
        <v>41631.332459999998</v>
      </c>
      <c r="P235" s="397">
        <f>+'11'!V257</f>
        <v>41023.157429999999</v>
      </c>
      <c r="Q235" s="521">
        <f t="shared" si="3"/>
        <v>98.5391410890239</v>
      </c>
    </row>
    <row r="236" spans="1:17" ht="32.25" customHeight="1" thickBot="1" x14ac:dyDescent="0.25">
      <c r="A236" s="97"/>
      <c r="B236" s="685" t="str">
        <f>+'11'!B258:M258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6" s="685"/>
      <c r="D236" s="685"/>
      <c r="E236" s="685"/>
      <c r="F236" s="686"/>
      <c r="G236" s="284" t="str">
        <f>+'11'!Q258</f>
        <v>0710100059</v>
      </c>
      <c r="H236" s="285" t="str">
        <f>+'11'!R258</f>
        <v>611</v>
      </c>
      <c r="I236" s="305">
        <f>+'11'!O258</f>
        <v>7</v>
      </c>
      <c r="J236" s="305">
        <f>+'11'!P258</f>
        <v>1</v>
      </c>
      <c r="K236" s="687"/>
      <c r="L236" s="688"/>
      <c r="M236" s="287"/>
      <c r="N236" s="288"/>
      <c r="O236" s="397">
        <v>41631.332459999998</v>
      </c>
      <c r="P236" s="397">
        <f>+'11'!V258</f>
        <v>41023.157429999999</v>
      </c>
      <c r="Q236" s="521">
        <f t="shared" si="3"/>
        <v>98.5391410890239</v>
      </c>
    </row>
    <row r="237" spans="1:17" ht="21.75" customHeight="1" thickBot="1" x14ac:dyDescent="0.25">
      <c r="A237" s="97"/>
      <c r="B237" s="685" t="str">
        <f>+'11'!B259:M259</f>
        <v xml:space="preserve">Муниципальная программа "Развитие образования Овюрского кожууна </v>
      </c>
      <c r="C237" s="685"/>
      <c r="D237" s="685"/>
      <c r="E237" s="685"/>
      <c r="F237" s="686"/>
      <c r="G237" s="284" t="str">
        <f>+'11'!Q259</f>
        <v>0700000000</v>
      </c>
      <c r="H237" s="285">
        <f>+'11'!R259</f>
        <v>0</v>
      </c>
      <c r="I237" s="305">
        <f>+'11'!O259</f>
        <v>7</v>
      </c>
      <c r="J237" s="305">
        <f>+'11'!P259</f>
        <v>1</v>
      </c>
      <c r="K237" s="687"/>
      <c r="L237" s="688"/>
      <c r="M237" s="287"/>
      <c r="N237" s="288"/>
      <c r="O237" s="397">
        <v>62292.457580000002</v>
      </c>
      <c r="P237" s="397">
        <f>+'11'!V259</f>
        <v>60732.237580000001</v>
      </c>
      <c r="Q237" s="521">
        <f t="shared" si="3"/>
        <v>97.495330798281216</v>
      </c>
    </row>
    <row r="238" spans="1:17" ht="21.75" customHeight="1" thickBot="1" x14ac:dyDescent="0.25">
      <c r="A238" s="97"/>
      <c r="B238" s="685" t="str">
        <f>+'11'!B260:M260</f>
        <v>подпрограмма "Развитие дошкольного образования"</v>
      </c>
      <c r="C238" s="685"/>
      <c r="D238" s="685"/>
      <c r="E238" s="685"/>
      <c r="F238" s="686"/>
      <c r="G238" s="284" t="str">
        <f>+'11'!Q260</f>
        <v>0710000000</v>
      </c>
      <c r="H238" s="285">
        <f>+'11'!R260</f>
        <v>0</v>
      </c>
      <c r="I238" s="305">
        <f>+'11'!O260</f>
        <v>7</v>
      </c>
      <c r="J238" s="305">
        <f>+'11'!P260</f>
        <v>1</v>
      </c>
      <c r="K238" s="687"/>
      <c r="L238" s="688"/>
      <c r="M238" s="287"/>
      <c r="N238" s="288"/>
      <c r="O238" s="397">
        <v>62292.457580000002</v>
      </c>
      <c r="P238" s="397">
        <f>+'11'!V260</f>
        <v>60732.237580000001</v>
      </c>
      <c r="Q238" s="521">
        <f t="shared" si="3"/>
        <v>97.495330798281216</v>
      </c>
    </row>
    <row r="239" spans="1:17" ht="21.75" customHeight="1" thickBot="1" x14ac:dyDescent="0.25">
      <c r="A239" s="97"/>
      <c r="B239" s="685" t="str">
        <f>+'11'!B261:M261</f>
        <v xml:space="preserve">Обеспечение деятельности муниципальных тучреждений (оказание услуг) - средства республиканского бюджета </v>
      </c>
      <c r="C239" s="685"/>
      <c r="D239" s="685"/>
      <c r="E239" s="685"/>
      <c r="F239" s="686"/>
      <c r="G239" s="284" t="str">
        <f>+'11'!Q261</f>
        <v>0710276020</v>
      </c>
      <c r="H239" s="285">
        <f>+'11'!R261</f>
        <v>0</v>
      </c>
      <c r="I239" s="305">
        <f>+'11'!O261</f>
        <v>7</v>
      </c>
      <c r="J239" s="305">
        <f>+'11'!P261</f>
        <v>1</v>
      </c>
      <c r="K239" s="687"/>
      <c r="L239" s="688"/>
      <c r="M239" s="287"/>
      <c r="N239" s="288"/>
      <c r="O239" s="397">
        <v>62292.457580000002</v>
      </c>
      <c r="P239" s="397">
        <f>+'11'!V261</f>
        <v>60732.237580000001</v>
      </c>
      <c r="Q239" s="521">
        <f t="shared" si="3"/>
        <v>97.495330798281216</v>
      </c>
    </row>
    <row r="240" spans="1:17" ht="12.75" customHeight="1" thickBot="1" x14ac:dyDescent="0.25">
      <c r="A240" s="97"/>
      <c r="B240" s="685" t="str">
        <f>+'11'!B262:M262</f>
        <v>Предоставление субсидий бюджетным, автономным учреждениям и иным некоммерческим организациям</v>
      </c>
      <c r="C240" s="685"/>
      <c r="D240" s="685"/>
      <c r="E240" s="685"/>
      <c r="F240" s="686"/>
      <c r="G240" s="284" t="str">
        <f>+'11'!Q262</f>
        <v>0710276020</v>
      </c>
      <c r="H240" s="285" t="str">
        <f>+'11'!R262</f>
        <v>600</v>
      </c>
      <c r="I240" s="305">
        <f>+'11'!O262</f>
        <v>7</v>
      </c>
      <c r="J240" s="305">
        <f>+'11'!P262</f>
        <v>1</v>
      </c>
      <c r="K240" s="687"/>
      <c r="L240" s="688"/>
      <c r="M240" s="287"/>
      <c r="N240" s="288"/>
      <c r="O240" s="397">
        <v>62292.457580000002</v>
      </c>
      <c r="P240" s="397">
        <f>+'11'!V262</f>
        <v>60732.237580000001</v>
      </c>
      <c r="Q240" s="521">
        <f t="shared" si="3"/>
        <v>97.495330798281216</v>
      </c>
    </row>
    <row r="241" spans="1:17" ht="12.75" customHeight="1" thickBot="1" x14ac:dyDescent="0.25">
      <c r="A241" s="97"/>
      <c r="B241" s="685" t="str">
        <f>+'11'!B263:M263</f>
        <v>Субсидии бюджетным учреждениям</v>
      </c>
      <c r="C241" s="685"/>
      <c r="D241" s="685"/>
      <c r="E241" s="685"/>
      <c r="F241" s="686"/>
      <c r="G241" s="284" t="str">
        <f>+'11'!Q263</f>
        <v>0710276020</v>
      </c>
      <c r="H241" s="285" t="str">
        <f>+'11'!R263</f>
        <v>610</v>
      </c>
      <c r="I241" s="305">
        <f>+'11'!O263</f>
        <v>7</v>
      </c>
      <c r="J241" s="305">
        <f>+'11'!P263</f>
        <v>1</v>
      </c>
      <c r="K241" s="687"/>
      <c r="L241" s="688"/>
      <c r="M241" s="287"/>
      <c r="N241" s="288"/>
      <c r="O241" s="397">
        <v>62292.457580000002</v>
      </c>
      <c r="P241" s="397">
        <f>+'11'!V263</f>
        <v>60732.237580000001</v>
      </c>
      <c r="Q241" s="521">
        <f t="shared" si="3"/>
        <v>97.495330798281216</v>
      </c>
    </row>
    <row r="242" spans="1:17" ht="12.75" customHeight="1" thickBot="1" x14ac:dyDescent="0.25">
      <c r="A242" s="97"/>
      <c r="B242" s="685" t="str">
        <f>+'11'!B264:M264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2" s="685"/>
      <c r="D242" s="685"/>
      <c r="E242" s="685"/>
      <c r="F242" s="686"/>
      <c r="G242" s="284" t="str">
        <f>+'11'!Q264</f>
        <v>0710276020</v>
      </c>
      <c r="H242" s="285" t="str">
        <f>+'11'!R264</f>
        <v>611</v>
      </c>
      <c r="I242" s="305">
        <f>+'11'!O264</f>
        <v>7</v>
      </c>
      <c r="J242" s="305">
        <f>+'11'!P264</f>
        <v>1</v>
      </c>
      <c r="K242" s="687"/>
      <c r="L242" s="688"/>
      <c r="M242" s="287"/>
      <c r="N242" s="288"/>
      <c r="O242" s="397">
        <v>62292.457580000002</v>
      </c>
      <c r="P242" s="397">
        <f>+'11'!V264</f>
        <v>60732.237580000001</v>
      </c>
      <c r="Q242" s="521">
        <f t="shared" si="3"/>
        <v>97.495330798281216</v>
      </c>
    </row>
    <row r="243" spans="1:17" ht="12.75" customHeight="1" thickBot="1" x14ac:dyDescent="0.25">
      <c r="A243" s="97"/>
      <c r="B243" s="685" t="str">
        <f>+'11'!B265:M265</f>
        <v>Общее образование</v>
      </c>
      <c r="C243" s="685"/>
      <c r="D243" s="685"/>
      <c r="E243" s="685"/>
      <c r="F243" s="686"/>
      <c r="G243" s="284">
        <f>+'11'!Q265</f>
        <v>0</v>
      </c>
      <c r="H243" s="285">
        <f>+'11'!R265</f>
        <v>0</v>
      </c>
      <c r="I243" s="305">
        <f>+'11'!O265</f>
        <v>7</v>
      </c>
      <c r="J243" s="305">
        <f>+'11'!P265</f>
        <v>2</v>
      </c>
      <c r="K243" s="687"/>
      <c r="L243" s="688"/>
      <c r="M243" s="287"/>
      <c r="N243" s="288"/>
      <c r="O243" s="397">
        <v>177589.19063999999</v>
      </c>
      <c r="P243" s="397">
        <f>+P244+P256+P262</f>
        <v>175585.09063999998</v>
      </c>
      <c r="Q243" s="521">
        <f t="shared" si="3"/>
        <v>98.871496630635235</v>
      </c>
    </row>
    <row r="244" spans="1:17" ht="32.25" customHeight="1" thickBot="1" x14ac:dyDescent="0.25">
      <c r="A244" s="97"/>
      <c r="B244" s="685" t="str">
        <f>+'11'!B272:M272</f>
        <v xml:space="preserve">Муниципальная программа "Развитие образования Овюрского кожууна </v>
      </c>
      <c r="C244" s="685"/>
      <c r="D244" s="685"/>
      <c r="E244" s="685"/>
      <c r="F244" s="686"/>
      <c r="G244" s="284" t="str">
        <f>+'11'!Q272</f>
        <v>0700000000</v>
      </c>
      <c r="H244" s="285">
        <f>+'11'!R272</f>
        <v>0</v>
      </c>
      <c r="I244" s="305">
        <f>+'11'!O272</f>
        <v>7</v>
      </c>
      <c r="J244" s="305">
        <f>+'11'!P272</f>
        <v>2</v>
      </c>
      <c r="K244" s="687"/>
      <c r="L244" s="688"/>
      <c r="M244" s="287"/>
      <c r="N244" s="288"/>
      <c r="O244" s="397">
        <v>16041.82754</v>
      </c>
      <c r="P244" s="397">
        <f>+P245</f>
        <v>16041.82754</v>
      </c>
      <c r="Q244" s="521">
        <f t="shared" si="3"/>
        <v>100</v>
      </c>
    </row>
    <row r="245" spans="1:17" ht="32.25" customHeight="1" thickBot="1" x14ac:dyDescent="0.25">
      <c r="A245" s="97"/>
      <c r="B245" s="685" t="str">
        <f>+'11'!B273:M273</f>
        <v>подпрограмма "Развитие общего образования"</v>
      </c>
      <c r="C245" s="685"/>
      <c r="D245" s="685"/>
      <c r="E245" s="685"/>
      <c r="F245" s="686"/>
      <c r="G245" s="284" t="str">
        <f>+'11'!Q273</f>
        <v>0720000000</v>
      </c>
      <c r="H245" s="285">
        <f>+'11'!R273</f>
        <v>0</v>
      </c>
      <c r="I245" s="305">
        <f>+'11'!O273</f>
        <v>7</v>
      </c>
      <c r="J245" s="305">
        <f>+'11'!P273</f>
        <v>2</v>
      </c>
      <c r="K245" s="687"/>
      <c r="L245" s="688"/>
      <c r="M245" s="287"/>
      <c r="N245" s="288"/>
      <c r="O245" s="397">
        <v>16041.82754</v>
      </c>
      <c r="P245" s="397">
        <f>+'11'!V273</f>
        <v>16041.82754</v>
      </c>
      <c r="Q245" s="521">
        <f t="shared" si="3"/>
        <v>100</v>
      </c>
    </row>
    <row r="246" spans="1:17" ht="32.25" customHeight="1" thickBot="1" x14ac:dyDescent="0.25">
      <c r="A246" s="97"/>
      <c r="B246" s="685" t="str">
        <f>+'11'!B274:M274</f>
        <v xml:space="preserve">Обеспечение деятельности муниципальных учреждений (оказание услуг) - средства местного бюджета </v>
      </c>
      <c r="C246" s="685"/>
      <c r="D246" s="685"/>
      <c r="E246" s="685"/>
      <c r="F246" s="686"/>
      <c r="G246" s="284" t="str">
        <f>+'11'!Q274</f>
        <v>0720100059</v>
      </c>
      <c r="H246" s="285">
        <f>+'11'!R274</f>
        <v>0</v>
      </c>
      <c r="I246" s="305">
        <f>+'11'!O274</f>
        <v>7</v>
      </c>
      <c r="J246" s="305">
        <f>+'11'!P274</f>
        <v>2</v>
      </c>
      <c r="K246" s="687"/>
      <c r="L246" s="688"/>
      <c r="M246" s="287"/>
      <c r="N246" s="288"/>
      <c r="O246" s="397">
        <v>16041.82754</v>
      </c>
      <c r="P246" s="397">
        <f>+'11'!V274</f>
        <v>16041.82754</v>
      </c>
      <c r="Q246" s="521">
        <f t="shared" si="3"/>
        <v>100</v>
      </c>
    </row>
    <row r="247" spans="1:17" ht="32.25" customHeight="1" thickBot="1" x14ac:dyDescent="0.25">
      <c r="A247" s="97"/>
      <c r="B247" s="685" t="str">
        <f>+'11'!B275:M275</f>
        <v>Предоставление субсидий бюджетным, автономным учреждениям и иным некоммерческим организациям</v>
      </c>
      <c r="C247" s="685"/>
      <c r="D247" s="685"/>
      <c r="E247" s="685"/>
      <c r="F247" s="686"/>
      <c r="G247" s="284" t="str">
        <f>+'11'!Q275</f>
        <v>0720100059</v>
      </c>
      <c r="H247" s="285" t="str">
        <f>+'11'!R275</f>
        <v>600</v>
      </c>
      <c r="I247" s="305">
        <f>+'11'!O275</f>
        <v>7</v>
      </c>
      <c r="J247" s="305">
        <f>+'11'!P275</f>
        <v>2</v>
      </c>
      <c r="K247" s="687"/>
      <c r="L247" s="688"/>
      <c r="M247" s="287"/>
      <c r="N247" s="288"/>
      <c r="O247" s="397">
        <v>16041.82754</v>
      </c>
      <c r="P247" s="397">
        <f>+'11'!V275</f>
        <v>16041.82754</v>
      </c>
      <c r="Q247" s="521">
        <f t="shared" si="3"/>
        <v>100</v>
      </c>
    </row>
    <row r="248" spans="1:17" ht="32.25" customHeight="1" thickBot="1" x14ac:dyDescent="0.25">
      <c r="A248" s="97"/>
      <c r="B248" s="685" t="str">
        <f>+'11'!B276:M276</f>
        <v>Субсидии бюджетным учреждениям</v>
      </c>
      <c r="C248" s="685"/>
      <c r="D248" s="685"/>
      <c r="E248" s="685"/>
      <c r="F248" s="686"/>
      <c r="G248" s="284" t="str">
        <f>+'11'!Q276</f>
        <v>0720100059</v>
      </c>
      <c r="H248" s="285" t="str">
        <f>+'11'!R276</f>
        <v>610</v>
      </c>
      <c r="I248" s="305">
        <f>+'11'!O276</f>
        <v>7</v>
      </c>
      <c r="J248" s="305">
        <f>+'11'!P276</f>
        <v>2</v>
      </c>
      <c r="K248" s="687"/>
      <c r="L248" s="688"/>
      <c r="M248" s="287"/>
      <c r="N248" s="288"/>
      <c r="O248" s="397">
        <v>16041.82754</v>
      </c>
      <c r="P248" s="397">
        <f>+'11'!V276</f>
        <v>16041.82754</v>
      </c>
      <c r="Q248" s="521">
        <f t="shared" si="3"/>
        <v>100</v>
      </c>
    </row>
    <row r="249" spans="1:17" ht="32.25" customHeight="1" thickBot="1" x14ac:dyDescent="0.25">
      <c r="A249" s="97"/>
      <c r="B249" s="685" t="str">
        <f>+'11'!B277:M277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9" s="685"/>
      <c r="D249" s="685"/>
      <c r="E249" s="685"/>
      <c r="F249" s="686"/>
      <c r="G249" s="284" t="str">
        <f>+'11'!Q277</f>
        <v>0720100059</v>
      </c>
      <c r="H249" s="285" t="str">
        <f>+'11'!R277</f>
        <v>611</v>
      </c>
      <c r="I249" s="305">
        <f>+'11'!O277</f>
        <v>7</v>
      </c>
      <c r="J249" s="305">
        <f>+'11'!P277</f>
        <v>2</v>
      </c>
      <c r="K249" s="687"/>
      <c r="L249" s="688"/>
      <c r="M249" s="287"/>
      <c r="N249" s="288"/>
      <c r="O249" s="397">
        <v>16041.82754</v>
      </c>
      <c r="P249" s="397">
        <f>+'11'!V277</f>
        <v>16041.82754</v>
      </c>
      <c r="Q249" s="521">
        <f t="shared" si="3"/>
        <v>100</v>
      </c>
    </row>
    <row r="250" spans="1:17" ht="42.75" hidden="1" customHeight="1" thickBot="1" x14ac:dyDescent="0.25">
      <c r="A250" s="97"/>
      <c r="B250" s="685" t="str">
        <f>+'11'!B278:M278</f>
        <v xml:space="preserve">Муниципальная программа "Развитие образования Овюрского кожууна </v>
      </c>
      <c r="C250" s="685"/>
      <c r="D250" s="685"/>
      <c r="E250" s="685"/>
      <c r="F250" s="686"/>
      <c r="G250" s="284" t="str">
        <f>+'11'!Q278</f>
        <v>0700000000</v>
      </c>
      <c r="H250" s="285">
        <f>+'11'!R278</f>
        <v>0</v>
      </c>
      <c r="I250" s="305">
        <f>+'11'!O278</f>
        <v>7</v>
      </c>
      <c r="J250" s="305">
        <f>+'11'!P278</f>
        <v>2</v>
      </c>
      <c r="K250" s="687"/>
      <c r="L250" s="688"/>
      <c r="M250" s="287"/>
      <c r="N250" s="288"/>
      <c r="O250" s="397">
        <v>0</v>
      </c>
      <c r="P250" s="397">
        <f>+'11'!V278</f>
        <v>0</v>
      </c>
      <c r="Q250" s="521" t="e">
        <f t="shared" si="3"/>
        <v>#DIV/0!</v>
      </c>
    </row>
    <row r="251" spans="1:17" ht="32.25" hidden="1" customHeight="1" thickBot="1" x14ac:dyDescent="0.25">
      <c r="A251" s="97"/>
      <c r="B251" s="685" t="str">
        <f>+'11'!B279:M279</f>
        <v>подпрограмма "Развитие общего образования"</v>
      </c>
      <c r="C251" s="685"/>
      <c r="D251" s="685"/>
      <c r="E251" s="685"/>
      <c r="F251" s="686"/>
      <c r="G251" s="284" t="str">
        <f>+'11'!Q279</f>
        <v>0720000000</v>
      </c>
      <c r="H251" s="285">
        <f>+'11'!R279</f>
        <v>0</v>
      </c>
      <c r="I251" s="305">
        <f>+'11'!O279</f>
        <v>7</v>
      </c>
      <c r="J251" s="305">
        <f>+'11'!P279</f>
        <v>2</v>
      </c>
      <c r="K251" s="687"/>
      <c r="L251" s="688"/>
      <c r="M251" s="287"/>
      <c r="N251" s="288"/>
      <c r="O251" s="397">
        <v>0</v>
      </c>
      <c r="P251" s="397">
        <f>+'11'!V279</f>
        <v>0</v>
      </c>
      <c r="Q251" s="521" t="e">
        <f t="shared" si="3"/>
        <v>#DIV/0!</v>
      </c>
    </row>
    <row r="252" spans="1:17" ht="21.75" hidden="1" customHeight="1" thickBot="1" x14ac:dyDescent="0.25">
      <c r="A252" s="97"/>
      <c r="B252" s="685" t="str">
        <f>+'11'!B280:M280</f>
        <v xml:space="preserve">Обеспечение деятельности муниципальных учреждений (оказание услуг) - средства местного бюджета </v>
      </c>
      <c r="C252" s="685"/>
      <c r="D252" s="685"/>
      <c r="E252" s="685"/>
      <c r="F252" s="686"/>
      <c r="G252" s="284" t="str">
        <f>+'11'!Q280</f>
        <v>07201L0970</v>
      </c>
      <c r="H252" s="285">
        <f>+'11'!R280</f>
        <v>0</v>
      </c>
      <c r="I252" s="305">
        <f>+'11'!O280</f>
        <v>7</v>
      </c>
      <c r="J252" s="305">
        <f>+'11'!P280</f>
        <v>2</v>
      </c>
      <c r="K252" s="687"/>
      <c r="L252" s="688"/>
      <c r="M252" s="287"/>
      <c r="N252" s="288"/>
      <c r="O252" s="397">
        <v>0</v>
      </c>
      <c r="P252" s="397">
        <f>+'11'!V280</f>
        <v>0</v>
      </c>
      <c r="Q252" s="521" t="e">
        <f t="shared" si="3"/>
        <v>#DIV/0!</v>
      </c>
    </row>
    <row r="253" spans="1:17" ht="21.75" hidden="1" customHeight="1" thickBot="1" x14ac:dyDescent="0.25">
      <c r="A253" s="97"/>
      <c r="B253" s="685" t="str">
        <f>+'11'!B281:M281</f>
        <v>Предоставление субсидий бюджетным, автономным учреждениям и иным некоммерческим организациям</v>
      </c>
      <c r="C253" s="685"/>
      <c r="D253" s="685"/>
      <c r="E253" s="685"/>
      <c r="F253" s="686"/>
      <c r="G253" s="284" t="str">
        <f>+'11'!Q281</f>
        <v>07201L0970</v>
      </c>
      <c r="H253" s="285" t="str">
        <f>+'11'!R281</f>
        <v>600</v>
      </c>
      <c r="I253" s="305">
        <f>+'11'!O281</f>
        <v>7</v>
      </c>
      <c r="J253" s="305">
        <f>+'11'!P281</f>
        <v>2</v>
      </c>
      <c r="K253" s="687"/>
      <c r="L253" s="688"/>
      <c r="M253" s="287"/>
      <c r="N253" s="288"/>
      <c r="O253" s="397">
        <v>0</v>
      </c>
      <c r="P253" s="397">
        <f>+'11'!V281</f>
        <v>0</v>
      </c>
      <c r="Q253" s="521" t="e">
        <f t="shared" si="3"/>
        <v>#DIV/0!</v>
      </c>
    </row>
    <row r="254" spans="1:17" ht="32.25" hidden="1" customHeight="1" thickBot="1" x14ac:dyDescent="0.25">
      <c r="A254" s="97"/>
      <c r="B254" s="685" t="str">
        <f>+'11'!B282:M282</f>
        <v>Субсидии бюджетным учреждениям</v>
      </c>
      <c r="C254" s="685"/>
      <c r="D254" s="685"/>
      <c r="E254" s="685"/>
      <c r="F254" s="686"/>
      <c r="G254" s="284" t="str">
        <f>+'11'!Q282</f>
        <v>07201L0970</v>
      </c>
      <c r="H254" s="285" t="str">
        <f>+'11'!R282</f>
        <v>610</v>
      </c>
      <c r="I254" s="305">
        <f>+'11'!O282</f>
        <v>7</v>
      </c>
      <c r="J254" s="305">
        <f>+'11'!P282</f>
        <v>2</v>
      </c>
      <c r="K254" s="687"/>
      <c r="L254" s="688"/>
      <c r="M254" s="287"/>
      <c r="N254" s="288"/>
      <c r="O254" s="397">
        <v>0</v>
      </c>
      <c r="P254" s="397">
        <f>+'11'!V282</f>
        <v>0</v>
      </c>
      <c r="Q254" s="521" t="e">
        <f t="shared" si="3"/>
        <v>#DIV/0!</v>
      </c>
    </row>
    <row r="255" spans="1:17" ht="32.25" hidden="1" customHeight="1" thickBot="1" x14ac:dyDescent="0.25">
      <c r="A255" s="97"/>
      <c r="B255" s="685" t="str">
        <f>+'11'!B283:M283</f>
        <v>Субсидии бюджетным учреждениям на иные цели</v>
      </c>
      <c r="C255" s="685"/>
      <c r="D255" s="685"/>
      <c r="E255" s="685"/>
      <c r="F255" s="686"/>
      <c r="G255" s="284" t="str">
        <f>+'11'!Q283</f>
        <v>07201L0970</v>
      </c>
      <c r="H255" s="285" t="str">
        <f>+'11'!R283</f>
        <v>612</v>
      </c>
      <c r="I255" s="305">
        <f>+'11'!O283</f>
        <v>7</v>
      </c>
      <c r="J255" s="305">
        <f>+'11'!P283</f>
        <v>2</v>
      </c>
      <c r="K255" s="687"/>
      <c r="L255" s="688"/>
      <c r="M255" s="287"/>
      <c r="N255" s="288"/>
      <c r="O255" s="397">
        <v>0</v>
      </c>
      <c r="P255" s="397">
        <f>+'11'!V283</f>
        <v>0</v>
      </c>
      <c r="Q255" s="521" t="e">
        <f t="shared" si="3"/>
        <v>#DIV/0!</v>
      </c>
    </row>
    <row r="256" spans="1:17" ht="32.25" customHeight="1" thickBot="1" x14ac:dyDescent="0.25">
      <c r="A256" s="97"/>
      <c r="B256" s="685" t="str">
        <f>+'11'!B284:M284</f>
        <v xml:space="preserve">Муниципальная программа "Развитие образования Овюрского кожууна </v>
      </c>
      <c r="C256" s="685"/>
      <c r="D256" s="685"/>
      <c r="E256" s="685"/>
      <c r="F256" s="686"/>
      <c r="G256" s="284" t="str">
        <f>+'11'!Q284</f>
        <v>0700000000</v>
      </c>
      <c r="H256" s="285">
        <f>+'11'!R284</f>
        <v>0</v>
      </c>
      <c r="I256" s="305">
        <f>+'11'!O284</f>
        <v>7</v>
      </c>
      <c r="J256" s="305">
        <f>+'11'!P284</f>
        <v>2</v>
      </c>
      <c r="K256" s="687"/>
      <c r="L256" s="688"/>
      <c r="M256" s="287"/>
      <c r="N256" s="288"/>
      <c r="O256" s="397">
        <v>159426.1531</v>
      </c>
      <c r="P256" s="397">
        <f>+'11'!V284</f>
        <v>157422.05309999999</v>
      </c>
      <c r="Q256" s="521">
        <f t="shared" si="3"/>
        <v>98.742928960505665</v>
      </c>
    </row>
    <row r="257" spans="1:17" ht="32.25" customHeight="1" thickBot="1" x14ac:dyDescent="0.25">
      <c r="A257" s="97"/>
      <c r="B257" s="685" t="str">
        <f>+'11'!B285:M285</f>
        <v>подпрограмма "Развитие общего образования"</v>
      </c>
      <c r="C257" s="685"/>
      <c r="D257" s="685"/>
      <c r="E257" s="685"/>
      <c r="F257" s="686"/>
      <c r="G257" s="284" t="str">
        <f>+'11'!Q285</f>
        <v>0720000000</v>
      </c>
      <c r="H257" s="285">
        <f>+'11'!R285</f>
        <v>0</v>
      </c>
      <c r="I257" s="305">
        <f>+'11'!O285</f>
        <v>7</v>
      </c>
      <c r="J257" s="305">
        <f>+'11'!P285</f>
        <v>2</v>
      </c>
      <c r="K257" s="687"/>
      <c r="L257" s="688"/>
      <c r="M257" s="287"/>
      <c r="N257" s="288"/>
      <c r="O257" s="397">
        <v>159426.1531</v>
      </c>
      <c r="P257" s="397">
        <f>+'11'!V285</f>
        <v>157422.05309999999</v>
      </c>
      <c r="Q257" s="521">
        <f t="shared" si="3"/>
        <v>98.742928960505665</v>
      </c>
    </row>
    <row r="258" spans="1:17" ht="32.25" customHeight="1" thickBot="1" x14ac:dyDescent="0.25">
      <c r="A258" s="97"/>
      <c r="B258" s="685" t="str">
        <f>+'11'!B286:M286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58" s="685"/>
      <c r="D258" s="685"/>
      <c r="E258" s="685"/>
      <c r="F258" s="686"/>
      <c r="G258" s="284" t="str">
        <f>+'11'!Q286</f>
        <v>0720276020</v>
      </c>
      <c r="H258" s="285">
        <f>+'11'!R286</f>
        <v>0</v>
      </c>
      <c r="I258" s="305">
        <f>+'11'!O286</f>
        <v>7</v>
      </c>
      <c r="J258" s="305">
        <f>+'11'!P286</f>
        <v>2</v>
      </c>
      <c r="K258" s="687"/>
      <c r="L258" s="688"/>
      <c r="M258" s="287"/>
      <c r="N258" s="288"/>
      <c r="O258" s="397">
        <v>159426.1531</v>
      </c>
      <c r="P258" s="397">
        <f>+'11'!V286</f>
        <v>157422.05309999999</v>
      </c>
      <c r="Q258" s="521">
        <f t="shared" si="3"/>
        <v>98.742928960505665</v>
      </c>
    </row>
    <row r="259" spans="1:17" ht="32.25" customHeight="1" thickBot="1" x14ac:dyDescent="0.25">
      <c r="A259" s="97"/>
      <c r="B259" s="685" t="str">
        <f>+'11'!B287:M287</f>
        <v>Предоставление субсидий бюджетным, автономным учреждениям и иным некоммерческим организациям</v>
      </c>
      <c r="C259" s="685"/>
      <c r="D259" s="685"/>
      <c r="E259" s="685"/>
      <c r="F259" s="686"/>
      <c r="G259" s="284" t="str">
        <f>+'11'!Q287</f>
        <v>0720276020</v>
      </c>
      <c r="H259" s="285" t="str">
        <f>+'11'!R287</f>
        <v>600</v>
      </c>
      <c r="I259" s="305">
        <f>+'11'!O287</f>
        <v>7</v>
      </c>
      <c r="J259" s="305">
        <f>+'11'!P287</f>
        <v>2</v>
      </c>
      <c r="K259" s="687"/>
      <c r="L259" s="688"/>
      <c r="M259" s="287"/>
      <c r="N259" s="288"/>
      <c r="O259" s="397">
        <v>159426.1531</v>
      </c>
      <c r="P259" s="397">
        <f>+'11'!V287</f>
        <v>157422.05309999999</v>
      </c>
      <c r="Q259" s="521">
        <f t="shared" si="3"/>
        <v>98.742928960505665</v>
      </c>
    </row>
    <row r="260" spans="1:17" ht="32.25" customHeight="1" thickBot="1" x14ac:dyDescent="0.25">
      <c r="A260" s="97"/>
      <c r="B260" s="685" t="str">
        <f>+'11'!B288:M288</f>
        <v>Субсидии бюджетным учреждениям</v>
      </c>
      <c r="C260" s="685"/>
      <c r="D260" s="685"/>
      <c r="E260" s="685"/>
      <c r="F260" s="686"/>
      <c r="G260" s="284" t="str">
        <f>+'11'!Q288</f>
        <v>0720276020</v>
      </c>
      <c r="H260" s="285" t="str">
        <f>+'11'!R288</f>
        <v>610</v>
      </c>
      <c r="I260" s="305">
        <f>+'11'!O288</f>
        <v>7</v>
      </c>
      <c r="J260" s="305">
        <f>+'11'!P288</f>
        <v>2</v>
      </c>
      <c r="K260" s="687"/>
      <c r="L260" s="688"/>
      <c r="M260" s="287"/>
      <c r="N260" s="288"/>
      <c r="O260" s="397">
        <v>159426.1531</v>
      </c>
      <c r="P260" s="397">
        <f>+'11'!V288</f>
        <v>157422.05309999999</v>
      </c>
      <c r="Q260" s="521">
        <f t="shared" si="3"/>
        <v>98.742928960505665</v>
      </c>
    </row>
    <row r="261" spans="1:17" ht="32.25" customHeight="1" thickBot="1" x14ac:dyDescent="0.25">
      <c r="A261" s="97"/>
      <c r="B261" s="685" t="str">
        <f>+'11'!B289:M289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61" s="685"/>
      <c r="D261" s="685"/>
      <c r="E261" s="685"/>
      <c r="F261" s="686"/>
      <c r="G261" s="284" t="str">
        <f>+'11'!Q289</f>
        <v>0720276020</v>
      </c>
      <c r="H261" s="285" t="str">
        <f>+'11'!R289</f>
        <v>611</v>
      </c>
      <c r="I261" s="305">
        <f>+'11'!O289</f>
        <v>7</v>
      </c>
      <c r="J261" s="305">
        <f>+'11'!P289</f>
        <v>2</v>
      </c>
      <c r="K261" s="687"/>
      <c r="L261" s="688"/>
      <c r="M261" s="287"/>
      <c r="N261" s="288"/>
      <c r="O261" s="397">
        <v>159426.1531</v>
      </c>
      <c r="P261" s="397">
        <f>+'11'!V289</f>
        <v>157422.05309999999</v>
      </c>
      <c r="Q261" s="521">
        <f t="shared" si="3"/>
        <v>98.742928960505665</v>
      </c>
    </row>
    <row r="262" spans="1:17" ht="32.25" customHeight="1" thickBot="1" x14ac:dyDescent="0.25">
      <c r="A262" s="97"/>
      <c r="B262" s="685" t="str">
        <f>+'11'!B290:M290</f>
        <v xml:space="preserve">Муниципальная программа "Развитие образования Овюрского кожууна </v>
      </c>
      <c r="C262" s="685"/>
      <c r="D262" s="685"/>
      <c r="E262" s="685"/>
      <c r="F262" s="686"/>
      <c r="G262" s="284" t="str">
        <f>+'11'!Q290</f>
        <v>0700000000</v>
      </c>
      <c r="H262" s="285">
        <f>+'11'!R290</f>
        <v>0</v>
      </c>
      <c r="I262" s="305">
        <f>+'11'!O290</f>
        <v>7</v>
      </c>
      <c r="J262" s="305">
        <f>+'11'!P290</f>
        <v>2</v>
      </c>
      <c r="K262" s="687"/>
      <c r="L262" s="688"/>
      <c r="M262" s="287"/>
      <c r="N262" s="288"/>
      <c r="O262" s="397">
        <v>2121.21</v>
      </c>
      <c r="P262" s="397">
        <f>+'11'!V290</f>
        <v>2121.21</v>
      </c>
      <c r="Q262" s="521">
        <f t="shared" si="3"/>
        <v>100</v>
      </c>
    </row>
    <row r="263" spans="1:17" ht="32.25" customHeight="1" thickBot="1" x14ac:dyDescent="0.25">
      <c r="A263" s="97"/>
      <c r="B263" s="685" t="str">
        <f>+'11'!B291:M291</f>
        <v>подпрограмма "Развитие общего образования"</v>
      </c>
      <c r="C263" s="685"/>
      <c r="D263" s="685"/>
      <c r="E263" s="685"/>
      <c r="F263" s="686"/>
      <c r="G263" s="284" t="str">
        <f>+'11'!Q291</f>
        <v>0720000000</v>
      </c>
      <c r="H263" s="285">
        <f>+'11'!R291</f>
        <v>0</v>
      </c>
      <c r="I263" s="305">
        <f>+'11'!O291</f>
        <v>7</v>
      </c>
      <c r="J263" s="305">
        <f>+'11'!P291</f>
        <v>2</v>
      </c>
      <c r="K263" s="687"/>
      <c r="L263" s="688"/>
      <c r="M263" s="287"/>
      <c r="N263" s="288"/>
      <c r="O263" s="397">
        <v>2121.21</v>
      </c>
      <c r="P263" s="397">
        <f>+'11'!V291</f>
        <v>2121.21</v>
      </c>
      <c r="Q263" s="521">
        <f t="shared" si="3"/>
        <v>100</v>
      </c>
    </row>
    <row r="264" spans="1:17" ht="32.25" customHeight="1" thickBot="1" x14ac:dyDescent="0.25">
      <c r="A264" s="97"/>
      <c r="B264" s="685" t="str">
        <f>+'11'!B292:M292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64" s="685"/>
      <c r="D264" s="685"/>
      <c r="E264" s="685"/>
      <c r="F264" s="686"/>
      <c r="G264" s="284" t="str">
        <f>+'11'!Q292</f>
        <v>072E250970</v>
      </c>
      <c r="H264" s="285">
        <f>+'11'!R292</f>
        <v>0</v>
      </c>
      <c r="I264" s="305">
        <f>+'11'!O292</f>
        <v>7</v>
      </c>
      <c r="J264" s="305">
        <f>+'11'!P292</f>
        <v>2</v>
      </c>
      <c r="K264" s="687"/>
      <c r="L264" s="688"/>
      <c r="M264" s="287"/>
      <c r="N264" s="288"/>
      <c r="O264" s="397">
        <v>2121.21</v>
      </c>
      <c r="P264" s="397">
        <f>+'11'!V292</f>
        <v>2121.21</v>
      </c>
      <c r="Q264" s="521">
        <f t="shared" si="3"/>
        <v>100</v>
      </c>
    </row>
    <row r="265" spans="1:17" ht="32.25" customHeight="1" thickBot="1" x14ac:dyDescent="0.25">
      <c r="A265" s="97"/>
      <c r="B265" s="685" t="str">
        <f>+'11'!B293:M293</f>
        <v>Предоставление субсидий бюджетным, автономным учреждениям и иным некоммерческим организациям</v>
      </c>
      <c r="C265" s="685"/>
      <c r="D265" s="685"/>
      <c r="E265" s="685"/>
      <c r="F265" s="686"/>
      <c r="G265" s="284" t="str">
        <f>+'11'!Q293</f>
        <v>072E250970</v>
      </c>
      <c r="H265" s="285" t="str">
        <f>+'11'!R293</f>
        <v>600</v>
      </c>
      <c r="I265" s="305">
        <f>+'11'!O293</f>
        <v>7</v>
      </c>
      <c r="J265" s="305">
        <f>+'11'!P293</f>
        <v>2</v>
      </c>
      <c r="K265" s="687"/>
      <c r="L265" s="688"/>
      <c r="M265" s="287"/>
      <c r="N265" s="288"/>
      <c r="O265" s="397">
        <v>2121.21</v>
      </c>
      <c r="P265" s="397">
        <f>+'11'!V293</f>
        <v>2121.21</v>
      </c>
      <c r="Q265" s="521">
        <f t="shared" si="3"/>
        <v>100</v>
      </c>
    </row>
    <row r="266" spans="1:17" ht="32.25" customHeight="1" thickBot="1" x14ac:dyDescent="0.25">
      <c r="A266" s="97"/>
      <c r="B266" s="685" t="str">
        <f>+'11'!B294:M294</f>
        <v>Субсидии бюджетным учреждениям</v>
      </c>
      <c r="C266" s="685"/>
      <c r="D266" s="685"/>
      <c r="E266" s="685"/>
      <c r="F266" s="686"/>
      <c r="G266" s="284" t="str">
        <f>+'11'!Q294</f>
        <v>072E250970</v>
      </c>
      <c r="H266" s="285" t="str">
        <f>+'11'!R294</f>
        <v>610</v>
      </c>
      <c r="I266" s="305">
        <f>+'11'!O294</f>
        <v>7</v>
      </c>
      <c r="J266" s="305">
        <f>+'11'!P294</f>
        <v>2</v>
      </c>
      <c r="K266" s="687"/>
      <c r="L266" s="688"/>
      <c r="M266" s="287"/>
      <c r="N266" s="288"/>
      <c r="O266" s="397">
        <v>2121.21</v>
      </c>
      <c r="P266" s="397">
        <f>+'11'!V294</f>
        <v>2121.21</v>
      </c>
      <c r="Q266" s="521">
        <f t="shared" si="3"/>
        <v>100</v>
      </c>
    </row>
    <row r="267" spans="1:17" ht="32.25" customHeight="1" thickBot="1" x14ac:dyDescent="0.25">
      <c r="A267" s="97"/>
      <c r="B267" s="685" t="str">
        <f>+'11'!B295:M295</f>
        <v>Субсидии бюджетным учреждениям на иные цели</v>
      </c>
      <c r="C267" s="685"/>
      <c r="D267" s="685"/>
      <c r="E267" s="685"/>
      <c r="F267" s="686"/>
      <c r="G267" s="284" t="str">
        <f>+'11'!Q295</f>
        <v>072E250970</v>
      </c>
      <c r="H267" s="285" t="str">
        <f>+'11'!R295</f>
        <v>612</v>
      </c>
      <c r="I267" s="305">
        <f>+'11'!O295</f>
        <v>7</v>
      </c>
      <c r="J267" s="305">
        <f>+'11'!P295</f>
        <v>2</v>
      </c>
      <c r="K267" s="687"/>
      <c r="L267" s="688"/>
      <c r="M267" s="287"/>
      <c r="N267" s="288"/>
      <c r="O267" s="397">
        <v>2121.21</v>
      </c>
      <c r="P267" s="397">
        <f>+'11'!V295</f>
        <v>2121.21</v>
      </c>
      <c r="Q267" s="521">
        <f t="shared" si="3"/>
        <v>100</v>
      </c>
    </row>
    <row r="268" spans="1:17" ht="32.25" customHeight="1" thickBot="1" x14ac:dyDescent="0.25">
      <c r="A268" s="97"/>
      <c r="B268" s="685" t="str">
        <f>+'11'!B296:M296</f>
        <v>Дополнительное образование детей</v>
      </c>
      <c r="C268" s="685"/>
      <c r="D268" s="685"/>
      <c r="E268" s="685"/>
      <c r="F268" s="686"/>
      <c r="G268" s="284">
        <f>+'11'!Q296</f>
        <v>0</v>
      </c>
      <c r="H268" s="285">
        <f>+'11'!R296</f>
        <v>0</v>
      </c>
      <c r="I268" s="305">
        <f>+'11'!O296</f>
        <v>7</v>
      </c>
      <c r="J268" s="305">
        <f>+'11'!P296</f>
        <v>3</v>
      </c>
      <c r="K268" s="687"/>
      <c r="L268" s="688"/>
      <c r="M268" s="287"/>
      <c r="N268" s="288"/>
      <c r="O268" s="397">
        <v>20142.355349999998</v>
      </c>
      <c r="P268" s="397">
        <f>+'11'!V296+'11'!V20</f>
        <v>19528.336309999999</v>
      </c>
      <c r="Q268" s="521">
        <f t="shared" si="3"/>
        <v>96.951602584054314</v>
      </c>
    </row>
    <row r="269" spans="1:17" ht="32.25" customHeight="1" thickBot="1" x14ac:dyDescent="0.25">
      <c r="A269" s="97"/>
      <c r="B269" s="685" t="str">
        <f>+'11'!B297:M297</f>
        <v xml:space="preserve">Муниципальная программа "Развитие образования Овюрского кожууна </v>
      </c>
      <c r="C269" s="685"/>
      <c r="D269" s="685"/>
      <c r="E269" s="685"/>
      <c r="F269" s="686"/>
      <c r="G269" s="284" t="str">
        <f>+'11'!Q297</f>
        <v>0700000000</v>
      </c>
      <c r="H269" s="285">
        <f>+'11'!R297</f>
        <v>0</v>
      </c>
      <c r="I269" s="305">
        <f>+'11'!O297</f>
        <v>7</v>
      </c>
      <c r="J269" s="305">
        <f>+'11'!P297</f>
        <v>3</v>
      </c>
      <c r="K269" s="689"/>
      <c r="L269" s="690"/>
      <c r="M269" s="291"/>
      <c r="N269" s="292"/>
      <c r="O269" s="397">
        <v>20142.355349999998</v>
      </c>
      <c r="P269" s="397">
        <f>+'11'!V297+'11'!V21</f>
        <v>19528.336309999999</v>
      </c>
      <c r="Q269" s="521">
        <f t="shared" si="3"/>
        <v>96.951602584054314</v>
      </c>
    </row>
    <row r="270" spans="1:17" ht="409.6" hidden="1" customHeight="1" x14ac:dyDescent="0.2">
      <c r="A270" s="97"/>
      <c r="B270" s="685" t="str">
        <f>+'11'!B298:M298</f>
        <v>подпрограмма "Развитие дополнительного образования"</v>
      </c>
      <c r="C270" s="685"/>
      <c r="D270" s="685"/>
      <c r="E270" s="685"/>
      <c r="F270" s="686"/>
      <c r="G270" s="284" t="str">
        <f>+'11'!Q298</f>
        <v>0730000000</v>
      </c>
      <c r="H270" s="285">
        <f>+'11'!R298</f>
        <v>0</v>
      </c>
      <c r="I270" s="305">
        <f>+'11'!O298</f>
        <v>7</v>
      </c>
      <c r="J270" s="305">
        <f>+'11'!P298</f>
        <v>3</v>
      </c>
      <c r="K270" s="689"/>
      <c r="L270" s="690"/>
      <c r="M270" s="291"/>
      <c r="N270" s="292"/>
      <c r="O270" s="397">
        <v>6975.1</v>
      </c>
      <c r="P270" s="397">
        <f>+'11'!V298+'11'!V22</f>
        <v>19528.336309999999</v>
      </c>
      <c r="Q270" s="521">
        <f t="shared" si="3"/>
        <v>279.97213387621679</v>
      </c>
    </row>
    <row r="271" spans="1:17" ht="1.5" customHeight="1" thickBot="1" x14ac:dyDescent="0.25">
      <c r="A271" s="97"/>
      <c r="B271" s="685" t="str">
        <f>+'11'!B299:M299</f>
        <v>Обеспечение деятельности муниципальных учреждений (оказание услуг) - средства местного бюджета</v>
      </c>
      <c r="C271" s="685"/>
      <c r="D271" s="685"/>
      <c r="E271" s="685"/>
      <c r="F271" s="686"/>
      <c r="G271" s="284" t="str">
        <f>+'11'!Q299</f>
        <v>0730100059</v>
      </c>
      <c r="H271" s="285">
        <f>+'11'!R299</f>
        <v>0</v>
      </c>
      <c r="I271" s="305">
        <f>+'11'!O299</f>
        <v>7</v>
      </c>
      <c r="J271" s="305">
        <f>+'11'!P299</f>
        <v>3</v>
      </c>
      <c r="K271" s="689"/>
      <c r="L271" s="690"/>
      <c r="M271" s="291"/>
      <c r="N271" s="292"/>
      <c r="O271" s="397">
        <v>6975.1</v>
      </c>
      <c r="P271" s="397">
        <f>+'11'!V299+'11'!V23</f>
        <v>19528.336309999999</v>
      </c>
      <c r="Q271" s="521">
        <f t="shared" si="3"/>
        <v>279.97213387621679</v>
      </c>
    </row>
    <row r="272" spans="1:17" ht="25.5" customHeight="1" thickBot="1" x14ac:dyDescent="0.25">
      <c r="A272" s="68"/>
      <c r="B272" s="685" t="str">
        <f>+'11'!B300:M300</f>
        <v>Предоставление субсидий бюджетным, автономным учреждениям и иным некоммерческим организациям</v>
      </c>
      <c r="C272" s="685"/>
      <c r="D272" s="685"/>
      <c r="E272" s="685"/>
      <c r="F272" s="686"/>
      <c r="G272" s="284" t="str">
        <f>+'11'!Q300</f>
        <v>0730100059</v>
      </c>
      <c r="H272" s="285" t="str">
        <f>+'11'!R300</f>
        <v>600</v>
      </c>
      <c r="I272" s="305">
        <f>+'11'!O300</f>
        <v>7</v>
      </c>
      <c r="J272" s="305">
        <f>+'11'!P300</f>
        <v>3</v>
      </c>
      <c r="K272" s="689"/>
      <c r="L272" s="690"/>
      <c r="M272" s="291"/>
      <c r="N272" s="292"/>
      <c r="O272" s="397">
        <v>20142.355349999998</v>
      </c>
      <c r="P272" s="397">
        <f>+'11'!V300+'11'!V24</f>
        <v>19528.336309999999</v>
      </c>
      <c r="Q272" s="521">
        <f t="shared" si="3"/>
        <v>96.951602584054314</v>
      </c>
    </row>
    <row r="273" spans="1:17" ht="11.25" customHeight="1" thickBot="1" x14ac:dyDescent="0.25">
      <c r="A273" s="68"/>
      <c r="B273" s="685" t="str">
        <f>+'11'!B301:M301</f>
        <v>Субсидии бюджетным учреждениям</v>
      </c>
      <c r="C273" s="685"/>
      <c r="D273" s="685"/>
      <c r="E273" s="685"/>
      <c r="F273" s="686"/>
      <c r="G273" s="284" t="str">
        <f>+'11'!Q301</f>
        <v>0730100059</v>
      </c>
      <c r="H273" s="285" t="str">
        <f>+'11'!R301</f>
        <v>610</v>
      </c>
      <c r="I273" s="305">
        <f>+'11'!O301</f>
        <v>7</v>
      </c>
      <c r="J273" s="305">
        <f>+'11'!P301</f>
        <v>3</v>
      </c>
      <c r="K273" s="689"/>
      <c r="L273" s="690"/>
      <c r="M273" s="291"/>
      <c r="N273" s="292"/>
      <c r="O273" s="397">
        <v>20142.355349999998</v>
      </c>
      <c r="P273" s="397">
        <f>+'11'!V301+'11'!V25</f>
        <v>19528.336309999999</v>
      </c>
      <c r="Q273" s="521">
        <f t="shared" si="3"/>
        <v>96.951602584054314</v>
      </c>
    </row>
    <row r="274" spans="1:17" ht="12.75" customHeight="1" thickBot="1" x14ac:dyDescent="0.25">
      <c r="A274" s="67"/>
      <c r="B274" s="685" t="str">
        <f>+'11'!B302:M302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74" s="685"/>
      <c r="D274" s="685"/>
      <c r="E274" s="685"/>
      <c r="F274" s="686"/>
      <c r="G274" s="284" t="str">
        <f>+'11'!Q302</f>
        <v>0730100059</v>
      </c>
      <c r="H274" s="285" t="str">
        <f>+'11'!R302</f>
        <v>611</v>
      </c>
      <c r="I274" s="305">
        <f>+'11'!O302</f>
        <v>7</v>
      </c>
      <c r="J274" s="305">
        <f>+'11'!P302</f>
        <v>3</v>
      </c>
      <c r="K274" s="689"/>
      <c r="L274" s="690"/>
      <c r="M274" s="291"/>
      <c r="N274" s="292"/>
      <c r="O274" s="397">
        <v>20142.355349999998</v>
      </c>
      <c r="P274" s="397">
        <f>+'11'!V302+'11'!V26</f>
        <v>19528.336309999999</v>
      </c>
      <c r="Q274" s="521">
        <f t="shared" si="3"/>
        <v>96.951602584054314</v>
      </c>
    </row>
    <row r="275" spans="1:17" ht="13.5" thickBot="1" x14ac:dyDescent="0.25">
      <c r="B275" s="685" t="str">
        <f>+'11'!B303:M303</f>
        <v>Молодежная политика</v>
      </c>
      <c r="C275" s="685"/>
      <c r="D275" s="685"/>
      <c r="E275" s="685"/>
      <c r="F275" s="686"/>
      <c r="G275" s="284">
        <f>+'11'!Q303</f>
        <v>0</v>
      </c>
      <c r="H275" s="285">
        <f>+'11'!R303</f>
        <v>0</v>
      </c>
      <c r="I275" s="305">
        <f>+'11'!O303</f>
        <v>7</v>
      </c>
      <c r="J275" s="305">
        <f>+'11'!P303</f>
        <v>7</v>
      </c>
      <c r="K275" s="689"/>
      <c r="L275" s="690"/>
      <c r="M275" s="291"/>
      <c r="N275" s="292"/>
      <c r="O275" s="397">
        <v>1439.05</v>
      </c>
      <c r="P275" s="397">
        <f>+'11'!V303</f>
        <v>1439.0450499999999</v>
      </c>
      <c r="Q275" s="521">
        <f t="shared" si="3"/>
        <v>99.99965602307077</v>
      </c>
    </row>
    <row r="276" spans="1:17" ht="13.5" thickBot="1" x14ac:dyDescent="0.25">
      <c r="B276" s="685" t="str">
        <f>+'11'!B304:M304</f>
        <v xml:space="preserve">Муниципальная программа "Развитие образования Овюрского кожууна </v>
      </c>
      <c r="C276" s="685"/>
      <c r="D276" s="685"/>
      <c r="E276" s="685"/>
      <c r="F276" s="686"/>
      <c r="G276" s="284" t="str">
        <f>+'11'!Q304</f>
        <v>0700000000</v>
      </c>
      <c r="H276" s="285">
        <f>+'11'!R304</f>
        <v>0</v>
      </c>
      <c r="I276" s="305">
        <f>+'11'!O304</f>
        <v>7</v>
      </c>
      <c r="J276" s="305">
        <f>+'11'!P304</f>
        <v>7</v>
      </c>
      <c r="K276" s="689"/>
      <c r="L276" s="690"/>
      <c r="M276" s="291"/>
      <c r="N276" s="292"/>
      <c r="O276" s="397">
        <v>1439.05</v>
      </c>
      <c r="P276" s="397">
        <f>+'11'!V304</f>
        <v>1439.0450499999999</v>
      </c>
      <c r="Q276" s="521">
        <f t="shared" ref="Q276:Q339" si="4">+P276/O276*100</f>
        <v>99.99965602307077</v>
      </c>
    </row>
    <row r="277" spans="1:17" ht="13.5" thickBot="1" x14ac:dyDescent="0.25">
      <c r="B277" s="685" t="str">
        <f>+'11'!B305:M305</f>
        <v>Подпрограмма "Отдых и оздоровление детей"</v>
      </c>
      <c r="C277" s="685"/>
      <c r="D277" s="685"/>
      <c r="E277" s="685"/>
      <c r="F277" s="686"/>
      <c r="G277" s="284" t="str">
        <f>+'11'!Q305</f>
        <v>0740000000</v>
      </c>
      <c r="H277" s="285">
        <f>+'11'!R305</f>
        <v>0</v>
      </c>
      <c r="I277" s="305">
        <f>+'11'!O305</f>
        <v>7</v>
      </c>
      <c r="J277" s="305">
        <f>+'11'!P305</f>
        <v>7</v>
      </c>
      <c r="K277" s="689"/>
      <c r="L277" s="690"/>
      <c r="M277" s="291"/>
      <c r="N277" s="292"/>
      <c r="O277" s="397">
        <v>1439.05</v>
      </c>
      <c r="P277" s="397">
        <f>+'11'!V305</f>
        <v>1439.0450499999999</v>
      </c>
      <c r="Q277" s="521">
        <f t="shared" si="4"/>
        <v>99.99965602307077</v>
      </c>
    </row>
    <row r="278" spans="1:17" ht="13.5" thickBot="1" x14ac:dyDescent="0.25">
      <c r="B278" s="685" t="str">
        <f>+'11'!B306:M306</f>
        <v>Мероприятия по оздоровлению детей</v>
      </c>
      <c r="C278" s="685"/>
      <c r="D278" s="685"/>
      <c r="E278" s="685"/>
      <c r="F278" s="686"/>
      <c r="G278" s="284" t="str">
        <f>+'11'!Q306</f>
        <v>0740175040</v>
      </c>
      <c r="H278" s="285">
        <f>+'11'!R306</f>
        <v>0</v>
      </c>
      <c r="I278" s="305">
        <f>+'11'!O306</f>
        <v>7</v>
      </c>
      <c r="J278" s="305">
        <f>+'11'!P306</f>
        <v>7</v>
      </c>
      <c r="K278" s="689"/>
      <c r="L278" s="690"/>
      <c r="M278" s="291"/>
      <c r="N278" s="292"/>
      <c r="O278" s="397">
        <v>1439.05</v>
      </c>
      <c r="P278" s="397">
        <f>+'11'!V306</f>
        <v>1439.0450499999999</v>
      </c>
      <c r="Q278" s="521">
        <f t="shared" si="4"/>
        <v>99.99965602307077</v>
      </c>
    </row>
    <row r="279" spans="1:17" ht="13.5" thickBot="1" x14ac:dyDescent="0.25">
      <c r="B279" s="685" t="str">
        <f>+'11'!B307:M307</f>
        <v>Предоставление субсидий бюджетным, автономным учреждениям и иным некоммерческим организациям</v>
      </c>
      <c r="C279" s="685"/>
      <c r="D279" s="685"/>
      <c r="E279" s="685"/>
      <c r="F279" s="686"/>
      <c r="G279" s="284" t="str">
        <f>+'11'!Q307</f>
        <v>0740175040</v>
      </c>
      <c r="H279" s="285" t="str">
        <f>+'11'!R307</f>
        <v>600</v>
      </c>
      <c r="I279" s="305">
        <f>+'11'!O307</f>
        <v>7</v>
      </c>
      <c r="J279" s="305">
        <f>+'11'!P307</f>
        <v>7</v>
      </c>
      <c r="K279" s="689"/>
      <c r="L279" s="690"/>
      <c r="M279" s="291"/>
      <c r="N279" s="292"/>
      <c r="O279" s="397">
        <v>1439.05</v>
      </c>
      <c r="P279" s="397">
        <f>+'11'!V307</f>
        <v>1439.0450499999999</v>
      </c>
      <c r="Q279" s="521">
        <f t="shared" si="4"/>
        <v>99.99965602307077</v>
      </c>
    </row>
    <row r="280" spans="1:17" ht="13.5" thickBot="1" x14ac:dyDescent="0.25">
      <c r="B280" s="685" t="str">
        <f>+'11'!B308:M308</f>
        <v>Субсидии бюджетным учреждениям</v>
      </c>
      <c r="C280" s="685"/>
      <c r="D280" s="685"/>
      <c r="E280" s="685"/>
      <c r="F280" s="686"/>
      <c r="G280" s="284" t="str">
        <f>+'11'!Q308</f>
        <v>0740175040</v>
      </c>
      <c r="H280" s="285" t="str">
        <f>+'11'!R308</f>
        <v>610</v>
      </c>
      <c r="I280" s="305">
        <f>+'11'!O308</f>
        <v>7</v>
      </c>
      <c r="J280" s="305">
        <f>+'11'!P308</f>
        <v>7</v>
      </c>
      <c r="K280" s="689"/>
      <c r="L280" s="690"/>
      <c r="M280" s="291"/>
      <c r="N280" s="292"/>
      <c r="O280" s="397">
        <v>1439.05</v>
      </c>
      <c r="P280" s="397">
        <f>+'11'!V308</f>
        <v>1439.0450499999999</v>
      </c>
      <c r="Q280" s="521">
        <f t="shared" si="4"/>
        <v>99.99965602307077</v>
      </c>
    </row>
    <row r="281" spans="1:17" ht="13.5" thickBot="1" x14ac:dyDescent="0.25">
      <c r="B281" s="685" t="str">
        <f>+'11'!B309:M309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81" s="685"/>
      <c r="D281" s="685"/>
      <c r="E281" s="685"/>
      <c r="F281" s="686"/>
      <c r="G281" s="284" t="str">
        <f>+'11'!Q309</f>
        <v>0740175040</v>
      </c>
      <c r="H281" s="285" t="str">
        <f>+'11'!R309</f>
        <v>611</v>
      </c>
      <c r="I281" s="305">
        <f>+'11'!O309</f>
        <v>7</v>
      </c>
      <c r="J281" s="305">
        <f>+'11'!P309</f>
        <v>7</v>
      </c>
      <c r="K281" s="689"/>
      <c r="L281" s="690"/>
      <c r="M281" s="291"/>
      <c r="N281" s="292"/>
      <c r="O281" s="397">
        <v>1439.05</v>
      </c>
      <c r="P281" s="397">
        <f>+'11'!V309</f>
        <v>1439.0450499999999</v>
      </c>
      <c r="Q281" s="521">
        <f t="shared" si="4"/>
        <v>99.99965602307077</v>
      </c>
    </row>
    <row r="282" spans="1:17" ht="13.5" thickBot="1" x14ac:dyDescent="0.25">
      <c r="B282" s="685" t="str">
        <f>+'11'!B310:M310</f>
        <v>Другие вопросы в области образования</v>
      </c>
      <c r="C282" s="685"/>
      <c r="D282" s="685"/>
      <c r="E282" s="685"/>
      <c r="F282" s="686"/>
      <c r="G282" s="284">
        <f>+'11'!Q310</f>
        <v>0</v>
      </c>
      <c r="H282" s="285">
        <f>+'11'!R310</f>
        <v>0</v>
      </c>
      <c r="I282" s="305">
        <f>+'11'!O310</f>
        <v>7</v>
      </c>
      <c r="J282" s="305">
        <f>+'11'!P310</f>
        <v>9</v>
      </c>
      <c r="K282" s="689"/>
      <c r="L282" s="690"/>
      <c r="M282" s="291"/>
      <c r="N282" s="292"/>
      <c r="O282" s="397">
        <v>17473.20133</v>
      </c>
      <c r="P282" s="397">
        <f>+P283+P294</f>
        <v>17473.031900000002</v>
      </c>
      <c r="Q282" s="521">
        <f t="shared" si="4"/>
        <v>99.999030343685746</v>
      </c>
    </row>
    <row r="283" spans="1:17" ht="13.5" thickBot="1" x14ac:dyDescent="0.25">
      <c r="B283" s="685" t="str">
        <f>+'11'!B311:M311</f>
        <v xml:space="preserve">Муниципальная программа "Развитие образования Овюрского кожууна </v>
      </c>
      <c r="C283" s="685"/>
      <c r="D283" s="685"/>
      <c r="E283" s="685"/>
      <c r="F283" s="686"/>
      <c r="G283" s="284" t="str">
        <f>+'11'!Q311</f>
        <v>0700000000</v>
      </c>
      <c r="H283" s="285">
        <f>+'11'!R311</f>
        <v>0</v>
      </c>
      <c r="I283" s="305">
        <f>+'11'!O311</f>
        <v>7</v>
      </c>
      <c r="J283" s="305">
        <f>+'11'!P311</f>
        <v>9</v>
      </c>
      <c r="K283" s="689"/>
      <c r="L283" s="690"/>
      <c r="M283" s="291"/>
      <c r="N283" s="292"/>
      <c r="O283" s="397">
        <v>1640.4672500000001</v>
      </c>
      <c r="P283" s="397">
        <f>+'11'!V311</f>
        <v>1640.4672500000001</v>
      </c>
      <c r="Q283" s="521">
        <f t="shared" si="4"/>
        <v>100</v>
      </c>
    </row>
    <row r="284" spans="1:17" ht="13.5" thickBot="1" x14ac:dyDescent="0.25">
      <c r="B284" s="685" t="str">
        <f>+'11'!B312:M312</f>
        <v>подпрограмма "Обеспечение реализации муниципальной программы и прочие мероприятия в сфере образования"</v>
      </c>
      <c r="C284" s="685"/>
      <c r="D284" s="685"/>
      <c r="E284" s="685"/>
      <c r="F284" s="686"/>
      <c r="G284" s="284" t="str">
        <f>+'11'!Q312</f>
        <v>0760000000</v>
      </c>
      <c r="H284" s="285">
        <f>+'11'!R312</f>
        <v>0</v>
      </c>
      <c r="I284" s="305">
        <f>+'11'!O312</f>
        <v>7</v>
      </c>
      <c r="J284" s="305">
        <f>+'11'!P312</f>
        <v>9</v>
      </c>
      <c r="K284" s="689"/>
      <c r="L284" s="690"/>
      <c r="M284" s="291"/>
      <c r="N284" s="292"/>
      <c r="O284" s="397">
        <v>1640.4672500000001</v>
      </c>
      <c r="P284" s="397">
        <f>+'11'!V312</f>
        <v>1640.4672500000001</v>
      </c>
      <c r="Q284" s="521">
        <f t="shared" si="4"/>
        <v>100</v>
      </c>
    </row>
    <row r="285" spans="1:17" ht="13.5" thickBot="1" x14ac:dyDescent="0.25">
      <c r="B285" s="685" t="str">
        <f>+'11'!B313:M313</f>
        <v>Руководство и управление в сфере установленных функций органов государственной власти Республики Тыва</v>
      </c>
      <c r="C285" s="685"/>
      <c r="D285" s="685"/>
      <c r="E285" s="685"/>
      <c r="F285" s="686"/>
      <c r="G285" s="284" t="str">
        <f>+'11'!Q313</f>
        <v>0760120419</v>
      </c>
      <c r="H285" s="285">
        <f>+'11'!R313</f>
        <v>0</v>
      </c>
      <c r="I285" s="305">
        <f>+'11'!O313</f>
        <v>7</v>
      </c>
      <c r="J285" s="305">
        <f>+'11'!P313</f>
        <v>9</v>
      </c>
      <c r="K285" s="689"/>
      <c r="L285" s="690"/>
      <c r="M285" s="291"/>
      <c r="N285" s="292"/>
      <c r="O285" s="397">
        <v>1640.4672500000001</v>
      </c>
      <c r="P285" s="397">
        <f>+'11'!V313</f>
        <v>1640.4672500000001</v>
      </c>
      <c r="Q285" s="521">
        <f t="shared" si="4"/>
        <v>100</v>
      </c>
    </row>
    <row r="286" spans="1:17" ht="13.5" thickBot="1" x14ac:dyDescent="0.25">
      <c r="B286" s="685" t="str">
        <f>+'11'!B314:M314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6" s="685"/>
      <c r="D286" s="685"/>
      <c r="E286" s="685"/>
      <c r="F286" s="686"/>
      <c r="G286" s="284" t="str">
        <f>+'11'!Q314</f>
        <v>0760120419</v>
      </c>
      <c r="H286" s="285" t="str">
        <f>+'11'!R314</f>
        <v>100</v>
      </c>
      <c r="I286" s="305">
        <f>+'11'!O314</f>
        <v>7</v>
      </c>
      <c r="J286" s="305">
        <f>+'11'!P314</f>
        <v>9</v>
      </c>
      <c r="K286" s="689"/>
      <c r="L286" s="690"/>
      <c r="M286" s="291"/>
      <c r="N286" s="292"/>
      <c r="O286" s="397">
        <v>1637.0672500000001</v>
      </c>
      <c r="P286" s="397">
        <f>+'11'!V314</f>
        <v>1637.0672500000001</v>
      </c>
      <c r="Q286" s="521">
        <f t="shared" si="4"/>
        <v>100</v>
      </c>
    </row>
    <row r="287" spans="1:17" ht="13.5" thickBot="1" x14ac:dyDescent="0.25">
      <c r="B287" s="685" t="str">
        <f>+'11'!B315:M315</f>
        <v>Расходы на выплаты персоналу государственных (муниципальных) органов</v>
      </c>
      <c r="C287" s="685"/>
      <c r="D287" s="685"/>
      <c r="E287" s="685"/>
      <c r="F287" s="686"/>
      <c r="G287" s="284" t="str">
        <f>+'11'!Q315</f>
        <v>0760120419</v>
      </c>
      <c r="H287" s="285" t="str">
        <f>+'11'!R315</f>
        <v>120</v>
      </c>
      <c r="I287" s="305">
        <f>+'11'!O315</f>
        <v>7</v>
      </c>
      <c r="J287" s="305">
        <f>+'11'!P315</f>
        <v>9</v>
      </c>
      <c r="K287" s="689"/>
      <c r="L287" s="690"/>
      <c r="M287" s="291"/>
      <c r="N287" s="292"/>
      <c r="O287" s="397">
        <v>1637.0672500000001</v>
      </c>
      <c r="P287" s="397">
        <f>+'11'!V315</f>
        <v>1637.0672500000001</v>
      </c>
      <c r="Q287" s="521">
        <f t="shared" si="4"/>
        <v>100</v>
      </c>
    </row>
    <row r="288" spans="1:17" ht="13.5" thickBot="1" x14ac:dyDescent="0.25">
      <c r="B288" s="685" t="str">
        <f>+'11'!B316:M316</f>
        <v>Фонд оплаты труда государственных (муниципальных) органов</v>
      </c>
      <c r="C288" s="685"/>
      <c r="D288" s="685"/>
      <c r="E288" s="685"/>
      <c r="F288" s="686"/>
      <c r="G288" s="284" t="str">
        <f>+'11'!Q316</f>
        <v>0760120419</v>
      </c>
      <c r="H288" s="285" t="str">
        <f>+'11'!R316</f>
        <v>121</v>
      </c>
      <c r="I288" s="305">
        <f>+'11'!O316</f>
        <v>7</v>
      </c>
      <c r="J288" s="305">
        <f>+'11'!P316</f>
        <v>9</v>
      </c>
      <c r="K288" s="689"/>
      <c r="L288" s="690"/>
      <c r="M288" s="291"/>
      <c r="N288" s="292"/>
      <c r="O288" s="397">
        <v>1259.4082000000001</v>
      </c>
      <c r="P288" s="397">
        <f>+'11'!V316</f>
        <v>1259.4082000000001</v>
      </c>
      <c r="Q288" s="521">
        <f t="shared" si="4"/>
        <v>100</v>
      </c>
    </row>
    <row r="289" spans="2:17" ht="13.5" hidden="1" thickBot="1" x14ac:dyDescent="0.25">
      <c r="B289" s="685" t="str">
        <f>+'11'!B317:M317</f>
        <v>Иные выплаты персоналу государственных (муниципальных) органов, за исключением фонда оплаты труда</v>
      </c>
      <c r="C289" s="685"/>
      <c r="D289" s="685"/>
      <c r="E289" s="685"/>
      <c r="F289" s="686"/>
      <c r="G289" s="284" t="str">
        <f>+'11'!Q317</f>
        <v>0760120419</v>
      </c>
      <c r="H289" s="285" t="str">
        <f>+'11'!R317</f>
        <v>122</v>
      </c>
      <c r="I289" s="305">
        <f>+'11'!O317</f>
        <v>7</v>
      </c>
      <c r="J289" s="305">
        <f>+'11'!P317</f>
        <v>9</v>
      </c>
      <c r="K289" s="689"/>
      <c r="L289" s="690"/>
      <c r="M289" s="291"/>
      <c r="N289" s="292"/>
      <c r="O289" s="397">
        <v>0</v>
      </c>
      <c r="P289" s="397">
        <f>+'11'!V317</f>
        <v>0</v>
      </c>
      <c r="Q289" s="521" t="e">
        <f t="shared" si="4"/>
        <v>#DIV/0!</v>
      </c>
    </row>
    <row r="290" spans="2:17" ht="13.5" thickBot="1" x14ac:dyDescent="0.25">
      <c r="B290" s="685" t="str">
        <f>+'11'!B318:M318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90" s="685"/>
      <c r="D290" s="685"/>
      <c r="E290" s="685"/>
      <c r="F290" s="686"/>
      <c r="G290" s="284" t="str">
        <f>+'11'!Q318</f>
        <v>0760120419</v>
      </c>
      <c r="H290" s="285" t="str">
        <f>+'11'!R318</f>
        <v>129</v>
      </c>
      <c r="I290" s="305">
        <f>+'11'!O318</f>
        <v>7</v>
      </c>
      <c r="J290" s="305">
        <f>+'11'!P318</f>
        <v>9</v>
      </c>
      <c r="K290" s="689"/>
      <c r="L290" s="690"/>
      <c r="M290" s="291"/>
      <c r="N290" s="292"/>
      <c r="O290" s="397">
        <v>377.65905000000004</v>
      </c>
      <c r="P290" s="397">
        <f>+'11'!V318</f>
        <v>377.65904999999998</v>
      </c>
      <c r="Q290" s="521">
        <f t="shared" si="4"/>
        <v>99.999999999999986</v>
      </c>
    </row>
    <row r="291" spans="2:17" ht="13.5" thickBot="1" x14ac:dyDescent="0.25">
      <c r="B291" s="685" t="str">
        <f>+'11'!B319:M319</f>
        <v>Закупка товаров, работ и услуг для обеспечения государственных (муниципальных) нужд</v>
      </c>
      <c r="C291" s="685"/>
      <c r="D291" s="685"/>
      <c r="E291" s="685"/>
      <c r="F291" s="686"/>
      <c r="G291" s="284" t="str">
        <f>+'11'!Q319</f>
        <v>0760120419</v>
      </c>
      <c r="H291" s="285" t="str">
        <f>+'11'!R319</f>
        <v>200</v>
      </c>
      <c r="I291" s="305">
        <f>+'11'!O319</f>
        <v>7</v>
      </c>
      <c r="J291" s="305">
        <f>+'11'!P319</f>
        <v>9</v>
      </c>
      <c r="K291" s="689"/>
      <c r="L291" s="690"/>
      <c r="M291" s="291"/>
      <c r="N291" s="292"/>
      <c r="O291" s="397">
        <v>3.4</v>
      </c>
      <c r="P291" s="397">
        <f>+'11'!V319</f>
        <v>3.4</v>
      </c>
      <c r="Q291" s="521">
        <f t="shared" si="4"/>
        <v>100</v>
      </c>
    </row>
    <row r="292" spans="2:17" ht="13.5" thickBot="1" x14ac:dyDescent="0.25">
      <c r="B292" s="685" t="str">
        <f>+'11'!B320:M320</f>
        <v>Иные закупки товаров, работ и услуг для обеспечения государственных (муниципальных) нужд</v>
      </c>
      <c r="C292" s="685"/>
      <c r="D292" s="685"/>
      <c r="E292" s="685"/>
      <c r="F292" s="686"/>
      <c r="G292" s="284" t="str">
        <f>+'11'!Q320</f>
        <v>0760120419</v>
      </c>
      <c r="H292" s="285" t="str">
        <f>+'11'!R320</f>
        <v>240</v>
      </c>
      <c r="I292" s="305">
        <f>+'11'!O320</f>
        <v>7</v>
      </c>
      <c r="J292" s="305">
        <f>+'11'!P320</f>
        <v>9</v>
      </c>
      <c r="K292" s="689"/>
      <c r="L292" s="690"/>
      <c r="M292" s="291"/>
      <c r="N292" s="292"/>
      <c r="O292" s="397">
        <v>3.4</v>
      </c>
      <c r="P292" s="397">
        <f>+'11'!V320</f>
        <v>3.4</v>
      </c>
      <c r="Q292" s="521">
        <f t="shared" si="4"/>
        <v>100</v>
      </c>
    </row>
    <row r="293" spans="2:17" ht="13.5" thickBot="1" x14ac:dyDescent="0.25">
      <c r="B293" s="685" t="str">
        <f>+'11'!B321:M321</f>
        <v>Прочая закупка товаров, работ и услуг</v>
      </c>
      <c r="C293" s="685"/>
      <c r="D293" s="685"/>
      <c r="E293" s="685"/>
      <c r="F293" s="686"/>
      <c r="G293" s="284" t="str">
        <f>+'11'!Q321</f>
        <v>0760120419</v>
      </c>
      <c r="H293" s="285" t="str">
        <f>+'11'!R321</f>
        <v>244</v>
      </c>
      <c r="I293" s="305">
        <f>+'11'!O321</f>
        <v>7</v>
      </c>
      <c r="J293" s="305">
        <f>+'11'!P321</f>
        <v>9</v>
      </c>
      <c r="K293" s="689"/>
      <c r="L293" s="690"/>
      <c r="M293" s="291"/>
      <c r="N293" s="292"/>
      <c r="O293" s="397">
        <v>3.4</v>
      </c>
      <c r="P293" s="397">
        <f>+'11'!V321</f>
        <v>3.4</v>
      </c>
      <c r="Q293" s="521">
        <f t="shared" si="4"/>
        <v>100</v>
      </c>
    </row>
    <row r="294" spans="2:17" ht="13.5" thickBot="1" x14ac:dyDescent="0.25">
      <c r="B294" s="685" t="str">
        <f>+'11'!B322:M322</f>
        <v xml:space="preserve">Муниципальная программа "Развитие образования Овюрского кожууна </v>
      </c>
      <c r="C294" s="685"/>
      <c r="D294" s="685"/>
      <c r="E294" s="685"/>
      <c r="F294" s="686"/>
      <c r="G294" s="284" t="str">
        <f>+'11'!Q322</f>
        <v>0700000000</v>
      </c>
      <c r="H294" s="285">
        <f>+'11'!R322</f>
        <v>0</v>
      </c>
      <c r="I294" s="305">
        <f>+'11'!O322</f>
        <v>7</v>
      </c>
      <c r="J294" s="305">
        <f>+'11'!P322</f>
        <v>9</v>
      </c>
      <c r="K294" s="689"/>
      <c r="L294" s="690"/>
      <c r="M294" s="291"/>
      <c r="N294" s="292"/>
      <c r="O294" s="397">
        <v>15832.73408</v>
      </c>
      <c r="P294" s="397">
        <f>+'11'!V322</f>
        <v>15832.56465</v>
      </c>
      <c r="Q294" s="521">
        <f t="shared" si="4"/>
        <v>99.998929875287843</v>
      </c>
    </row>
    <row r="295" spans="2:17" ht="13.5" thickBot="1" x14ac:dyDescent="0.25">
      <c r="B295" s="685" t="str">
        <f>+'11'!B323:M323</f>
        <v>подпрограмма "Обеспечение реализации муниципальной программы и прочие мероприятия в сфере образования"</v>
      </c>
      <c r="C295" s="685"/>
      <c r="D295" s="685"/>
      <c r="E295" s="685"/>
      <c r="F295" s="686"/>
      <c r="G295" s="284" t="str">
        <f>+'11'!Q323</f>
        <v>0760000000</v>
      </c>
      <c r="H295" s="285">
        <f>+'11'!R323</f>
        <v>0</v>
      </c>
      <c r="I295" s="305">
        <f>+'11'!O323</f>
        <v>7</v>
      </c>
      <c r="J295" s="305">
        <f>+'11'!P323</f>
        <v>9</v>
      </c>
      <c r="K295" s="689"/>
      <c r="L295" s="690"/>
      <c r="M295" s="291"/>
      <c r="N295" s="292"/>
      <c r="O295" s="397">
        <v>15832.73408</v>
      </c>
      <c r="P295" s="397">
        <f>+'11'!V323</f>
        <v>15832.56465</v>
      </c>
      <c r="Q295" s="521">
        <f t="shared" si="4"/>
        <v>99.998929875287843</v>
      </c>
    </row>
    <row r="296" spans="2:17" ht="13.5" thickBot="1" x14ac:dyDescent="0.25">
      <c r="B296" s="685" t="str">
        <f>+'11'!B324:M324</f>
        <v>Обеспечение деятельности органов местного самоуправления</v>
      </c>
      <c r="C296" s="685"/>
      <c r="D296" s="685"/>
      <c r="E296" s="685"/>
      <c r="F296" s="686"/>
      <c r="G296" s="284" t="str">
        <f>+'11'!Q324</f>
        <v>0760200019</v>
      </c>
      <c r="H296" s="285">
        <f>+'11'!R324</f>
        <v>0</v>
      </c>
      <c r="I296" s="305">
        <f>+'11'!O324</f>
        <v>7</v>
      </c>
      <c r="J296" s="305">
        <f>+'11'!P324</f>
        <v>9</v>
      </c>
      <c r="K296" s="689"/>
      <c r="L296" s="690"/>
      <c r="M296" s="291"/>
      <c r="N296" s="292"/>
      <c r="O296" s="397">
        <v>15832.73408</v>
      </c>
      <c r="P296" s="397">
        <f>+'11'!V324</f>
        <v>15832.56465</v>
      </c>
      <c r="Q296" s="521">
        <f t="shared" si="4"/>
        <v>99.998929875287843</v>
      </c>
    </row>
    <row r="297" spans="2:17" ht="13.5" thickBot="1" x14ac:dyDescent="0.25">
      <c r="B297" s="685" t="str">
        <f>+'11'!B325:M325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97" s="685"/>
      <c r="D297" s="685"/>
      <c r="E297" s="685"/>
      <c r="F297" s="686"/>
      <c r="G297" s="284" t="str">
        <f>+'11'!Q325</f>
        <v>0760200019</v>
      </c>
      <c r="H297" s="285" t="str">
        <f>+'11'!R325</f>
        <v>100</v>
      </c>
      <c r="I297" s="305">
        <f>+'11'!O325</f>
        <v>7</v>
      </c>
      <c r="J297" s="305">
        <f>+'11'!P325</f>
        <v>9</v>
      </c>
      <c r="K297" s="689"/>
      <c r="L297" s="690"/>
      <c r="M297" s="291"/>
      <c r="N297" s="292"/>
      <c r="O297" s="397">
        <v>14631.87408</v>
      </c>
      <c r="P297" s="397">
        <f>+'11'!V325</f>
        <v>14631.87408</v>
      </c>
      <c r="Q297" s="521">
        <f t="shared" si="4"/>
        <v>100</v>
      </c>
    </row>
    <row r="298" spans="2:17" ht="13.5" thickBot="1" x14ac:dyDescent="0.25">
      <c r="B298" s="685" t="str">
        <f>+'11'!B326:M326</f>
        <v>Расходы на выплаты персоналу казенных учреждений</v>
      </c>
      <c r="C298" s="685"/>
      <c r="D298" s="685"/>
      <c r="E298" s="685"/>
      <c r="F298" s="686"/>
      <c r="G298" s="284" t="str">
        <f>+'11'!Q326</f>
        <v>0760200019</v>
      </c>
      <c r="H298" s="285" t="str">
        <f>+'11'!R326</f>
        <v>110</v>
      </c>
      <c r="I298" s="305">
        <f>+'11'!O326</f>
        <v>7</v>
      </c>
      <c r="J298" s="305">
        <f>+'11'!P326</f>
        <v>9</v>
      </c>
      <c r="K298" s="689"/>
      <c r="L298" s="690"/>
      <c r="M298" s="291"/>
      <c r="N298" s="292"/>
      <c r="O298" s="397">
        <v>14631.87408</v>
      </c>
      <c r="P298" s="397">
        <f>+'11'!V326</f>
        <v>14631.87408</v>
      </c>
      <c r="Q298" s="521">
        <f t="shared" si="4"/>
        <v>100</v>
      </c>
    </row>
    <row r="299" spans="2:17" ht="13.5" thickBot="1" x14ac:dyDescent="0.25">
      <c r="B299" s="685" t="str">
        <f>+'11'!B327:M327</f>
        <v>Фонд оплаты труда учреждений</v>
      </c>
      <c r="C299" s="685"/>
      <c r="D299" s="685"/>
      <c r="E299" s="685"/>
      <c r="F299" s="686"/>
      <c r="G299" s="284" t="str">
        <f>+'11'!Q327</f>
        <v>0760200019</v>
      </c>
      <c r="H299" s="285" t="str">
        <f>+'11'!R327</f>
        <v>111</v>
      </c>
      <c r="I299" s="305">
        <f>+'11'!O327</f>
        <v>7</v>
      </c>
      <c r="J299" s="305">
        <f>+'11'!P327</f>
        <v>9</v>
      </c>
      <c r="K299" s="689"/>
      <c r="L299" s="690"/>
      <c r="M299" s="291"/>
      <c r="N299" s="292"/>
      <c r="O299" s="397">
        <v>11296.39127</v>
      </c>
      <c r="P299" s="397">
        <f>+'11'!V327</f>
        <v>11296.39127</v>
      </c>
      <c r="Q299" s="521">
        <f t="shared" si="4"/>
        <v>100</v>
      </c>
    </row>
    <row r="300" spans="2:17" ht="13.5" hidden="1" thickBot="1" x14ac:dyDescent="0.25">
      <c r="B300" s="685" t="str">
        <f>+'11'!B328:M328</f>
        <v>Иные выплаты персоналу учреждений, за исключением фонда оплаты труда</v>
      </c>
      <c r="C300" s="685"/>
      <c r="D300" s="685"/>
      <c r="E300" s="685"/>
      <c r="F300" s="686"/>
      <c r="G300" s="284" t="str">
        <f>+'11'!Q328</f>
        <v>0760200019</v>
      </c>
      <c r="H300" s="285" t="str">
        <f>+'11'!R328</f>
        <v>112</v>
      </c>
      <c r="I300" s="305">
        <f>+'11'!O328</f>
        <v>7</v>
      </c>
      <c r="J300" s="305">
        <f>+'11'!P328</f>
        <v>9</v>
      </c>
      <c r="K300" s="689"/>
      <c r="L300" s="690"/>
      <c r="M300" s="291"/>
      <c r="N300" s="292"/>
      <c r="O300" s="397">
        <v>0</v>
      </c>
      <c r="P300" s="397">
        <f>+'11'!V328</f>
        <v>0</v>
      </c>
      <c r="Q300" s="521" t="e">
        <f t="shared" si="4"/>
        <v>#DIV/0!</v>
      </c>
    </row>
    <row r="301" spans="2:17" ht="13.5" thickBot="1" x14ac:dyDescent="0.25">
      <c r="B301" s="685" t="str">
        <f>+'11'!B329:M329</f>
        <v>Взносы по обязательному социальному страхованию на выплаты по оплате труда работников и иные выплаты работникам учреждений</v>
      </c>
      <c r="C301" s="685"/>
      <c r="D301" s="685"/>
      <c r="E301" s="685"/>
      <c r="F301" s="686"/>
      <c r="G301" s="284" t="str">
        <f>+'11'!Q329</f>
        <v>0760200019</v>
      </c>
      <c r="H301" s="285" t="str">
        <f>+'11'!R329</f>
        <v>119</v>
      </c>
      <c r="I301" s="305">
        <f>+'11'!O329</f>
        <v>7</v>
      </c>
      <c r="J301" s="305">
        <f>+'11'!P329</f>
        <v>9</v>
      </c>
      <c r="K301" s="689"/>
      <c r="L301" s="690"/>
      <c r="M301" s="291"/>
      <c r="N301" s="292"/>
      <c r="O301" s="397">
        <v>3335.48281</v>
      </c>
      <c r="P301" s="397">
        <f>+'11'!V329</f>
        <v>3335.48281</v>
      </c>
      <c r="Q301" s="521">
        <f t="shared" si="4"/>
        <v>100</v>
      </c>
    </row>
    <row r="302" spans="2:17" ht="13.5" thickBot="1" x14ac:dyDescent="0.25">
      <c r="B302" s="685" t="str">
        <f>+'11'!B330:M330</f>
        <v>Закупка товаров, работ и услуг для обеспечения государственных (муниципальных) нужд</v>
      </c>
      <c r="C302" s="685"/>
      <c r="D302" s="685"/>
      <c r="E302" s="685"/>
      <c r="F302" s="686"/>
      <c r="G302" s="284" t="str">
        <f>+'11'!Q330</f>
        <v>0760200019</v>
      </c>
      <c r="H302" s="285" t="str">
        <f>+'11'!R330</f>
        <v>200</v>
      </c>
      <c r="I302" s="305">
        <f>+'11'!O330</f>
        <v>7</v>
      </c>
      <c r="J302" s="305">
        <f>+'11'!P330</f>
        <v>9</v>
      </c>
      <c r="K302" s="689"/>
      <c r="L302" s="690"/>
      <c r="M302" s="291"/>
      <c r="N302" s="292"/>
      <c r="O302" s="397">
        <v>1190.3999999999999</v>
      </c>
      <c r="P302" s="397">
        <f>+'11'!V330</f>
        <v>1190.3257899999999</v>
      </c>
      <c r="Q302" s="521">
        <f t="shared" si="4"/>
        <v>99.993765961021509</v>
      </c>
    </row>
    <row r="303" spans="2:17" ht="13.5" thickBot="1" x14ac:dyDescent="0.25">
      <c r="B303" s="685" t="str">
        <f>+'11'!B331:M331</f>
        <v>Иные закупки товаров, работ и услуг для обеспечения государственных (муниципальных) нужд</v>
      </c>
      <c r="C303" s="685"/>
      <c r="D303" s="685"/>
      <c r="E303" s="685"/>
      <c r="F303" s="686"/>
      <c r="G303" s="284" t="str">
        <f>+'11'!Q331</f>
        <v>0760200019</v>
      </c>
      <c r="H303" s="285" t="str">
        <f>+'11'!R331</f>
        <v>240</v>
      </c>
      <c r="I303" s="305">
        <f>+'11'!O331</f>
        <v>7</v>
      </c>
      <c r="J303" s="305">
        <f>+'11'!P331</f>
        <v>9</v>
      </c>
      <c r="K303" s="689"/>
      <c r="L303" s="690"/>
      <c r="M303" s="291"/>
      <c r="N303" s="292"/>
      <c r="O303" s="397">
        <v>1190.3999999999999</v>
      </c>
      <c r="P303" s="397">
        <f>+'11'!V331</f>
        <v>1190.3257899999999</v>
      </c>
      <c r="Q303" s="521">
        <f t="shared" si="4"/>
        <v>99.993765961021509</v>
      </c>
    </row>
    <row r="304" spans="2:17" ht="13.5" thickBot="1" x14ac:dyDescent="0.25">
      <c r="B304" s="685" t="str">
        <f>+'11'!B332:M332</f>
        <v>Закупка товаров, работ, услуг в сфере информационно-коммуникационных технологий</v>
      </c>
      <c r="C304" s="685"/>
      <c r="D304" s="685"/>
      <c r="E304" s="685"/>
      <c r="F304" s="686"/>
      <c r="G304" s="284" t="str">
        <f>+'11'!Q332</f>
        <v>0760200019</v>
      </c>
      <c r="H304" s="285" t="str">
        <f>+'11'!R332</f>
        <v>242</v>
      </c>
      <c r="I304" s="305">
        <f>+'11'!O332</f>
        <v>7</v>
      </c>
      <c r="J304" s="305">
        <f>+'11'!P332</f>
        <v>9</v>
      </c>
      <c r="K304" s="689"/>
      <c r="L304" s="690"/>
      <c r="M304" s="291"/>
      <c r="N304" s="292"/>
      <c r="O304" s="397">
        <v>285.3</v>
      </c>
      <c r="P304" s="397">
        <f>+'11'!V332</f>
        <v>285.24750999999998</v>
      </c>
      <c r="Q304" s="521">
        <f t="shared" si="4"/>
        <v>99.981601822642816</v>
      </c>
    </row>
    <row r="305" spans="2:17" ht="13.5" thickBot="1" x14ac:dyDescent="0.25">
      <c r="B305" s="685" t="str">
        <f>+'11'!B333:M333</f>
        <v>Прочая закупка товаров, работ и услуг</v>
      </c>
      <c r="C305" s="685"/>
      <c r="D305" s="685"/>
      <c r="E305" s="685"/>
      <c r="F305" s="686"/>
      <c r="G305" s="284" t="str">
        <f>+'11'!Q333</f>
        <v>0760200019</v>
      </c>
      <c r="H305" s="285" t="str">
        <f>+'11'!R333</f>
        <v>244</v>
      </c>
      <c r="I305" s="305">
        <f>+'11'!O333</f>
        <v>7</v>
      </c>
      <c r="J305" s="305">
        <f>+'11'!P333</f>
        <v>9</v>
      </c>
      <c r="K305" s="689"/>
      <c r="L305" s="690"/>
      <c r="M305" s="291"/>
      <c r="N305" s="292"/>
      <c r="O305" s="397">
        <v>905.09999999999991</v>
      </c>
      <c r="P305" s="397">
        <f>+'11'!V333</f>
        <v>905.07827999999995</v>
      </c>
      <c r="Q305" s="521">
        <f t="shared" si="4"/>
        <v>99.997600265164081</v>
      </c>
    </row>
    <row r="306" spans="2:17" ht="13.5" thickBot="1" x14ac:dyDescent="0.25">
      <c r="B306" s="685" t="str">
        <f>+'11'!B334:M334</f>
        <v>Иные бюджетные ассигнования</v>
      </c>
      <c r="C306" s="685"/>
      <c r="D306" s="685"/>
      <c r="E306" s="685"/>
      <c r="F306" s="686"/>
      <c r="G306" s="284" t="str">
        <f>+'11'!Q334</f>
        <v>0760200019</v>
      </c>
      <c r="H306" s="285" t="str">
        <f>+'11'!R334</f>
        <v>800</v>
      </c>
      <c r="I306" s="305">
        <f>+'11'!O334</f>
        <v>7</v>
      </c>
      <c r="J306" s="305">
        <f>+'11'!P334</f>
        <v>9</v>
      </c>
      <c r="K306" s="689"/>
      <c r="L306" s="690"/>
      <c r="M306" s="291"/>
      <c r="N306" s="292"/>
      <c r="O306" s="397">
        <v>10.46</v>
      </c>
      <c r="P306" s="397">
        <f>+'11'!V334</f>
        <v>10.36478</v>
      </c>
      <c r="Q306" s="521">
        <f t="shared" si="4"/>
        <v>99.089674952198834</v>
      </c>
    </row>
    <row r="307" spans="2:17" ht="13.5" thickBot="1" x14ac:dyDescent="0.25">
      <c r="B307" s="685" t="str">
        <f>+'11'!B335:M335</f>
        <v>Уплата налогов, сборов и иных платежей</v>
      </c>
      <c r="C307" s="685"/>
      <c r="D307" s="685"/>
      <c r="E307" s="685"/>
      <c r="F307" s="686"/>
      <c r="G307" s="284" t="str">
        <f>+'11'!Q335</f>
        <v>0760200019</v>
      </c>
      <c r="H307" s="285" t="str">
        <f>+'11'!R335</f>
        <v>850</v>
      </c>
      <c r="I307" s="305">
        <f>+'11'!O335</f>
        <v>7</v>
      </c>
      <c r="J307" s="305">
        <f>+'11'!P335</f>
        <v>9</v>
      </c>
      <c r="K307" s="689"/>
      <c r="L307" s="690"/>
      <c r="M307" s="291"/>
      <c r="N307" s="292"/>
      <c r="O307" s="397">
        <v>10.46</v>
      </c>
      <c r="P307" s="397">
        <f>+'11'!V335</f>
        <v>10.36478</v>
      </c>
      <c r="Q307" s="521">
        <f t="shared" si="4"/>
        <v>99.089674952198834</v>
      </c>
    </row>
    <row r="308" spans="2:17" ht="13.5" thickBot="1" x14ac:dyDescent="0.25">
      <c r="B308" s="685" t="str">
        <f>+'11'!B336:M336</f>
        <v>Уплата налога на имущество организаций и земельного налога</v>
      </c>
      <c r="C308" s="685"/>
      <c r="D308" s="685"/>
      <c r="E308" s="685"/>
      <c r="F308" s="686"/>
      <c r="G308" s="284" t="str">
        <f>+'11'!Q336</f>
        <v>0760200019</v>
      </c>
      <c r="H308" s="285" t="str">
        <f>+'11'!R336</f>
        <v>851</v>
      </c>
      <c r="I308" s="305">
        <f>+'11'!O336</f>
        <v>7</v>
      </c>
      <c r="J308" s="305">
        <f>+'11'!P336</f>
        <v>9</v>
      </c>
      <c r="K308" s="689"/>
      <c r="L308" s="690"/>
      <c r="M308" s="291"/>
      <c r="N308" s="292"/>
      <c r="O308" s="397">
        <v>7.2800000000000011</v>
      </c>
      <c r="P308" s="397">
        <f>+'11'!V336</f>
        <v>7.2750000000000004</v>
      </c>
      <c r="Q308" s="521">
        <f t="shared" si="4"/>
        <v>99.931318681318672</v>
      </c>
    </row>
    <row r="309" spans="2:17" ht="13.5" thickBot="1" x14ac:dyDescent="0.25">
      <c r="B309" s="685" t="str">
        <f>+'11'!B337:M337</f>
        <v>Уплата прочих налогов, сборов</v>
      </c>
      <c r="C309" s="685"/>
      <c r="D309" s="685"/>
      <c r="E309" s="685"/>
      <c r="F309" s="686"/>
      <c r="G309" s="284" t="str">
        <f>+'11'!Q337</f>
        <v>0760200019</v>
      </c>
      <c r="H309" s="285" t="str">
        <f>+'11'!R337</f>
        <v>852</v>
      </c>
      <c r="I309" s="305">
        <f>+'11'!O337</f>
        <v>7</v>
      </c>
      <c r="J309" s="305">
        <f>+'11'!P337</f>
        <v>9</v>
      </c>
      <c r="K309" s="689"/>
      <c r="L309" s="690"/>
      <c r="M309" s="291"/>
      <c r="N309" s="292"/>
      <c r="O309" s="397">
        <v>2.68</v>
      </c>
      <c r="P309" s="397">
        <f>+'11'!V337</f>
        <v>2.6749999999999998</v>
      </c>
      <c r="Q309" s="521">
        <f t="shared" si="4"/>
        <v>99.813432835820876</v>
      </c>
    </row>
    <row r="310" spans="2:17" ht="13.5" thickBot="1" x14ac:dyDescent="0.25">
      <c r="B310" s="685" t="str">
        <f>+'11'!B338:M338</f>
        <v>Уплата иных платежей</v>
      </c>
      <c r="C310" s="685"/>
      <c r="D310" s="685"/>
      <c r="E310" s="685"/>
      <c r="F310" s="686"/>
      <c r="G310" s="284" t="str">
        <f>+'11'!Q338</f>
        <v>0760200019</v>
      </c>
      <c r="H310" s="285" t="str">
        <f>+'11'!R338</f>
        <v>853</v>
      </c>
      <c r="I310" s="305">
        <f>+'11'!O338</f>
        <v>7</v>
      </c>
      <c r="J310" s="305">
        <f>+'11'!P338</f>
        <v>9</v>
      </c>
      <c r="K310" s="689"/>
      <c r="L310" s="690"/>
      <c r="M310" s="291"/>
      <c r="N310" s="292"/>
      <c r="O310" s="397">
        <v>0.5</v>
      </c>
      <c r="P310" s="397">
        <f>+'11'!V338</f>
        <v>0.41477999999999998</v>
      </c>
      <c r="Q310" s="521">
        <f t="shared" si="4"/>
        <v>82.956000000000003</v>
      </c>
    </row>
    <row r="311" spans="2:17" ht="13.5" thickBot="1" x14ac:dyDescent="0.25">
      <c r="B311" s="685" t="str">
        <f>+'11'!B344:M344</f>
        <v>СОЦИАЛЬНАЯ ПОЛИТИКА</v>
      </c>
      <c r="C311" s="685"/>
      <c r="D311" s="685"/>
      <c r="E311" s="685"/>
      <c r="F311" s="686"/>
      <c r="G311" s="284">
        <f>+'11'!Q344</f>
        <v>0</v>
      </c>
      <c r="H311" s="285">
        <f>+'11'!R344</f>
        <v>0</v>
      </c>
      <c r="I311" s="305">
        <f>+'11'!O344</f>
        <v>10</v>
      </c>
      <c r="J311" s="305">
        <f>+'11'!P344</f>
        <v>0</v>
      </c>
      <c r="K311" s="689"/>
      <c r="L311" s="690"/>
      <c r="M311" s="291"/>
      <c r="N311" s="292"/>
      <c r="O311" s="397">
        <v>4589.45</v>
      </c>
      <c r="P311" s="397">
        <f>+P312+P319</f>
        <v>4282.2405799999997</v>
      </c>
      <c r="Q311" s="521">
        <f t="shared" si="4"/>
        <v>93.306182222270635</v>
      </c>
    </row>
    <row r="312" spans="2:17" ht="13.5" thickBot="1" x14ac:dyDescent="0.25">
      <c r="B312" s="685" t="str">
        <f>+'11'!B345:M345</f>
        <v>Социальное обеспечение населения</v>
      </c>
      <c r="C312" s="685"/>
      <c r="D312" s="685"/>
      <c r="E312" s="685"/>
      <c r="F312" s="686"/>
      <c r="G312" s="284">
        <f>+'11'!Q345</f>
        <v>0</v>
      </c>
      <c r="H312" s="285">
        <f>+'11'!R345</f>
        <v>0</v>
      </c>
      <c r="I312" s="305">
        <f>+'11'!O345</f>
        <v>10</v>
      </c>
      <c r="J312" s="305">
        <f>+'11'!P345</f>
        <v>3</v>
      </c>
      <c r="K312" s="689"/>
      <c r="L312" s="690"/>
      <c r="M312" s="291"/>
      <c r="N312" s="292"/>
      <c r="O312" s="397">
        <v>943.8</v>
      </c>
      <c r="P312" s="397">
        <f t="shared" ref="P312:P317" si="5">+P313</f>
        <v>638.85257999999999</v>
      </c>
      <c r="Q312" s="521">
        <f t="shared" si="4"/>
        <v>67.689402415766054</v>
      </c>
    </row>
    <row r="313" spans="2:17" ht="13.5" thickBot="1" x14ac:dyDescent="0.25">
      <c r="B313" s="685" t="str">
        <f>+'11'!B346:M346</f>
        <v xml:space="preserve">Муниципальная программа "Развитие образования Овюрского кожууна </v>
      </c>
      <c r="C313" s="685"/>
      <c r="D313" s="685"/>
      <c r="E313" s="685"/>
      <c r="F313" s="686"/>
      <c r="G313" s="284" t="str">
        <f>+'11'!Q346</f>
        <v>0700000000</v>
      </c>
      <c r="H313" s="285">
        <f>+'11'!R346</f>
        <v>0</v>
      </c>
      <c r="I313" s="305">
        <f>+'11'!O346</f>
        <v>10</v>
      </c>
      <c r="J313" s="305">
        <f>+'11'!P346</f>
        <v>3</v>
      </c>
      <c r="K313" s="689"/>
      <c r="L313" s="690"/>
      <c r="M313" s="291"/>
      <c r="N313" s="292"/>
      <c r="O313" s="397">
        <v>943.8</v>
      </c>
      <c r="P313" s="397">
        <f t="shared" si="5"/>
        <v>638.85257999999999</v>
      </c>
      <c r="Q313" s="521">
        <f t="shared" si="4"/>
        <v>67.689402415766054</v>
      </c>
    </row>
    <row r="314" spans="2:17" ht="13.5" thickBot="1" x14ac:dyDescent="0.25">
      <c r="B314" s="685" t="str">
        <f>+'11'!B347:M347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314" s="685"/>
      <c r="D314" s="685"/>
      <c r="E314" s="685"/>
      <c r="F314" s="686"/>
      <c r="G314" s="284" t="str">
        <f>+'11'!Q347</f>
        <v>0770000000</v>
      </c>
      <c r="H314" s="285">
        <f>+'11'!R347</f>
        <v>0</v>
      </c>
      <c r="I314" s="305">
        <f>+'11'!O347</f>
        <v>10</v>
      </c>
      <c r="J314" s="305">
        <f>+'11'!P347</f>
        <v>3</v>
      </c>
      <c r="K314" s="689"/>
      <c r="L314" s="690"/>
      <c r="M314" s="291"/>
      <c r="N314" s="292"/>
      <c r="O314" s="397">
        <v>943.8</v>
      </c>
      <c r="P314" s="397">
        <f t="shared" si="5"/>
        <v>638.85257999999999</v>
      </c>
      <c r="Q314" s="521">
        <f t="shared" si="4"/>
        <v>67.689402415766054</v>
      </c>
    </row>
    <row r="315" spans="2:17" ht="13.5" thickBot="1" x14ac:dyDescent="0.25">
      <c r="B315" s="685" t="str">
        <f>+'11'!B348:M348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5" s="685"/>
      <c r="D315" s="685"/>
      <c r="E315" s="685"/>
      <c r="F315" s="686"/>
      <c r="G315" s="284" t="str">
        <f>+'11'!Q348</f>
        <v>0770176140</v>
      </c>
      <c r="H315" s="285">
        <f>+'11'!R348</f>
        <v>0</v>
      </c>
      <c r="I315" s="305">
        <f>+'11'!O348</f>
        <v>10</v>
      </c>
      <c r="J315" s="305">
        <f>+'11'!P348</f>
        <v>3</v>
      </c>
      <c r="K315" s="689"/>
      <c r="L315" s="690"/>
      <c r="M315" s="291"/>
      <c r="N315" s="292"/>
      <c r="O315" s="397">
        <v>943.8</v>
      </c>
      <c r="P315" s="397">
        <f t="shared" si="5"/>
        <v>638.85257999999999</v>
      </c>
      <c r="Q315" s="521">
        <f t="shared" si="4"/>
        <v>67.689402415766054</v>
      </c>
    </row>
    <row r="316" spans="2:17" ht="13.5" thickBot="1" x14ac:dyDescent="0.25">
      <c r="B316" s="685" t="str">
        <f>+'11'!B349:M349</f>
        <v>Предоставление субсидий бюджетным, автономным учреждениям и иным некоммерческим организациям</v>
      </c>
      <c r="C316" s="685"/>
      <c r="D316" s="685"/>
      <c r="E316" s="685"/>
      <c r="F316" s="686"/>
      <c r="G316" s="284" t="str">
        <f>+'11'!Q349</f>
        <v>0770176140</v>
      </c>
      <c r="H316" s="285" t="str">
        <f>+'11'!R349</f>
        <v>600</v>
      </c>
      <c r="I316" s="305">
        <f>+'11'!O349</f>
        <v>10</v>
      </c>
      <c r="J316" s="305">
        <f>+'11'!P349</f>
        <v>3</v>
      </c>
      <c r="K316" s="689"/>
      <c r="L316" s="690"/>
      <c r="M316" s="291"/>
      <c r="N316" s="292"/>
      <c r="O316" s="397">
        <v>943.8</v>
      </c>
      <c r="P316" s="397">
        <f t="shared" si="5"/>
        <v>638.85257999999999</v>
      </c>
      <c r="Q316" s="521">
        <f t="shared" si="4"/>
        <v>67.689402415766054</v>
      </c>
    </row>
    <row r="317" spans="2:17" ht="13.5" thickBot="1" x14ac:dyDescent="0.25">
      <c r="B317" s="685" t="str">
        <f>+'11'!B350:M350</f>
        <v>Субсидии бюджетным учреждениям</v>
      </c>
      <c r="C317" s="685"/>
      <c r="D317" s="685"/>
      <c r="E317" s="685"/>
      <c r="F317" s="686"/>
      <c r="G317" s="284" t="str">
        <f>+'11'!Q350</f>
        <v>0770176140</v>
      </c>
      <c r="H317" s="285" t="str">
        <f>+'11'!R350</f>
        <v>610</v>
      </c>
      <c r="I317" s="305">
        <f>+'11'!O350</f>
        <v>10</v>
      </c>
      <c r="J317" s="305">
        <f>+'11'!P350</f>
        <v>3</v>
      </c>
      <c r="K317" s="689"/>
      <c r="L317" s="690"/>
      <c r="M317" s="291"/>
      <c r="N317" s="292"/>
      <c r="O317" s="397">
        <v>943.8</v>
      </c>
      <c r="P317" s="397">
        <f t="shared" si="5"/>
        <v>638.85257999999999</v>
      </c>
      <c r="Q317" s="521">
        <f t="shared" si="4"/>
        <v>67.689402415766054</v>
      </c>
    </row>
    <row r="318" spans="2:17" ht="13.5" thickBot="1" x14ac:dyDescent="0.25">
      <c r="B318" s="685" t="str">
        <f>+'11'!B351:M351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8" s="685"/>
      <c r="D318" s="685"/>
      <c r="E318" s="685"/>
      <c r="F318" s="686"/>
      <c r="G318" s="284" t="str">
        <f>+'11'!Q351</f>
        <v>0770176140</v>
      </c>
      <c r="H318" s="285" t="str">
        <f>+'11'!R351</f>
        <v>611</v>
      </c>
      <c r="I318" s="305">
        <f>+'11'!O351</f>
        <v>10</v>
      </c>
      <c r="J318" s="305">
        <f>+'11'!P351</f>
        <v>3</v>
      </c>
      <c r="K318" s="689"/>
      <c r="L318" s="690"/>
      <c r="M318" s="291"/>
      <c r="N318" s="292"/>
      <c r="O318" s="397">
        <v>943.8</v>
      </c>
      <c r="P318" s="397">
        <f>+'11'!V346</f>
        <v>638.85257999999999</v>
      </c>
      <c r="Q318" s="521">
        <f t="shared" si="4"/>
        <v>67.689402415766054</v>
      </c>
    </row>
    <row r="319" spans="2:17" ht="13.5" thickBot="1" x14ac:dyDescent="0.25">
      <c r="B319" s="685" t="str">
        <f>+'11'!B352:M352</f>
        <v>Охрана семьи и детства</v>
      </c>
      <c r="C319" s="685"/>
      <c r="D319" s="685"/>
      <c r="E319" s="685"/>
      <c r="F319" s="686"/>
      <c r="G319" s="284">
        <f>+'11'!Q352</f>
        <v>0</v>
      </c>
      <c r="H319" s="285">
        <f>+'11'!R352</f>
        <v>0</v>
      </c>
      <c r="I319" s="305">
        <f>+'11'!O352</f>
        <v>10</v>
      </c>
      <c r="J319" s="305">
        <f>+'11'!P352</f>
        <v>4</v>
      </c>
      <c r="K319" s="689"/>
      <c r="L319" s="690"/>
      <c r="M319" s="291"/>
      <c r="N319" s="292"/>
      <c r="O319" s="397">
        <v>3645.65</v>
      </c>
      <c r="P319" s="397">
        <f>+'11'!V352</f>
        <v>3643.3879999999999</v>
      </c>
      <c r="Q319" s="521">
        <f t="shared" si="4"/>
        <v>99.937953451373545</v>
      </c>
    </row>
    <row r="320" spans="2:17" ht="13.5" thickBot="1" x14ac:dyDescent="0.25">
      <c r="B320" s="685" t="str">
        <f>+'11'!B353:M353</f>
        <v xml:space="preserve">Муниципальная программа "Развитие образования Овюрского кожууна </v>
      </c>
      <c r="C320" s="685"/>
      <c r="D320" s="685"/>
      <c r="E320" s="685"/>
      <c r="F320" s="686"/>
      <c r="G320" s="284" t="str">
        <f>+'11'!Q353</f>
        <v>0700000000</v>
      </c>
      <c r="H320" s="285">
        <f>+'11'!R353</f>
        <v>0</v>
      </c>
      <c r="I320" s="305">
        <f>+'11'!O353</f>
        <v>10</v>
      </c>
      <c r="J320" s="305">
        <f>+'11'!P353</f>
        <v>4</v>
      </c>
      <c r="K320" s="689"/>
      <c r="L320" s="690"/>
      <c r="M320" s="291"/>
      <c r="N320" s="292"/>
      <c r="O320" s="397">
        <v>3645.65</v>
      </c>
      <c r="P320" s="397">
        <f>+'11'!V353</f>
        <v>3643.3879999999999</v>
      </c>
      <c r="Q320" s="521">
        <f t="shared" si="4"/>
        <v>99.937953451373545</v>
      </c>
    </row>
    <row r="321" spans="2:17" ht="13.5" thickBot="1" x14ac:dyDescent="0.25">
      <c r="B321" s="685" t="str">
        <f>+'11'!B354:M354</f>
        <v>подпрограмма "Развитие дошкольного образования"</v>
      </c>
      <c r="C321" s="685"/>
      <c r="D321" s="685"/>
      <c r="E321" s="685"/>
      <c r="F321" s="686"/>
      <c r="G321" s="284" t="str">
        <f>+'11'!Q354</f>
        <v>0710000000</v>
      </c>
      <c r="H321" s="285">
        <f>+'11'!R354</f>
        <v>0</v>
      </c>
      <c r="I321" s="305">
        <f>+'11'!O354</f>
        <v>10</v>
      </c>
      <c r="J321" s="305">
        <f>+'11'!P354</f>
        <v>4</v>
      </c>
      <c r="K321" s="689"/>
      <c r="L321" s="690"/>
      <c r="M321" s="291"/>
      <c r="N321" s="292"/>
      <c r="O321" s="397">
        <v>3645.65</v>
      </c>
      <c r="P321" s="397">
        <f>+'11'!V354</f>
        <v>3643.3879999999999</v>
      </c>
      <c r="Q321" s="521">
        <f t="shared" si="4"/>
        <v>99.937953451373545</v>
      </c>
    </row>
    <row r="322" spans="2:17" ht="13.5" thickBot="1" x14ac:dyDescent="0.25">
      <c r="B322" s="685" t="str">
        <f>+'11'!B355:M355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322" s="685"/>
      <c r="D322" s="685"/>
      <c r="E322" s="685"/>
      <c r="F322" s="686"/>
      <c r="G322" s="284" t="str">
        <f>+'11'!Q355</f>
        <v>0710376090</v>
      </c>
      <c r="H322" s="285">
        <f>+'11'!R355</f>
        <v>0</v>
      </c>
      <c r="I322" s="305">
        <f>+'11'!O355</f>
        <v>10</v>
      </c>
      <c r="J322" s="305">
        <f>+'11'!P355</f>
        <v>4</v>
      </c>
      <c r="K322" s="689"/>
      <c r="L322" s="690"/>
      <c r="M322" s="291"/>
      <c r="N322" s="292"/>
      <c r="O322" s="397">
        <v>3645.65</v>
      </c>
      <c r="P322" s="397">
        <f>+'11'!V355</f>
        <v>3643.3879999999999</v>
      </c>
      <c r="Q322" s="521">
        <f t="shared" si="4"/>
        <v>99.937953451373545</v>
      </c>
    </row>
    <row r="323" spans="2:17" ht="13.5" thickBot="1" x14ac:dyDescent="0.25">
      <c r="B323" s="685" t="str">
        <f>+'11'!B356:M356</f>
        <v>Социальное обеспечение и иные выплаты населению</v>
      </c>
      <c r="C323" s="685"/>
      <c r="D323" s="685"/>
      <c r="E323" s="685"/>
      <c r="F323" s="686"/>
      <c r="G323" s="284" t="str">
        <f>+'11'!Q356</f>
        <v>0710376090</v>
      </c>
      <c r="H323" s="285" t="str">
        <f>+'11'!R356</f>
        <v>300</v>
      </c>
      <c r="I323" s="305">
        <f>+'11'!O356</f>
        <v>10</v>
      </c>
      <c r="J323" s="305">
        <f>+'11'!P356</f>
        <v>4</v>
      </c>
      <c r="K323" s="689"/>
      <c r="L323" s="690"/>
      <c r="M323" s="291"/>
      <c r="N323" s="292"/>
      <c r="O323" s="397">
        <v>3645.65</v>
      </c>
      <c r="P323" s="397">
        <f>+'11'!V356</f>
        <v>3643.3879999999999</v>
      </c>
      <c r="Q323" s="521">
        <f t="shared" si="4"/>
        <v>99.937953451373545</v>
      </c>
    </row>
    <row r="324" spans="2:17" ht="13.5" thickBot="1" x14ac:dyDescent="0.25">
      <c r="B324" s="685" t="str">
        <f>+'11'!B357:M357</f>
        <v>Публичные нормативные социальные выплаты гражданам</v>
      </c>
      <c r="C324" s="685"/>
      <c r="D324" s="685"/>
      <c r="E324" s="685"/>
      <c r="F324" s="686"/>
      <c r="G324" s="284" t="str">
        <f>+'11'!Q357</f>
        <v>0710376090</v>
      </c>
      <c r="H324" s="285" t="str">
        <f>+'11'!R357</f>
        <v>310</v>
      </c>
      <c r="I324" s="305">
        <f>+'11'!O357</f>
        <v>10</v>
      </c>
      <c r="J324" s="305">
        <f>+'11'!P357</f>
        <v>4</v>
      </c>
      <c r="K324" s="689"/>
      <c r="L324" s="690"/>
      <c r="M324" s="291"/>
      <c r="N324" s="292"/>
      <c r="O324" s="397">
        <v>3645.65</v>
      </c>
      <c r="P324" s="397">
        <f>+'11'!V357</f>
        <v>3643.3879999999999</v>
      </c>
      <c r="Q324" s="521">
        <f t="shared" si="4"/>
        <v>99.937953451373545</v>
      </c>
    </row>
    <row r="325" spans="2:17" ht="13.5" thickBot="1" x14ac:dyDescent="0.25">
      <c r="B325" s="685" t="str">
        <f>+'11'!B358:M358</f>
        <v>Пособия, компенсации, меры социальной поддержки по публичным нормативным обязательствам</v>
      </c>
      <c r="C325" s="685"/>
      <c r="D325" s="685"/>
      <c r="E325" s="685"/>
      <c r="F325" s="686"/>
      <c r="G325" s="284" t="str">
        <f>+'11'!Q358</f>
        <v>0710376090</v>
      </c>
      <c r="H325" s="285" t="str">
        <f>+'11'!R358</f>
        <v>313</v>
      </c>
      <c r="I325" s="305">
        <f>+'11'!O358</f>
        <v>10</v>
      </c>
      <c r="J325" s="305">
        <f>+'11'!P358</f>
        <v>4</v>
      </c>
      <c r="K325" s="689"/>
      <c r="L325" s="690"/>
      <c r="M325" s="291"/>
      <c r="N325" s="292"/>
      <c r="O325" s="397">
        <v>3645.65</v>
      </c>
      <c r="P325" s="397">
        <f>+'11'!V358</f>
        <v>3643.3879999999999</v>
      </c>
      <c r="Q325" s="521">
        <f t="shared" si="4"/>
        <v>99.937953451373545</v>
      </c>
    </row>
    <row r="326" spans="2:17" s="311" customFormat="1" ht="27.75" customHeight="1" thickBot="1" x14ac:dyDescent="0.25">
      <c r="B326" s="681" t="str">
        <f>+'11'!B29:M29</f>
        <v>Муниципальная программа "Развитие культуры Овюрского кожууна</v>
      </c>
      <c r="C326" s="681"/>
      <c r="D326" s="681"/>
      <c r="E326" s="681"/>
      <c r="F326" s="682"/>
      <c r="G326" s="306" t="str">
        <f>+'11'!Q29</f>
        <v>0800000000</v>
      </c>
      <c r="H326" s="316">
        <f>+'11'!R29</f>
        <v>0</v>
      </c>
      <c r="I326" s="317"/>
      <c r="J326" s="317"/>
      <c r="K326" s="691"/>
      <c r="L326" s="692"/>
      <c r="M326" s="318"/>
      <c r="N326" s="319"/>
      <c r="O326" s="520">
        <v>50766.790420000005</v>
      </c>
      <c r="P326" s="520">
        <f>+P327+P332+P339+P345+P362</f>
        <v>50329.307400000005</v>
      </c>
      <c r="Q326" s="521">
        <f t="shared" si="4"/>
        <v>99.138249599037778</v>
      </c>
    </row>
    <row r="327" spans="2:17" ht="13.5" thickBot="1" x14ac:dyDescent="0.25">
      <c r="B327" s="685" t="str">
        <f>+'11'!B30:M30</f>
        <v>подпрограмма "Библиотечное обслуживание населения"</v>
      </c>
      <c r="C327" s="685"/>
      <c r="D327" s="685"/>
      <c r="E327" s="685"/>
      <c r="F327" s="686"/>
      <c r="G327" s="284" t="str">
        <f>+'11'!Q30</f>
        <v>0810000000</v>
      </c>
      <c r="H327" s="290">
        <f>+'11'!R30</f>
        <v>0</v>
      </c>
      <c r="I327" s="303">
        <f>+'11'!O30</f>
        <v>8</v>
      </c>
      <c r="J327" s="303">
        <f>+'11'!P30</f>
        <v>1</v>
      </c>
      <c r="K327" s="689"/>
      <c r="L327" s="690"/>
      <c r="M327" s="291"/>
      <c r="N327" s="292"/>
      <c r="O327" s="315">
        <v>10502.023300000001</v>
      </c>
      <c r="P327" s="520">
        <f>+'11'!V30</f>
        <v>10299.61937</v>
      </c>
      <c r="Q327" s="521">
        <f t="shared" si="4"/>
        <v>98.072714902470267</v>
      </c>
    </row>
    <row r="328" spans="2:17" ht="13.5" thickBot="1" x14ac:dyDescent="0.25">
      <c r="B328" s="685" t="str">
        <f>+'11'!B31:M31</f>
        <v>Обеспечение деятельности муниципальных учреждений (оказание услуг) - средства местного бджета</v>
      </c>
      <c r="C328" s="685"/>
      <c r="D328" s="685"/>
      <c r="E328" s="685"/>
      <c r="F328" s="686"/>
      <c r="G328" s="284" t="str">
        <f>+'11'!Q31</f>
        <v>0810100059</v>
      </c>
      <c r="H328" s="290">
        <f>+'11'!R31</f>
        <v>0</v>
      </c>
      <c r="I328" s="303">
        <f>+'11'!O31</f>
        <v>8</v>
      </c>
      <c r="J328" s="303">
        <f>+'11'!P31</f>
        <v>1</v>
      </c>
      <c r="K328" s="689"/>
      <c r="L328" s="690"/>
      <c r="M328" s="291"/>
      <c r="N328" s="292"/>
      <c r="O328" s="315">
        <v>10502.023300000001</v>
      </c>
      <c r="P328" s="520">
        <f>+'11'!V31</f>
        <v>10299.61937</v>
      </c>
      <c r="Q328" s="521">
        <f t="shared" si="4"/>
        <v>98.072714902470267</v>
      </c>
    </row>
    <row r="329" spans="2:17" ht="13.5" thickBot="1" x14ac:dyDescent="0.25">
      <c r="B329" s="685" t="str">
        <f>+'11'!B32:M32</f>
        <v>Предоставление субсидий бюджетным, автономным учреждениям и иным некоммерческим организациям</v>
      </c>
      <c r="C329" s="685"/>
      <c r="D329" s="685"/>
      <c r="E329" s="685"/>
      <c r="F329" s="686"/>
      <c r="G329" s="284" t="str">
        <f>+'11'!Q32</f>
        <v>0810100059</v>
      </c>
      <c r="H329" s="290" t="str">
        <f>+'11'!R32</f>
        <v>600</v>
      </c>
      <c r="I329" s="303">
        <f>+'11'!O32</f>
        <v>8</v>
      </c>
      <c r="J329" s="303">
        <f>+'11'!P32</f>
        <v>1</v>
      </c>
      <c r="K329" s="689"/>
      <c r="L329" s="690"/>
      <c r="M329" s="291"/>
      <c r="N329" s="292"/>
      <c r="O329" s="315">
        <v>10502.023300000001</v>
      </c>
      <c r="P329" s="520">
        <f>+'11'!V32</f>
        <v>10299.61937</v>
      </c>
      <c r="Q329" s="521">
        <f t="shared" si="4"/>
        <v>98.072714902470267</v>
      </c>
    </row>
    <row r="330" spans="2:17" ht="13.5" thickBot="1" x14ac:dyDescent="0.25">
      <c r="B330" s="685" t="str">
        <f>+'11'!B33:M33</f>
        <v>Субсидии бюджетным учреждениям</v>
      </c>
      <c r="C330" s="685"/>
      <c r="D330" s="685"/>
      <c r="E330" s="685"/>
      <c r="F330" s="686"/>
      <c r="G330" s="284" t="str">
        <f>+'11'!Q33</f>
        <v>0810100059</v>
      </c>
      <c r="H330" s="290" t="str">
        <f>+'11'!R33</f>
        <v>610</v>
      </c>
      <c r="I330" s="303">
        <f>+'11'!O33</f>
        <v>8</v>
      </c>
      <c r="J330" s="303">
        <f>+'11'!P33</f>
        <v>1</v>
      </c>
      <c r="K330" s="689"/>
      <c r="L330" s="690"/>
      <c r="M330" s="291"/>
      <c r="N330" s="292"/>
      <c r="O330" s="315">
        <v>10502.023300000001</v>
      </c>
      <c r="P330" s="520">
        <f>+'11'!V33</f>
        <v>10299.61937</v>
      </c>
      <c r="Q330" s="521">
        <f t="shared" si="4"/>
        <v>98.072714902470267</v>
      </c>
    </row>
    <row r="331" spans="2:17" ht="13.5" thickBot="1" x14ac:dyDescent="0.25">
      <c r="B331" s="685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685"/>
      <c r="D331" s="685"/>
      <c r="E331" s="685"/>
      <c r="F331" s="686"/>
      <c r="G331" s="284" t="str">
        <f>+'11'!Q34</f>
        <v>0810100059</v>
      </c>
      <c r="H331" s="290" t="str">
        <f>+'11'!R34</f>
        <v>611</v>
      </c>
      <c r="I331" s="303">
        <f>+'11'!O34</f>
        <v>8</v>
      </c>
      <c r="J331" s="303">
        <f>+'11'!P34</f>
        <v>1</v>
      </c>
      <c r="K331" s="689"/>
      <c r="L331" s="690"/>
      <c r="M331" s="291"/>
      <c r="N331" s="292"/>
      <c r="O331" s="315">
        <v>10502.023300000001</v>
      </c>
      <c r="P331" s="520">
        <f>+'11'!V34</f>
        <v>10299.61937</v>
      </c>
      <c r="Q331" s="521">
        <f t="shared" si="4"/>
        <v>98.072714902470267</v>
      </c>
    </row>
    <row r="332" spans="2:17" ht="13.5" thickBot="1" x14ac:dyDescent="0.25">
      <c r="B332" s="685" t="str">
        <f>+'11'!B35:M35</f>
        <v>Муниципальная программа "Развитие культуры Овюрского кожууна</v>
      </c>
      <c r="C332" s="685"/>
      <c r="D332" s="685"/>
      <c r="E332" s="685"/>
      <c r="F332" s="686"/>
      <c r="G332" s="284" t="str">
        <f>+'11'!Q35</f>
        <v>0800000000</v>
      </c>
      <c r="H332" s="290">
        <f>+'11'!R35</f>
        <v>0</v>
      </c>
      <c r="I332" s="303">
        <f>+'11'!O35</f>
        <v>8</v>
      </c>
      <c r="J332" s="303">
        <f>+'11'!P35</f>
        <v>1</v>
      </c>
      <c r="K332" s="689"/>
      <c r="L332" s="690"/>
      <c r="M332" s="291"/>
      <c r="N332" s="292"/>
      <c r="O332" s="315">
        <v>106.3158</v>
      </c>
      <c r="P332" s="520">
        <f>+'11'!V35</f>
        <v>106.3158</v>
      </c>
      <c r="Q332" s="521">
        <f t="shared" si="4"/>
        <v>100</v>
      </c>
    </row>
    <row r="333" spans="2:17" ht="13.5" thickBot="1" x14ac:dyDescent="0.25">
      <c r="B333" s="685" t="str">
        <f>+'11'!B36:M36</f>
        <v>подпрограмма "Библиотечное обслуживание населения"</v>
      </c>
      <c r="C333" s="685"/>
      <c r="D333" s="685"/>
      <c r="E333" s="685"/>
      <c r="F333" s="686"/>
      <c r="G333" s="284" t="str">
        <f>+'11'!Q36</f>
        <v>0810000000</v>
      </c>
      <c r="H333" s="290">
        <f>+'11'!R36</f>
        <v>0</v>
      </c>
      <c r="I333" s="303">
        <f>+'11'!O36</f>
        <v>8</v>
      </c>
      <c r="J333" s="303">
        <f>+'11'!P36</f>
        <v>1</v>
      </c>
      <c r="K333" s="689"/>
      <c r="L333" s="690"/>
      <c r="M333" s="291"/>
      <c r="N333" s="292"/>
      <c r="O333" s="315">
        <v>106.3158</v>
      </c>
      <c r="P333" s="520">
        <f>+'11'!V36</f>
        <v>106.3158</v>
      </c>
      <c r="Q333" s="521">
        <f t="shared" si="4"/>
        <v>100</v>
      </c>
    </row>
    <row r="334" spans="2:17" ht="13.5" thickBot="1" x14ac:dyDescent="0.25">
      <c r="B334" s="685" t="str">
        <f>+'11'!B37:M37</f>
        <v>Комплектование книжных фондов библиотек муниципальных образований</v>
      </c>
      <c r="C334" s="685"/>
      <c r="D334" s="685"/>
      <c r="E334" s="685"/>
      <c r="F334" s="686"/>
      <c r="G334" s="284" t="str">
        <f>+'11'!Q37</f>
        <v>08102L5190</v>
      </c>
      <c r="H334" s="290">
        <f>+'11'!R37</f>
        <v>0</v>
      </c>
      <c r="I334" s="303">
        <f>+'11'!O37</f>
        <v>8</v>
      </c>
      <c r="J334" s="303">
        <f>+'11'!P37</f>
        <v>1</v>
      </c>
      <c r="K334" s="689"/>
      <c r="L334" s="690"/>
      <c r="M334" s="291"/>
      <c r="N334" s="292"/>
      <c r="O334" s="315">
        <v>106.3158</v>
      </c>
      <c r="P334" s="520">
        <f>+'11'!V37</f>
        <v>106.3158</v>
      </c>
      <c r="Q334" s="521">
        <f t="shared" si="4"/>
        <v>100</v>
      </c>
    </row>
    <row r="335" spans="2:17" ht="13.5" thickBot="1" x14ac:dyDescent="0.25">
      <c r="B335" s="685" t="str">
        <f>+'11'!B38:M38</f>
        <v>Предоставление субсидий бюджетным, автономным учреждениям и иным некоммерческим организациям</v>
      </c>
      <c r="C335" s="685"/>
      <c r="D335" s="685"/>
      <c r="E335" s="685"/>
      <c r="F335" s="686"/>
      <c r="G335" s="284" t="str">
        <f>+'11'!Q38</f>
        <v>08102L5190</v>
      </c>
      <c r="H335" s="290" t="str">
        <f>+'11'!R38</f>
        <v>600</v>
      </c>
      <c r="I335" s="303">
        <f>+'11'!O38</f>
        <v>8</v>
      </c>
      <c r="J335" s="303">
        <f>+'11'!P38</f>
        <v>1</v>
      </c>
      <c r="K335" s="689"/>
      <c r="L335" s="690"/>
      <c r="M335" s="291"/>
      <c r="N335" s="292"/>
      <c r="O335" s="315">
        <v>106.3158</v>
      </c>
      <c r="P335" s="520">
        <f>+'11'!V38</f>
        <v>106.3158</v>
      </c>
      <c r="Q335" s="521">
        <f t="shared" si="4"/>
        <v>100</v>
      </c>
    </row>
    <row r="336" spans="2:17" ht="13.5" thickBot="1" x14ac:dyDescent="0.25">
      <c r="B336" s="685" t="str">
        <f>+'11'!B39:M39</f>
        <v>Субсидии бюджетным учреждениям</v>
      </c>
      <c r="C336" s="685"/>
      <c r="D336" s="685"/>
      <c r="E336" s="685"/>
      <c r="F336" s="686"/>
      <c r="G336" s="284" t="str">
        <f>+'11'!Q39</f>
        <v>08102L5190</v>
      </c>
      <c r="H336" s="290" t="str">
        <f>+'11'!R39</f>
        <v>610</v>
      </c>
      <c r="I336" s="303">
        <f>+'11'!O39</f>
        <v>8</v>
      </c>
      <c r="J336" s="303">
        <f>+'11'!P39</f>
        <v>1</v>
      </c>
      <c r="K336" s="689"/>
      <c r="L336" s="690"/>
      <c r="M336" s="291"/>
      <c r="N336" s="292"/>
      <c r="O336" s="315">
        <v>106.3158</v>
      </c>
      <c r="P336" s="520">
        <f>+'11'!V39</f>
        <v>106.3158</v>
      </c>
      <c r="Q336" s="521">
        <f t="shared" si="4"/>
        <v>100</v>
      </c>
    </row>
    <row r="337" spans="2:17" ht="13.5" hidden="1" thickBot="1" x14ac:dyDescent="0.25">
      <c r="B337" s="685" t="str">
        <f>+'11'!B40:M40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7" s="685"/>
      <c r="D337" s="685"/>
      <c r="E337" s="685"/>
      <c r="F337" s="686"/>
      <c r="G337" s="284" t="str">
        <f>+'11'!Q40</f>
        <v>08102L5190</v>
      </c>
      <c r="H337" s="290" t="str">
        <f>+'11'!R40</f>
        <v>611</v>
      </c>
      <c r="I337" s="303">
        <f>+'11'!O40</f>
        <v>8</v>
      </c>
      <c r="J337" s="303">
        <f>+'11'!P40</f>
        <v>1</v>
      </c>
      <c r="K337" s="689"/>
      <c r="L337" s="690"/>
      <c r="M337" s="291"/>
      <c r="N337" s="292"/>
      <c r="O337" s="315">
        <v>0</v>
      </c>
      <c r="P337" s="520">
        <f>+'11'!V40</f>
        <v>0</v>
      </c>
      <c r="Q337" s="521" t="e">
        <f t="shared" si="4"/>
        <v>#DIV/0!</v>
      </c>
    </row>
    <row r="338" spans="2:17" ht="13.5" thickBot="1" x14ac:dyDescent="0.25">
      <c r="B338" s="685">
        <f>+'11'!B41:M41</f>
        <v>0</v>
      </c>
      <c r="C338" s="685"/>
      <c r="D338" s="685"/>
      <c r="E338" s="685"/>
      <c r="F338" s="686"/>
      <c r="G338" s="284" t="str">
        <f>+'11'!Q41</f>
        <v>08102L5190</v>
      </c>
      <c r="H338" s="290">
        <f>+'11'!R41</f>
        <v>612</v>
      </c>
      <c r="I338" s="303">
        <f>+'11'!O41</f>
        <v>8</v>
      </c>
      <c r="J338" s="303">
        <f>+'11'!P41</f>
        <v>1</v>
      </c>
      <c r="K338" s="689"/>
      <c r="L338" s="690"/>
      <c r="M338" s="291"/>
      <c r="N338" s="292"/>
      <c r="O338" s="315">
        <v>106.3158</v>
      </c>
      <c r="P338" s="520">
        <f>+'11'!V41</f>
        <v>106.3158</v>
      </c>
      <c r="Q338" s="521">
        <f t="shared" si="4"/>
        <v>100</v>
      </c>
    </row>
    <row r="339" spans="2:17" ht="13.5" thickBot="1" x14ac:dyDescent="0.25">
      <c r="B339" s="685" t="str">
        <f>+'11'!B42:M42</f>
        <v>Муниципальная программа "Развитие культуры Овюрского кожууна</v>
      </c>
      <c r="C339" s="685"/>
      <c r="D339" s="685"/>
      <c r="E339" s="685"/>
      <c r="F339" s="686"/>
      <c r="G339" s="284" t="str">
        <f>+'11'!Q42</f>
        <v>0800000000</v>
      </c>
      <c r="H339" s="290">
        <f>+'11'!R42</f>
        <v>0</v>
      </c>
      <c r="I339" s="303">
        <f>+'11'!O42</f>
        <v>8</v>
      </c>
      <c r="J339" s="303">
        <f>+'11'!P42</f>
        <v>1</v>
      </c>
      <c r="K339" s="689"/>
      <c r="L339" s="690"/>
      <c r="M339" s="291"/>
      <c r="N339" s="292"/>
      <c r="O339" s="315">
        <v>15559.301530000001</v>
      </c>
      <c r="P339" s="520">
        <f>+'11'!V42</f>
        <v>15324.302680000001</v>
      </c>
      <c r="Q339" s="521">
        <f t="shared" si="4"/>
        <v>98.489656816876405</v>
      </c>
    </row>
    <row r="340" spans="2:17" ht="13.5" thickBot="1" x14ac:dyDescent="0.25">
      <c r="B340" s="685" t="str">
        <f>+'11'!B43:M43</f>
        <v>подпрограмма "Организация досуга и предоставление услуг организаций культуры"</v>
      </c>
      <c r="C340" s="685"/>
      <c r="D340" s="685"/>
      <c r="E340" s="685"/>
      <c r="F340" s="686"/>
      <c r="G340" s="284" t="str">
        <f>+'11'!Q43</f>
        <v>0820000000</v>
      </c>
      <c r="H340" s="290">
        <f>+'11'!R43</f>
        <v>0</v>
      </c>
      <c r="I340" s="303">
        <f>+'11'!O43</f>
        <v>8</v>
      </c>
      <c r="J340" s="303">
        <f>+'11'!P43</f>
        <v>1</v>
      </c>
      <c r="K340" s="689"/>
      <c r="L340" s="690"/>
      <c r="M340" s="291"/>
      <c r="N340" s="292"/>
      <c r="O340" s="315">
        <v>15559.301530000001</v>
      </c>
      <c r="P340" s="520">
        <f>+'11'!V43</f>
        <v>15324.302680000001</v>
      </c>
      <c r="Q340" s="521">
        <f t="shared" ref="Q340:Q403" si="6">+P340/O340*100</f>
        <v>98.489656816876405</v>
      </c>
    </row>
    <row r="341" spans="2:17" ht="13.5" thickBot="1" x14ac:dyDescent="0.25">
      <c r="B341" s="685" t="str">
        <f>+'11'!B44:M44</f>
        <v>Обеспечение деятельности муниципальных учреждений (оказание услуг)</v>
      </c>
      <c r="C341" s="685"/>
      <c r="D341" s="685"/>
      <c r="E341" s="685"/>
      <c r="F341" s="686"/>
      <c r="G341" s="284" t="str">
        <f>+'11'!Q44</f>
        <v>0820100059</v>
      </c>
      <c r="H341" s="290">
        <f>+'11'!R44</f>
        <v>0</v>
      </c>
      <c r="I341" s="303">
        <f>+'11'!O44</f>
        <v>8</v>
      </c>
      <c r="J341" s="303">
        <f>+'11'!P44</f>
        <v>1</v>
      </c>
      <c r="K341" s="689"/>
      <c r="L341" s="690"/>
      <c r="M341" s="291"/>
      <c r="N341" s="292"/>
      <c r="O341" s="315">
        <v>15559.301530000001</v>
      </c>
      <c r="P341" s="520">
        <f>+'11'!V44</f>
        <v>15324.302680000001</v>
      </c>
      <c r="Q341" s="521">
        <f t="shared" si="6"/>
        <v>98.489656816876405</v>
      </c>
    </row>
    <row r="342" spans="2:17" ht="13.5" thickBot="1" x14ac:dyDescent="0.25">
      <c r="B342" s="685" t="str">
        <f>+'11'!B45:M45</f>
        <v>Предоставление субсидий бюджетным, автономным учреждениям и иным некоммерческим организациям</v>
      </c>
      <c r="C342" s="685"/>
      <c r="D342" s="685"/>
      <c r="E342" s="685"/>
      <c r="F342" s="686"/>
      <c r="G342" s="284" t="str">
        <f>+'11'!Q45</f>
        <v>0820100059</v>
      </c>
      <c r="H342" s="290" t="str">
        <f>+'11'!R45</f>
        <v>600</v>
      </c>
      <c r="I342" s="303">
        <f>+'11'!O45</f>
        <v>8</v>
      </c>
      <c r="J342" s="303">
        <f>+'11'!P45</f>
        <v>1</v>
      </c>
      <c r="K342" s="689"/>
      <c r="L342" s="690"/>
      <c r="M342" s="291"/>
      <c r="N342" s="292"/>
      <c r="O342" s="315">
        <v>15559.301530000001</v>
      </c>
      <c r="P342" s="520">
        <f>+'11'!V45</f>
        <v>15324.302680000001</v>
      </c>
      <c r="Q342" s="521">
        <f t="shared" si="6"/>
        <v>98.489656816876405</v>
      </c>
    </row>
    <row r="343" spans="2:17" ht="13.5" thickBot="1" x14ac:dyDescent="0.25">
      <c r="B343" s="685" t="str">
        <f>+'11'!B46:M46</f>
        <v>Субсидии бюджетным учреждениям</v>
      </c>
      <c r="C343" s="685"/>
      <c r="D343" s="685"/>
      <c r="E343" s="685"/>
      <c r="F343" s="686"/>
      <c r="G343" s="284" t="str">
        <f>+'11'!Q46</f>
        <v>0820100059</v>
      </c>
      <c r="H343" s="290" t="str">
        <f>+'11'!R46</f>
        <v>610</v>
      </c>
      <c r="I343" s="303">
        <f>+'11'!O46</f>
        <v>8</v>
      </c>
      <c r="J343" s="303">
        <f>+'11'!P46</f>
        <v>1</v>
      </c>
      <c r="K343" s="689"/>
      <c r="L343" s="690"/>
      <c r="M343" s="291"/>
      <c r="N343" s="292"/>
      <c r="O343" s="315">
        <v>15559.301530000001</v>
      </c>
      <c r="P343" s="520">
        <f>+'11'!V46</f>
        <v>15324.302680000001</v>
      </c>
      <c r="Q343" s="521">
        <f t="shared" si="6"/>
        <v>98.489656816876405</v>
      </c>
    </row>
    <row r="344" spans="2:17" ht="13.5" thickBot="1" x14ac:dyDescent="0.25">
      <c r="B344" s="685" t="str">
        <f>+'11'!B47:M47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685"/>
      <c r="D344" s="685"/>
      <c r="E344" s="685"/>
      <c r="F344" s="686"/>
      <c r="G344" s="284" t="str">
        <f>+'11'!Q47</f>
        <v>0820100059</v>
      </c>
      <c r="H344" s="290" t="str">
        <f>+'11'!R47</f>
        <v>611</v>
      </c>
      <c r="I344" s="303">
        <f>+'11'!O47</f>
        <v>8</v>
      </c>
      <c r="J344" s="303">
        <f>+'11'!P47</f>
        <v>1</v>
      </c>
      <c r="K344" s="689"/>
      <c r="L344" s="690"/>
      <c r="M344" s="291"/>
      <c r="N344" s="292"/>
      <c r="O344" s="315">
        <v>15559.301530000001</v>
      </c>
      <c r="P344" s="520">
        <f>+'11'!V47</f>
        <v>15324.302680000001</v>
      </c>
      <c r="Q344" s="521">
        <f t="shared" si="6"/>
        <v>98.489656816876405</v>
      </c>
    </row>
    <row r="345" spans="2:17" ht="13.5" thickBot="1" x14ac:dyDescent="0.25">
      <c r="B345" s="685" t="str">
        <f>+'11'!B48:M48</f>
        <v>Муниципальная программа "Развитие культуры Овюрского кожууна</v>
      </c>
      <c r="C345" s="685"/>
      <c r="D345" s="685"/>
      <c r="E345" s="685"/>
      <c r="F345" s="686"/>
      <c r="G345" s="284" t="str">
        <f>+'11'!Q48</f>
        <v>0800000000</v>
      </c>
      <c r="H345" s="290">
        <f>+'11'!R48</f>
        <v>0</v>
      </c>
      <c r="I345" s="303">
        <f>+'11'!O48</f>
        <v>8</v>
      </c>
      <c r="J345" s="303">
        <f>+'11'!P48</f>
        <v>1</v>
      </c>
      <c r="K345" s="689"/>
      <c r="L345" s="690"/>
      <c r="M345" s="291"/>
      <c r="N345" s="292"/>
      <c r="O345" s="315">
        <v>21784.448760000003</v>
      </c>
      <c r="P345" s="520">
        <f>+'11'!V48</f>
        <v>21784.374519999998</v>
      </c>
      <c r="Q345" s="521">
        <f t="shared" si="6"/>
        <v>99.999659206432895</v>
      </c>
    </row>
    <row r="346" spans="2:17" ht="13.5" thickBot="1" x14ac:dyDescent="0.25">
      <c r="B346" s="685" t="str">
        <f>+'11'!B49:M49</f>
        <v>подпрограмма "Организация досуга и предоставление услуг организаций культуры"</v>
      </c>
      <c r="C346" s="685"/>
      <c r="D346" s="685"/>
      <c r="E346" s="685"/>
      <c r="F346" s="686"/>
      <c r="G346" s="284" t="str">
        <f>+'11'!Q49</f>
        <v>0820000000</v>
      </c>
      <c r="H346" s="290">
        <f>+'11'!R49</f>
        <v>0</v>
      </c>
      <c r="I346" s="303">
        <f>+'11'!O49</f>
        <v>8</v>
      </c>
      <c r="J346" s="303">
        <f>+'11'!P49</f>
        <v>1</v>
      </c>
      <c r="K346" s="689"/>
      <c r="L346" s="690"/>
      <c r="M346" s="291"/>
      <c r="N346" s="292"/>
      <c r="O346" s="315">
        <v>21784.448760000003</v>
      </c>
      <c r="P346" s="520">
        <f>+'11'!V49</f>
        <v>21784.374519999998</v>
      </c>
      <c r="Q346" s="521">
        <f t="shared" si="6"/>
        <v>99.999659206432895</v>
      </c>
    </row>
    <row r="347" spans="2:17" ht="13.5" thickBot="1" x14ac:dyDescent="0.25">
      <c r="B347" s="685" t="str">
        <f>+'11'!B50:M50</f>
        <v>Обеспечение деятельности подведомственных учреждений</v>
      </c>
      <c r="C347" s="685"/>
      <c r="D347" s="685"/>
      <c r="E347" s="685"/>
      <c r="F347" s="686"/>
      <c r="G347" s="284" t="str">
        <f>+'11'!Q50</f>
        <v>0820299190</v>
      </c>
      <c r="H347" s="290">
        <f>+'11'!R50</f>
        <v>0</v>
      </c>
      <c r="I347" s="303">
        <f>+'11'!O50</f>
        <v>8</v>
      </c>
      <c r="J347" s="303">
        <f>+'11'!P50</f>
        <v>1</v>
      </c>
      <c r="K347" s="689"/>
      <c r="L347" s="690"/>
      <c r="M347" s="291"/>
      <c r="N347" s="292"/>
      <c r="O347" s="315">
        <v>21784.448760000003</v>
      </c>
      <c r="P347" s="520">
        <f>+'11'!V50</f>
        <v>21784.374519999998</v>
      </c>
      <c r="Q347" s="521">
        <f t="shared" si="6"/>
        <v>99.999659206432895</v>
      </c>
    </row>
    <row r="348" spans="2:17" ht="13.5" thickBot="1" x14ac:dyDescent="0.25">
      <c r="B348" s="685" t="str">
        <f>+'11'!B51:M51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8" s="685"/>
      <c r="D348" s="685"/>
      <c r="E348" s="685"/>
      <c r="F348" s="686"/>
      <c r="G348" s="284" t="str">
        <f>+'11'!Q51</f>
        <v>0820299190</v>
      </c>
      <c r="H348" s="290" t="str">
        <f>+'11'!R51</f>
        <v>100</v>
      </c>
      <c r="I348" s="303">
        <f>+'11'!O51</f>
        <v>8</v>
      </c>
      <c r="J348" s="303">
        <f>+'11'!P51</f>
        <v>1</v>
      </c>
      <c r="K348" s="689"/>
      <c r="L348" s="690"/>
      <c r="M348" s="291"/>
      <c r="N348" s="292"/>
      <c r="O348" s="315">
        <v>21219.956430000002</v>
      </c>
      <c r="P348" s="520">
        <f>+'11'!V51</f>
        <v>21219.956429999998</v>
      </c>
      <c r="Q348" s="521">
        <f t="shared" si="6"/>
        <v>99.999999999999972</v>
      </c>
    </row>
    <row r="349" spans="2:17" ht="13.5" thickBot="1" x14ac:dyDescent="0.25">
      <c r="B349" s="685" t="str">
        <f>+'11'!B52:M52</f>
        <v>Расходы на выплаты персоналу казенных учреждений</v>
      </c>
      <c r="C349" s="685"/>
      <c r="D349" s="685"/>
      <c r="E349" s="685"/>
      <c r="F349" s="686"/>
      <c r="G349" s="284" t="str">
        <f>+'11'!Q52</f>
        <v>0820299190</v>
      </c>
      <c r="H349" s="290" t="str">
        <f>+'11'!R52</f>
        <v>110</v>
      </c>
      <c r="I349" s="303">
        <f>+'11'!O52</f>
        <v>8</v>
      </c>
      <c r="J349" s="303">
        <f>+'11'!P52</f>
        <v>1</v>
      </c>
      <c r="K349" s="689"/>
      <c r="L349" s="690"/>
      <c r="M349" s="291"/>
      <c r="N349" s="292"/>
      <c r="O349" s="315">
        <v>21219.956430000002</v>
      </c>
      <c r="P349" s="520">
        <f>+'11'!V52</f>
        <v>21219.956429999998</v>
      </c>
      <c r="Q349" s="521">
        <f t="shared" si="6"/>
        <v>99.999999999999972</v>
      </c>
    </row>
    <row r="350" spans="2:17" ht="13.5" thickBot="1" x14ac:dyDescent="0.25">
      <c r="B350" s="685" t="str">
        <f>+'11'!B53:M53</f>
        <v>Фонд оплаты труда учреждений</v>
      </c>
      <c r="C350" s="685"/>
      <c r="D350" s="685"/>
      <c r="E350" s="685"/>
      <c r="F350" s="686"/>
      <c r="G350" s="284" t="str">
        <f>+'11'!Q53</f>
        <v>0820299190</v>
      </c>
      <c r="H350" s="290" t="str">
        <f>+'11'!R53</f>
        <v>111</v>
      </c>
      <c r="I350" s="303">
        <f>+'11'!O53</f>
        <v>8</v>
      </c>
      <c r="J350" s="303">
        <f>+'11'!P53</f>
        <v>1</v>
      </c>
      <c r="K350" s="689"/>
      <c r="L350" s="690"/>
      <c r="M350" s="291"/>
      <c r="N350" s="292"/>
      <c r="O350" s="315">
        <v>16279.613229999999</v>
      </c>
      <c r="P350" s="520">
        <f>+'11'!V53</f>
        <v>16279.613230000001</v>
      </c>
      <c r="Q350" s="521">
        <f t="shared" si="6"/>
        <v>100.00000000000003</v>
      </c>
    </row>
    <row r="351" spans="2:17" ht="13.5" thickBot="1" x14ac:dyDescent="0.25">
      <c r="B351" s="685" t="str">
        <f>+'11'!B54:M54</f>
        <v>Иные выплаты персоналу учреждений, за исключением фонда оплаты труда</v>
      </c>
      <c r="C351" s="685"/>
      <c r="D351" s="685"/>
      <c r="E351" s="685"/>
      <c r="F351" s="686"/>
      <c r="G351" s="284" t="str">
        <f>+'11'!Q54</f>
        <v>0820299190</v>
      </c>
      <c r="H351" s="290" t="str">
        <f>+'11'!R54</f>
        <v>112</v>
      </c>
      <c r="I351" s="303">
        <f>+'11'!O54</f>
        <v>8</v>
      </c>
      <c r="J351" s="303">
        <f>+'11'!P54</f>
        <v>1</v>
      </c>
      <c r="K351" s="689"/>
      <c r="L351" s="690"/>
      <c r="M351" s="291"/>
      <c r="N351" s="292"/>
      <c r="O351" s="315">
        <v>23.9</v>
      </c>
      <c r="P351" s="520">
        <f>+'11'!V54</f>
        <v>23.9</v>
      </c>
      <c r="Q351" s="521">
        <f t="shared" si="6"/>
        <v>100</v>
      </c>
    </row>
    <row r="352" spans="2:17" ht="13.5" thickBot="1" x14ac:dyDescent="0.25">
      <c r="B352" s="685" t="str">
        <f>+'11'!B55:M55</f>
        <v>Взносы по обязательному социальному страхованию на выплаты по оплате труда работников и иные выплаты работникам учреждений</v>
      </c>
      <c r="C352" s="685"/>
      <c r="D352" s="685"/>
      <c r="E352" s="685"/>
      <c r="F352" s="686"/>
      <c r="G352" s="284" t="str">
        <f>+'11'!Q55</f>
        <v>0820299190</v>
      </c>
      <c r="H352" s="290" t="str">
        <f>+'11'!R55</f>
        <v>119</v>
      </c>
      <c r="I352" s="303">
        <f>+'11'!O55</f>
        <v>8</v>
      </c>
      <c r="J352" s="303">
        <f>+'11'!P55</f>
        <v>1</v>
      </c>
      <c r="K352" s="689"/>
      <c r="L352" s="690"/>
      <c r="M352" s="291"/>
      <c r="N352" s="292"/>
      <c r="O352" s="315">
        <v>4916.4431999999997</v>
      </c>
      <c r="P352" s="520">
        <f>+'11'!V55</f>
        <v>4916.4431999999997</v>
      </c>
      <c r="Q352" s="521">
        <f t="shared" si="6"/>
        <v>100</v>
      </c>
    </row>
    <row r="353" spans="2:17" ht="13.5" thickBot="1" x14ac:dyDescent="0.25">
      <c r="B353" s="685" t="str">
        <f>+'11'!B56:M56</f>
        <v>Закупка товаров, работ и услуг для обеспечения государственных (муниципальных) нужд</v>
      </c>
      <c r="C353" s="685"/>
      <c r="D353" s="685"/>
      <c r="E353" s="685"/>
      <c r="F353" s="686"/>
      <c r="G353" s="284" t="str">
        <f>+'11'!Q56</f>
        <v>0820299190</v>
      </c>
      <c r="H353" s="290" t="str">
        <f>+'11'!R56</f>
        <v>200</v>
      </c>
      <c r="I353" s="303">
        <f>+'11'!O56</f>
        <v>8</v>
      </c>
      <c r="J353" s="303">
        <f>+'11'!P56</f>
        <v>1</v>
      </c>
      <c r="K353" s="689"/>
      <c r="L353" s="690"/>
      <c r="M353" s="291"/>
      <c r="N353" s="292"/>
      <c r="O353" s="315">
        <v>495.59133000000003</v>
      </c>
      <c r="P353" s="520">
        <f>+'11'!V56</f>
        <v>495.59132999999997</v>
      </c>
      <c r="Q353" s="521">
        <f t="shared" si="6"/>
        <v>99.999999999999986</v>
      </c>
    </row>
    <row r="354" spans="2:17" ht="13.5" thickBot="1" x14ac:dyDescent="0.25">
      <c r="B354" s="685" t="str">
        <f>+'11'!B57:M57</f>
        <v>Иные закупки товаров, работ и услуг для обеспечения государственных (муниципальных) нужд</v>
      </c>
      <c r="C354" s="685"/>
      <c r="D354" s="685"/>
      <c r="E354" s="685"/>
      <c r="F354" s="686"/>
      <c r="G354" s="284" t="str">
        <f>+'11'!Q57</f>
        <v>0820299190</v>
      </c>
      <c r="H354" s="290" t="str">
        <f>+'11'!R57</f>
        <v>240</v>
      </c>
      <c r="I354" s="303">
        <f>+'11'!O57</f>
        <v>8</v>
      </c>
      <c r="J354" s="303">
        <f>+'11'!P57</f>
        <v>1</v>
      </c>
      <c r="K354" s="689"/>
      <c r="L354" s="690"/>
      <c r="M354" s="291"/>
      <c r="N354" s="292"/>
      <c r="O354" s="315">
        <v>495.59133000000003</v>
      </c>
      <c r="P354" s="520">
        <f>+'11'!V57</f>
        <v>495.59132999999997</v>
      </c>
      <c r="Q354" s="521">
        <f t="shared" si="6"/>
        <v>99.999999999999986</v>
      </c>
    </row>
    <row r="355" spans="2:17" ht="13.5" thickBot="1" x14ac:dyDescent="0.25">
      <c r="B355" s="685" t="str">
        <f>+'11'!B58:M58</f>
        <v>Закупка товаров, работ, услуг в сфере информационно-коммуникационных технологий</v>
      </c>
      <c r="C355" s="685"/>
      <c r="D355" s="685"/>
      <c r="E355" s="685"/>
      <c r="F355" s="686"/>
      <c r="G355" s="284" t="str">
        <f>+'11'!Q58</f>
        <v>0820299190</v>
      </c>
      <c r="H355" s="290" t="str">
        <f>+'11'!R58</f>
        <v>242</v>
      </c>
      <c r="I355" s="303">
        <f>+'11'!O58</f>
        <v>8</v>
      </c>
      <c r="J355" s="303">
        <f>+'11'!P58</f>
        <v>1</v>
      </c>
      <c r="K355" s="689"/>
      <c r="L355" s="690"/>
      <c r="M355" s="291"/>
      <c r="N355" s="292"/>
      <c r="O355" s="315">
        <v>48.848330000000004</v>
      </c>
      <c r="P355" s="520">
        <f>+'11'!V58</f>
        <v>48.848329999999997</v>
      </c>
      <c r="Q355" s="521">
        <f t="shared" si="6"/>
        <v>99.999999999999986</v>
      </c>
    </row>
    <row r="356" spans="2:17" ht="13.5" thickBot="1" x14ac:dyDescent="0.25">
      <c r="B356" s="685" t="str">
        <f>+'11'!B59:M59</f>
        <v>Прочая закупка товаров, работ и услуг</v>
      </c>
      <c r="C356" s="685"/>
      <c r="D356" s="685"/>
      <c r="E356" s="685"/>
      <c r="F356" s="686"/>
      <c r="G356" s="284" t="str">
        <f>+'11'!Q59</f>
        <v>0820299190</v>
      </c>
      <c r="H356" s="290" t="str">
        <f>+'11'!R59</f>
        <v>244</v>
      </c>
      <c r="I356" s="303">
        <f>+'11'!O59</f>
        <v>8</v>
      </c>
      <c r="J356" s="303">
        <f>+'11'!P59</f>
        <v>1</v>
      </c>
      <c r="K356" s="689"/>
      <c r="L356" s="690"/>
      <c r="M356" s="291"/>
      <c r="N356" s="292"/>
      <c r="O356" s="315">
        <v>446.74300000000005</v>
      </c>
      <c r="P356" s="520">
        <f>+'11'!V59</f>
        <v>446.74299999999999</v>
      </c>
      <c r="Q356" s="521">
        <f t="shared" si="6"/>
        <v>99.999999999999986</v>
      </c>
    </row>
    <row r="357" spans="2:17" ht="13.5" thickBot="1" x14ac:dyDescent="0.25">
      <c r="B357" s="685" t="str">
        <f>+'11'!B60:M60</f>
        <v>Иные бюджетные ассигнования</v>
      </c>
      <c r="C357" s="685"/>
      <c r="D357" s="685"/>
      <c r="E357" s="685"/>
      <c r="F357" s="686"/>
      <c r="G357" s="284" t="str">
        <f>+'11'!Q60</f>
        <v>0820299190</v>
      </c>
      <c r="H357" s="290" t="str">
        <f>+'11'!R60</f>
        <v>800</v>
      </c>
      <c r="I357" s="303">
        <f>+'11'!O60</f>
        <v>8</v>
      </c>
      <c r="J357" s="303">
        <f>+'11'!P60</f>
        <v>1</v>
      </c>
      <c r="K357" s="689"/>
      <c r="L357" s="690"/>
      <c r="M357" s="291"/>
      <c r="N357" s="292"/>
      <c r="O357" s="315">
        <v>68.90100000000001</v>
      </c>
      <c r="P357" s="520">
        <f>+'11'!V60</f>
        <v>68.826759999999993</v>
      </c>
      <c r="Q357" s="521">
        <f t="shared" si="6"/>
        <v>99.892251200998501</v>
      </c>
    </row>
    <row r="358" spans="2:17" ht="13.5" thickBot="1" x14ac:dyDescent="0.25">
      <c r="B358" s="685" t="str">
        <f>+'11'!B61:M61</f>
        <v>Уплата налогов, сборов и иных платежей</v>
      </c>
      <c r="C358" s="685"/>
      <c r="D358" s="685"/>
      <c r="E358" s="685"/>
      <c r="F358" s="686"/>
      <c r="G358" s="284" t="str">
        <f>+'11'!Q61</f>
        <v>0820299190</v>
      </c>
      <c r="H358" s="290" t="str">
        <f>+'11'!R61</f>
        <v>850</v>
      </c>
      <c r="I358" s="303">
        <f>+'11'!O61</f>
        <v>8</v>
      </c>
      <c r="J358" s="303">
        <f>+'11'!P61</f>
        <v>1</v>
      </c>
      <c r="K358" s="689"/>
      <c r="L358" s="690"/>
      <c r="M358" s="291"/>
      <c r="N358" s="292"/>
      <c r="O358" s="315">
        <v>68.90100000000001</v>
      </c>
      <c r="P358" s="520">
        <f>+'11'!V61</f>
        <v>68.826759999999993</v>
      </c>
      <c r="Q358" s="521">
        <f t="shared" si="6"/>
        <v>99.892251200998501</v>
      </c>
    </row>
    <row r="359" spans="2:17" ht="13.5" thickBot="1" x14ac:dyDescent="0.25">
      <c r="B359" s="685" t="str">
        <f>+'11'!B62:M62</f>
        <v>Уплата налога на имущество организаций и земельного налога</v>
      </c>
      <c r="C359" s="685"/>
      <c r="D359" s="685"/>
      <c r="E359" s="685"/>
      <c r="F359" s="686"/>
      <c r="G359" s="284" t="str">
        <f>+'11'!Q62</f>
        <v>0820299190</v>
      </c>
      <c r="H359" s="290" t="str">
        <f>+'11'!R62</f>
        <v>851</v>
      </c>
      <c r="I359" s="303">
        <f>+'11'!O62</f>
        <v>8</v>
      </c>
      <c r="J359" s="303">
        <f>+'11'!P62</f>
        <v>1</v>
      </c>
      <c r="K359" s="689"/>
      <c r="L359" s="690"/>
      <c r="M359" s="291"/>
      <c r="N359" s="292"/>
      <c r="O359" s="315">
        <v>4.4009999999999998</v>
      </c>
      <c r="P359" s="520">
        <f>+'11'!V62</f>
        <v>4.4009999999999998</v>
      </c>
      <c r="Q359" s="521">
        <f t="shared" si="6"/>
        <v>100</v>
      </c>
    </row>
    <row r="360" spans="2:17" ht="13.5" thickBot="1" x14ac:dyDescent="0.25">
      <c r="B360" s="685" t="str">
        <f>+'11'!B63:M63</f>
        <v>Уплата прочих налогов, сборов</v>
      </c>
      <c r="C360" s="685"/>
      <c r="D360" s="685"/>
      <c r="E360" s="685"/>
      <c r="F360" s="686"/>
      <c r="G360" s="284" t="str">
        <f>+'11'!Q63</f>
        <v>0820299190</v>
      </c>
      <c r="H360" s="290" t="str">
        <f>+'11'!R63</f>
        <v>852</v>
      </c>
      <c r="I360" s="303">
        <f>+'11'!O63</f>
        <v>8</v>
      </c>
      <c r="J360" s="303">
        <f>+'11'!P63</f>
        <v>1</v>
      </c>
      <c r="K360" s="689"/>
      <c r="L360" s="690"/>
      <c r="M360" s="291"/>
      <c r="N360" s="292"/>
      <c r="O360" s="315">
        <v>5.6</v>
      </c>
      <c r="P360" s="520">
        <f>+'11'!V63</f>
        <v>5.52576</v>
      </c>
      <c r="Q360" s="521">
        <f t="shared" si="6"/>
        <v>98.67428571428573</v>
      </c>
    </row>
    <row r="361" spans="2:17" ht="13.5" thickBot="1" x14ac:dyDescent="0.25">
      <c r="B361" s="685">
        <f>+'11'!B64:M64</f>
        <v>0</v>
      </c>
      <c r="C361" s="685"/>
      <c r="D361" s="685"/>
      <c r="E361" s="685"/>
      <c r="F361" s="686"/>
      <c r="G361" s="284" t="str">
        <f>+'11'!Q64</f>
        <v>0820299190</v>
      </c>
      <c r="H361" s="290">
        <f>+'11'!R64</f>
        <v>853</v>
      </c>
      <c r="I361" s="303">
        <f>+'11'!O64</f>
        <v>8</v>
      </c>
      <c r="J361" s="303">
        <f>+'11'!P64</f>
        <v>1</v>
      </c>
      <c r="K361" s="689"/>
      <c r="L361" s="690"/>
      <c r="M361" s="291"/>
      <c r="N361" s="292"/>
      <c r="O361" s="315">
        <v>58.9</v>
      </c>
      <c r="P361" s="520">
        <f>+'11'!V64</f>
        <v>58.9</v>
      </c>
      <c r="Q361" s="521">
        <f t="shared" si="6"/>
        <v>100</v>
      </c>
    </row>
    <row r="362" spans="2:17" ht="13.5" thickBot="1" x14ac:dyDescent="0.25">
      <c r="B362" s="685" t="str">
        <f>+'11'!B76:M76</f>
        <v>Другие вопросы в области культуры, кинематографии</v>
      </c>
      <c r="C362" s="685"/>
      <c r="D362" s="685"/>
      <c r="E362" s="685"/>
      <c r="F362" s="686"/>
      <c r="G362" s="284">
        <f>+'11'!Q76</f>
        <v>0</v>
      </c>
      <c r="H362" s="290">
        <f>+'11'!R76</f>
        <v>0</v>
      </c>
      <c r="I362" s="303">
        <f>+'11'!O76</f>
        <v>8</v>
      </c>
      <c r="J362" s="303">
        <f>+'11'!P76</f>
        <v>4</v>
      </c>
      <c r="K362" s="689"/>
      <c r="L362" s="690"/>
      <c r="M362" s="291"/>
      <c r="N362" s="292"/>
      <c r="O362" s="315">
        <v>2814.7010300000002</v>
      </c>
      <c r="P362" s="520">
        <f>+P363+P374</f>
        <v>2814.6950299999999</v>
      </c>
      <c r="Q362" s="521">
        <f t="shared" si="6"/>
        <v>99.999786833488301</v>
      </c>
    </row>
    <row r="363" spans="2:17" ht="13.5" thickBot="1" x14ac:dyDescent="0.25">
      <c r="B363" s="685" t="str">
        <f>+'11'!B77:M77</f>
        <v>Муниципальная программа "Развитие культуры Овюрского кожууна</v>
      </c>
      <c r="C363" s="685"/>
      <c r="D363" s="685"/>
      <c r="E363" s="685"/>
      <c r="F363" s="686"/>
      <c r="G363" s="284" t="str">
        <f>+'11'!Q77</f>
        <v>0800000000</v>
      </c>
      <c r="H363" s="290">
        <f>+'11'!R77</f>
        <v>0</v>
      </c>
      <c r="I363" s="303">
        <f>+'11'!O77</f>
        <v>8</v>
      </c>
      <c r="J363" s="303">
        <f>+'11'!P77</f>
        <v>4</v>
      </c>
      <c r="K363" s="689"/>
      <c r="L363" s="690"/>
      <c r="M363" s="291"/>
      <c r="N363" s="292"/>
      <c r="O363" s="315">
        <v>858.83373000000006</v>
      </c>
      <c r="P363" s="520">
        <f>+'11'!V77</f>
        <v>858.83373000000006</v>
      </c>
      <c r="Q363" s="521">
        <f t="shared" si="6"/>
        <v>100</v>
      </c>
    </row>
    <row r="364" spans="2:17" ht="13.5" thickBot="1" x14ac:dyDescent="0.25">
      <c r="B364" s="685" t="str">
        <f>+'11'!B78:M78</f>
        <v>подпрограмма "Обеспечение реализации муниципальной программы и прочие мероприятия в сфере культуры"</v>
      </c>
      <c r="C364" s="685"/>
      <c r="D364" s="685"/>
      <c r="E364" s="685"/>
      <c r="F364" s="686"/>
      <c r="G364" s="284" t="str">
        <f>+'11'!Q78</f>
        <v>0830000000</v>
      </c>
      <c r="H364" s="290">
        <f>+'11'!R78</f>
        <v>0</v>
      </c>
      <c r="I364" s="303">
        <f>+'11'!O78</f>
        <v>8</v>
      </c>
      <c r="J364" s="303">
        <f>+'11'!P78</f>
        <v>4</v>
      </c>
      <c r="K364" s="689"/>
      <c r="L364" s="690"/>
      <c r="M364" s="291"/>
      <c r="N364" s="292"/>
      <c r="O364" s="315">
        <v>858.83373000000006</v>
      </c>
      <c r="P364" s="520">
        <f>+'11'!V78</f>
        <v>858.83373000000006</v>
      </c>
      <c r="Q364" s="521">
        <f t="shared" si="6"/>
        <v>100</v>
      </c>
    </row>
    <row r="365" spans="2:17" ht="13.5" thickBot="1" x14ac:dyDescent="0.25">
      <c r="B365" s="685" t="str">
        <f>+'11'!B79:M79</f>
        <v>Разработка нормативно-правовых, методических и иных документов, направленных на эффективное решение задач</v>
      </c>
      <c r="C365" s="685"/>
      <c r="D365" s="685"/>
      <c r="E365" s="685"/>
      <c r="F365" s="686"/>
      <c r="G365" s="284" t="str">
        <f>+'11'!Q79</f>
        <v>0830120419</v>
      </c>
      <c r="H365" s="290">
        <f>+'11'!R79</f>
        <v>0</v>
      </c>
      <c r="I365" s="303">
        <f>+'11'!O79</f>
        <v>8</v>
      </c>
      <c r="J365" s="303">
        <f>+'11'!P79</f>
        <v>4</v>
      </c>
      <c r="K365" s="689"/>
      <c r="L365" s="690"/>
      <c r="M365" s="291"/>
      <c r="N365" s="292"/>
      <c r="O365" s="315">
        <v>858.83373000000006</v>
      </c>
      <c r="P365" s="520">
        <f>+'11'!V79</f>
        <v>858.83373000000006</v>
      </c>
      <c r="Q365" s="521">
        <f t="shared" si="6"/>
        <v>100</v>
      </c>
    </row>
    <row r="366" spans="2:17" ht="13.5" thickBot="1" x14ac:dyDescent="0.25">
      <c r="B366" s="685" t="str">
        <f>+'11'!B80:M80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66" s="685"/>
      <c r="D366" s="685"/>
      <c r="E366" s="685"/>
      <c r="F366" s="686"/>
      <c r="G366" s="284" t="str">
        <f>+'11'!Q80</f>
        <v>0830120419</v>
      </c>
      <c r="H366" s="290" t="str">
        <f>+'11'!R80</f>
        <v>100</v>
      </c>
      <c r="I366" s="303">
        <f>+'11'!O80</f>
        <v>8</v>
      </c>
      <c r="J366" s="303">
        <f>+'11'!P80</f>
        <v>4</v>
      </c>
      <c r="K366" s="689"/>
      <c r="L366" s="690"/>
      <c r="M366" s="291"/>
      <c r="N366" s="292"/>
      <c r="O366" s="315">
        <v>844.23373000000004</v>
      </c>
      <c r="P366" s="520">
        <f>+'11'!V80</f>
        <v>844.23373000000004</v>
      </c>
      <c r="Q366" s="521">
        <f t="shared" si="6"/>
        <v>100</v>
      </c>
    </row>
    <row r="367" spans="2:17" ht="13.5" thickBot="1" x14ac:dyDescent="0.25">
      <c r="B367" s="685" t="str">
        <f>+'11'!B81:M81</f>
        <v>Расходы на выплаты персоналу государственных (муниципальных) органов</v>
      </c>
      <c r="C367" s="685"/>
      <c r="D367" s="685"/>
      <c r="E367" s="685"/>
      <c r="F367" s="686"/>
      <c r="G367" s="284" t="str">
        <f>+'11'!Q81</f>
        <v>0830120419</v>
      </c>
      <c r="H367" s="290" t="str">
        <f>+'11'!R81</f>
        <v>120</v>
      </c>
      <c r="I367" s="303">
        <f>+'11'!O81</f>
        <v>8</v>
      </c>
      <c r="J367" s="303">
        <f>+'11'!P81</f>
        <v>4</v>
      </c>
      <c r="K367" s="689"/>
      <c r="L367" s="690"/>
      <c r="M367" s="291"/>
      <c r="N367" s="292"/>
      <c r="O367" s="315">
        <v>844.23373000000004</v>
      </c>
      <c r="P367" s="520">
        <f>+'11'!V81</f>
        <v>844.23373000000004</v>
      </c>
      <c r="Q367" s="521">
        <f t="shared" si="6"/>
        <v>100</v>
      </c>
    </row>
    <row r="368" spans="2:17" ht="13.5" thickBot="1" x14ac:dyDescent="0.25">
      <c r="B368" s="685" t="str">
        <f>+'11'!B82:M82</f>
        <v>Фонд оплаты труда государственных (муниципальных) органов</v>
      </c>
      <c r="C368" s="685"/>
      <c r="D368" s="685"/>
      <c r="E368" s="685"/>
      <c r="F368" s="686"/>
      <c r="G368" s="284" t="str">
        <f>+'11'!Q82</f>
        <v>0830120419</v>
      </c>
      <c r="H368" s="290" t="str">
        <f>+'11'!R82</f>
        <v>121</v>
      </c>
      <c r="I368" s="303">
        <f>+'11'!O82</f>
        <v>8</v>
      </c>
      <c r="J368" s="303">
        <f>+'11'!P82</f>
        <v>4</v>
      </c>
      <c r="K368" s="689"/>
      <c r="L368" s="690"/>
      <c r="M368" s="291"/>
      <c r="N368" s="292"/>
      <c r="O368" s="315">
        <v>648.41300000000001</v>
      </c>
      <c r="P368" s="520">
        <f>+'11'!V82</f>
        <v>648.41300000000001</v>
      </c>
      <c r="Q368" s="521">
        <f t="shared" si="6"/>
        <v>100</v>
      </c>
    </row>
    <row r="369" spans="2:17" ht="13.5" hidden="1" thickBot="1" x14ac:dyDescent="0.25">
      <c r="B369" s="685" t="str">
        <f>+'11'!B83:M83</f>
        <v>Иные выплаты персоналу государственных (муниципальных) органов, за исключением фонда оплаты труда</v>
      </c>
      <c r="C369" s="685"/>
      <c r="D369" s="685"/>
      <c r="E369" s="685"/>
      <c r="F369" s="686"/>
      <c r="G369" s="284" t="str">
        <f>+'11'!Q83</f>
        <v>0830120419</v>
      </c>
      <c r="H369" s="290" t="str">
        <f>+'11'!R83</f>
        <v>122</v>
      </c>
      <c r="I369" s="303">
        <f>+'11'!O83</f>
        <v>8</v>
      </c>
      <c r="J369" s="303">
        <f>+'11'!P83</f>
        <v>4</v>
      </c>
      <c r="K369" s="689"/>
      <c r="L369" s="690"/>
      <c r="M369" s="291"/>
      <c r="N369" s="292"/>
      <c r="O369" s="315">
        <v>0</v>
      </c>
      <c r="P369" s="520">
        <f>+'11'!V83</f>
        <v>0</v>
      </c>
      <c r="Q369" s="521" t="e">
        <f t="shared" si="6"/>
        <v>#DIV/0!</v>
      </c>
    </row>
    <row r="370" spans="2:17" ht="13.5" thickBot="1" x14ac:dyDescent="0.25">
      <c r="B370" s="685" t="str">
        <f>+'11'!B84:M84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70" s="685"/>
      <c r="D370" s="685"/>
      <c r="E370" s="685"/>
      <c r="F370" s="686"/>
      <c r="G370" s="284" t="str">
        <f>+'11'!Q84</f>
        <v>0830120419</v>
      </c>
      <c r="H370" s="290" t="str">
        <f>+'11'!R84</f>
        <v>129</v>
      </c>
      <c r="I370" s="303">
        <f>+'11'!O84</f>
        <v>8</v>
      </c>
      <c r="J370" s="303">
        <f>+'11'!P84</f>
        <v>4</v>
      </c>
      <c r="K370" s="689"/>
      <c r="L370" s="690"/>
      <c r="M370" s="291"/>
      <c r="N370" s="292"/>
      <c r="O370" s="315">
        <v>195.82073</v>
      </c>
      <c r="P370" s="520">
        <f>+'11'!V84</f>
        <v>195.82073</v>
      </c>
      <c r="Q370" s="521">
        <f t="shared" si="6"/>
        <v>100</v>
      </c>
    </row>
    <row r="371" spans="2:17" ht="13.5" thickBot="1" x14ac:dyDescent="0.25">
      <c r="B371" s="685" t="str">
        <f>+'11'!B85:M85</f>
        <v>Закупка товаров, работ и услуг для обеспечения государственных (муниципальных) нужд</v>
      </c>
      <c r="C371" s="685"/>
      <c r="D371" s="685"/>
      <c r="E371" s="685"/>
      <c r="F371" s="686"/>
      <c r="G371" s="284" t="str">
        <f>+'11'!Q85</f>
        <v>0830120419</v>
      </c>
      <c r="H371" s="290" t="str">
        <f>+'11'!R85</f>
        <v>200</v>
      </c>
      <c r="I371" s="303">
        <f>+'11'!O85</f>
        <v>8</v>
      </c>
      <c r="J371" s="303">
        <f>+'11'!P85</f>
        <v>4</v>
      </c>
      <c r="K371" s="689"/>
      <c r="L371" s="690"/>
      <c r="M371" s="291"/>
      <c r="N371" s="292"/>
      <c r="O371" s="315">
        <v>14.6</v>
      </c>
      <c r="P371" s="520">
        <f>+'11'!V85</f>
        <v>14.6</v>
      </c>
      <c r="Q371" s="521">
        <f t="shared" si="6"/>
        <v>100</v>
      </c>
    </row>
    <row r="372" spans="2:17" ht="13.5" thickBot="1" x14ac:dyDescent="0.25">
      <c r="B372" s="685" t="str">
        <f>+'11'!B86:M86</f>
        <v>Иные закупки товаров, работ и услуг для обеспечения государственных (муниципальных) нужд</v>
      </c>
      <c r="C372" s="685"/>
      <c r="D372" s="685"/>
      <c r="E372" s="685"/>
      <c r="F372" s="686"/>
      <c r="G372" s="284" t="str">
        <f>+'11'!Q86</f>
        <v>0830120419</v>
      </c>
      <c r="H372" s="290" t="str">
        <f>+'11'!R86</f>
        <v>240</v>
      </c>
      <c r="I372" s="303">
        <f>+'11'!O86</f>
        <v>8</v>
      </c>
      <c r="J372" s="303">
        <f>+'11'!P86</f>
        <v>4</v>
      </c>
      <c r="K372" s="689"/>
      <c r="L372" s="690"/>
      <c r="M372" s="291"/>
      <c r="N372" s="292"/>
      <c r="O372" s="315">
        <v>14.6</v>
      </c>
      <c r="P372" s="520">
        <f>+'11'!V86</f>
        <v>14.6</v>
      </c>
      <c r="Q372" s="521">
        <f t="shared" si="6"/>
        <v>100</v>
      </c>
    </row>
    <row r="373" spans="2:17" ht="13.5" thickBot="1" x14ac:dyDescent="0.25">
      <c r="B373" s="685" t="str">
        <f>+'11'!B87:M87</f>
        <v>Прочая закупка товаров, работ и услуг</v>
      </c>
      <c r="C373" s="685"/>
      <c r="D373" s="685"/>
      <c r="E373" s="685"/>
      <c r="F373" s="686"/>
      <c r="G373" s="284" t="str">
        <f>+'11'!Q87</f>
        <v>0830120419</v>
      </c>
      <c r="H373" s="290" t="str">
        <f>+'11'!R87</f>
        <v>244</v>
      </c>
      <c r="I373" s="303">
        <f>+'11'!O87</f>
        <v>8</v>
      </c>
      <c r="J373" s="303">
        <f>+'11'!P87</f>
        <v>4</v>
      </c>
      <c r="K373" s="689"/>
      <c r="L373" s="690"/>
      <c r="M373" s="291"/>
      <c r="N373" s="292"/>
      <c r="O373" s="315">
        <v>14.6</v>
      </c>
      <c r="P373" s="520">
        <f>+'11'!V87</f>
        <v>14.6</v>
      </c>
      <c r="Q373" s="521">
        <f t="shared" si="6"/>
        <v>100</v>
      </c>
    </row>
    <row r="374" spans="2:17" ht="13.5" thickBot="1" x14ac:dyDescent="0.25">
      <c r="B374" s="685" t="str">
        <f>+'11'!B88:M88</f>
        <v>Муниципальная программа "Развитие культуры Овюрского кожууна</v>
      </c>
      <c r="C374" s="685"/>
      <c r="D374" s="685"/>
      <c r="E374" s="685"/>
      <c r="F374" s="686"/>
      <c r="G374" s="284" t="str">
        <f>+'11'!Q88</f>
        <v>0800000000</v>
      </c>
      <c r="H374" s="290">
        <f>+'11'!R88</f>
        <v>0</v>
      </c>
      <c r="I374" s="303">
        <f>+'11'!O88</f>
        <v>8</v>
      </c>
      <c r="J374" s="303">
        <f>+'11'!P88</f>
        <v>4</v>
      </c>
      <c r="K374" s="689"/>
      <c r="L374" s="690"/>
      <c r="M374" s="291"/>
      <c r="N374" s="292"/>
      <c r="O374" s="315">
        <v>1955.8672999999999</v>
      </c>
      <c r="P374" s="520">
        <f>+'11'!V88</f>
        <v>1955.8613</v>
      </c>
      <c r="Q374" s="521">
        <f t="shared" si="6"/>
        <v>99.999693230721746</v>
      </c>
    </row>
    <row r="375" spans="2:17" ht="13.5" thickBot="1" x14ac:dyDescent="0.25">
      <c r="B375" s="685" t="str">
        <f>+'11'!B89:M89</f>
        <v>подпрограмма "Обеспечение реализации муниципальной программы и прочие мероприятия в сфере культуры"</v>
      </c>
      <c r="C375" s="685"/>
      <c r="D375" s="685"/>
      <c r="E375" s="685"/>
      <c r="F375" s="686"/>
      <c r="G375" s="284" t="str">
        <f>+'11'!Q89</f>
        <v>0830000000</v>
      </c>
      <c r="H375" s="290">
        <f>+'11'!R89</f>
        <v>0</v>
      </c>
      <c r="I375" s="303">
        <f>+'11'!O89</f>
        <v>8</v>
      </c>
      <c r="J375" s="303">
        <f>+'11'!P89</f>
        <v>4</v>
      </c>
      <c r="K375" s="689"/>
      <c r="L375" s="690"/>
      <c r="M375" s="291"/>
      <c r="N375" s="292"/>
      <c r="O375" s="315">
        <v>1955.8672999999999</v>
      </c>
      <c r="P375" s="520">
        <f>+'11'!V89</f>
        <v>1955.8613</v>
      </c>
      <c r="Q375" s="521">
        <f t="shared" si="6"/>
        <v>99.999693230721746</v>
      </c>
    </row>
    <row r="376" spans="2:17" ht="13.5" thickBot="1" x14ac:dyDescent="0.25">
      <c r="B376" s="685" t="str">
        <f>+'11'!B90:M90</f>
        <v xml:space="preserve">Обеспечение организационных, информационных и методических условий </v>
      </c>
      <c r="C376" s="685"/>
      <c r="D376" s="685"/>
      <c r="E376" s="685"/>
      <c r="F376" s="686"/>
      <c r="G376" s="284" t="str">
        <f>+'11'!Q90</f>
        <v>0830200019</v>
      </c>
      <c r="H376" s="290">
        <f>+'11'!R90</f>
        <v>0</v>
      </c>
      <c r="I376" s="303">
        <f>+'11'!O90</f>
        <v>8</v>
      </c>
      <c r="J376" s="303">
        <f>+'11'!P90</f>
        <v>4</v>
      </c>
      <c r="K376" s="689"/>
      <c r="L376" s="690"/>
      <c r="M376" s="291"/>
      <c r="N376" s="292"/>
      <c r="O376" s="315">
        <v>1955.8672999999999</v>
      </c>
      <c r="P376" s="520">
        <f>+'11'!V90</f>
        <v>1955.8613</v>
      </c>
      <c r="Q376" s="521">
        <f t="shared" si="6"/>
        <v>99.999693230721746</v>
      </c>
    </row>
    <row r="377" spans="2:17" ht="13.5" thickBot="1" x14ac:dyDescent="0.25">
      <c r="B377" s="685" t="str">
        <f>+'11'!B91:M91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77" s="685"/>
      <c r="D377" s="685"/>
      <c r="E377" s="685"/>
      <c r="F377" s="686"/>
      <c r="G377" s="284" t="str">
        <f>+'11'!Q91</f>
        <v>0830200019</v>
      </c>
      <c r="H377" s="290" t="str">
        <f>+'11'!R91</f>
        <v>100</v>
      </c>
      <c r="I377" s="303">
        <f>+'11'!O91</f>
        <v>8</v>
      </c>
      <c r="J377" s="303">
        <f>+'11'!P91</f>
        <v>4</v>
      </c>
      <c r="K377" s="689"/>
      <c r="L377" s="690"/>
      <c r="M377" s="291"/>
      <c r="N377" s="292"/>
      <c r="O377" s="315">
        <v>1715.4152999999999</v>
      </c>
      <c r="P377" s="520">
        <f>+'11'!V91</f>
        <v>1715.4153000000001</v>
      </c>
      <c r="Q377" s="521">
        <f t="shared" si="6"/>
        <v>100.00000000000003</v>
      </c>
    </row>
    <row r="378" spans="2:17" ht="13.5" thickBot="1" x14ac:dyDescent="0.25">
      <c r="B378" s="685" t="str">
        <f>+'11'!B92:M92</f>
        <v>Расходы на выплаты персоналу казенных учреждений</v>
      </c>
      <c r="C378" s="685"/>
      <c r="D378" s="685"/>
      <c r="E378" s="685"/>
      <c r="F378" s="686"/>
      <c r="G378" s="284" t="str">
        <f>+'11'!Q92</f>
        <v>0830200019</v>
      </c>
      <c r="H378" s="290" t="str">
        <f>+'11'!R92</f>
        <v>110</v>
      </c>
      <c r="I378" s="303">
        <f>+'11'!O92</f>
        <v>8</v>
      </c>
      <c r="J378" s="303">
        <f>+'11'!P92</f>
        <v>4</v>
      </c>
      <c r="K378" s="689"/>
      <c r="L378" s="690"/>
      <c r="M378" s="291"/>
      <c r="N378" s="292"/>
      <c r="O378" s="315">
        <v>1715.4152999999999</v>
      </c>
      <c r="P378" s="520">
        <f>+'11'!V92</f>
        <v>1715.4153000000001</v>
      </c>
      <c r="Q378" s="521">
        <f t="shared" si="6"/>
        <v>100.00000000000003</v>
      </c>
    </row>
    <row r="379" spans="2:17" ht="13.5" thickBot="1" x14ac:dyDescent="0.25">
      <c r="B379" s="685" t="str">
        <f>+'11'!B93:M93</f>
        <v>Фонд оплаты труда учреждений</v>
      </c>
      <c r="C379" s="685"/>
      <c r="D379" s="685"/>
      <c r="E379" s="685"/>
      <c r="F379" s="686"/>
      <c r="G379" s="284" t="str">
        <f>+'11'!Q93</f>
        <v>0830200019</v>
      </c>
      <c r="H379" s="290" t="str">
        <f>+'11'!R93</f>
        <v>111</v>
      </c>
      <c r="I379" s="303">
        <f>+'11'!O93</f>
        <v>8</v>
      </c>
      <c r="J379" s="303">
        <f>+'11'!P93</f>
        <v>4</v>
      </c>
      <c r="K379" s="689"/>
      <c r="L379" s="690"/>
      <c r="M379" s="291"/>
      <c r="N379" s="292"/>
      <c r="O379" s="315">
        <v>1319.0849999999998</v>
      </c>
      <c r="P379" s="520">
        <f>+'11'!V93</f>
        <v>1319.085</v>
      </c>
      <c r="Q379" s="521">
        <f t="shared" si="6"/>
        <v>100.00000000000003</v>
      </c>
    </row>
    <row r="380" spans="2:17" ht="13.5" hidden="1" thickBot="1" x14ac:dyDescent="0.25">
      <c r="B380" s="685" t="str">
        <f>+'11'!B94:M94</f>
        <v>Иные выплаты персоналу учреждений, за исключением фонда оплаты труда</v>
      </c>
      <c r="C380" s="685"/>
      <c r="D380" s="685"/>
      <c r="E380" s="685"/>
      <c r="F380" s="686"/>
      <c r="G380" s="284" t="str">
        <f>+'11'!Q94</f>
        <v>0830200019</v>
      </c>
      <c r="H380" s="290" t="str">
        <f>+'11'!R94</f>
        <v>112</v>
      </c>
      <c r="I380" s="303">
        <f>+'11'!O94</f>
        <v>8</v>
      </c>
      <c r="J380" s="303">
        <f>+'11'!P94</f>
        <v>4</v>
      </c>
      <c r="K380" s="689"/>
      <c r="L380" s="690"/>
      <c r="M380" s="291"/>
      <c r="N380" s="292"/>
      <c r="O380" s="315">
        <v>0</v>
      </c>
      <c r="P380" s="520">
        <f>+'11'!V94</f>
        <v>0</v>
      </c>
      <c r="Q380" s="521" t="e">
        <f t="shared" si="6"/>
        <v>#DIV/0!</v>
      </c>
    </row>
    <row r="381" spans="2:17" ht="13.5" thickBot="1" x14ac:dyDescent="0.25">
      <c r="B381" s="685" t="str">
        <f>+'11'!B95:M95</f>
        <v>Взносы по обязательному социальному страхованию на выплаты по оплате труда работников и иные выплаты работникам учреждений</v>
      </c>
      <c r="C381" s="685"/>
      <c r="D381" s="685"/>
      <c r="E381" s="685"/>
      <c r="F381" s="686"/>
      <c r="G381" s="284" t="str">
        <f>+'11'!Q95</f>
        <v>0830200019</v>
      </c>
      <c r="H381" s="290" t="str">
        <f>+'11'!R95</f>
        <v>119</v>
      </c>
      <c r="I381" s="303">
        <f>+'11'!O95</f>
        <v>8</v>
      </c>
      <c r="J381" s="303">
        <f>+'11'!P95</f>
        <v>4</v>
      </c>
      <c r="K381" s="689"/>
      <c r="L381" s="690"/>
      <c r="M381" s="291"/>
      <c r="N381" s="292"/>
      <c r="O381" s="315">
        <v>396.33029999999997</v>
      </c>
      <c r="P381" s="520">
        <f>+'11'!V95</f>
        <v>396.33030000000002</v>
      </c>
      <c r="Q381" s="521">
        <f t="shared" si="6"/>
        <v>100.00000000000003</v>
      </c>
    </row>
    <row r="382" spans="2:17" ht="13.5" thickBot="1" x14ac:dyDescent="0.25">
      <c r="B382" s="685" t="str">
        <f>+'11'!B96:M96</f>
        <v>Закупка товаров, работ и услуг для обеспечения государственных (муниципальных) нужд</v>
      </c>
      <c r="C382" s="685"/>
      <c r="D382" s="685"/>
      <c r="E382" s="685"/>
      <c r="F382" s="686"/>
      <c r="G382" s="284" t="str">
        <f>+'11'!Q96</f>
        <v>0830200019</v>
      </c>
      <c r="H382" s="290" t="str">
        <f>+'11'!R96</f>
        <v>200</v>
      </c>
      <c r="I382" s="303">
        <f>+'11'!O96</f>
        <v>8</v>
      </c>
      <c r="J382" s="303">
        <f>+'11'!P96</f>
        <v>4</v>
      </c>
      <c r="K382" s="689"/>
      <c r="L382" s="690"/>
      <c r="M382" s="291"/>
      <c r="N382" s="292"/>
      <c r="O382" s="315">
        <v>240.452</v>
      </c>
      <c r="P382" s="520">
        <f>+'11'!V96</f>
        <v>240.446</v>
      </c>
      <c r="Q382" s="521">
        <f t="shared" si="6"/>
        <v>99.997504699482647</v>
      </c>
    </row>
    <row r="383" spans="2:17" ht="13.5" thickBot="1" x14ac:dyDescent="0.25">
      <c r="B383" s="685" t="str">
        <f>+'11'!B97:M97</f>
        <v>Иные закупки товаров, работ и услуг для обеспечения государственных (муниципальных) нужд</v>
      </c>
      <c r="C383" s="685"/>
      <c r="D383" s="685"/>
      <c r="E383" s="685"/>
      <c r="F383" s="686"/>
      <c r="G383" s="284" t="str">
        <f>+'11'!Q97</f>
        <v>0830200019</v>
      </c>
      <c r="H383" s="290" t="str">
        <f>+'11'!R97</f>
        <v>240</v>
      </c>
      <c r="I383" s="303">
        <f>+'11'!O97</f>
        <v>8</v>
      </c>
      <c r="J383" s="303">
        <f>+'11'!P97</f>
        <v>4</v>
      </c>
      <c r="K383" s="689"/>
      <c r="L383" s="690"/>
      <c r="M383" s="291"/>
      <c r="N383" s="292"/>
      <c r="O383" s="315">
        <v>240.452</v>
      </c>
      <c r="P383" s="520">
        <f>+'11'!V97</f>
        <v>240.446</v>
      </c>
      <c r="Q383" s="521">
        <f t="shared" si="6"/>
        <v>99.997504699482647</v>
      </c>
    </row>
    <row r="384" spans="2:17" ht="13.5" thickBot="1" x14ac:dyDescent="0.25">
      <c r="B384" s="685" t="str">
        <f>+'11'!B98:M98</f>
        <v>Закупка товаров, работ, услуг в сфере информационно-коммуникационных технологий</v>
      </c>
      <c r="C384" s="685"/>
      <c r="D384" s="685"/>
      <c r="E384" s="685"/>
      <c r="F384" s="686"/>
      <c r="G384" s="284" t="str">
        <f>+'11'!Q98</f>
        <v>0830200019</v>
      </c>
      <c r="H384" s="290" t="str">
        <f>+'11'!R98</f>
        <v>242</v>
      </c>
      <c r="I384" s="303">
        <f>+'11'!O98</f>
        <v>8</v>
      </c>
      <c r="J384" s="303">
        <f>+'11'!P98</f>
        <v>4</v>
      </c>
      <c r="K384" s="689"/>
      <c r="L384" s="690"/>
      <c r="M384" s="291"/>
      <c r="N384" s="292"/>
      <c r="O384" s="315">
        <v>157.6</v>
      </c>
      <c r="P384" s="520">
        <f>+'11'!V98</f>
        <v>157.59399999999999</v>
      </c>
      <c r="Q384" s="521">
        <f t="shared" si="6"/>
        <v>99.996192893401016</v>
      </c>
    </row>
    <row r="385" spans="2:17" ht="13.5" thickBot="1" x14ac:dyDescent="0.25">
      <c r="B385" s="685" t="str">
        <f>+'11'!B99:M99</f>
        <v>Прочая закупка товаров, работ и услуг</v>
      </c>
      <c r="C385" s="685"/>
      <c r="D385" s="685"/>
      <c r="E385" s="685"/>
      <c r="F385" s="686"/>
      <c r="G385" s="284" t="str">
        <f>+'11'!Q99</f>
        <v>0830200019</v>
      </c>
      <c r="H385" s="290" t="str">
        <f>+'11'!R99</f>
        <v>244</v>
      </c>
      <c r="I385" s="303">
        <f>+'11'!O99</f>
        <v>8</v>
      </c>
      <c r="J385" s="303">
        <f>+'11'!P99</f>
        <v>4</v>
      </c>
      <c r="K385" s="689"/>
      <c r="L385" s="690"/>
      <c r="M385" s="291"/>
      <c r="N385" s="292"/>
      <c r="O385" s="315">
        <v>82.852000000000004</v>
      </c>
      <c r="P385" s="520">
        <f>+'11'!V99</f>
        <v>82.852000000000004</v>
      </c>
      <c r="Q385" s="521">
        <f t="shared" si="6"/>
        <v>100</v>
      </c>
    </row>
    <row r="386" spans="2:17" s="311" customFormat="1" ht="58.5" customHeight="1" thickBot="1" x14ac:dyDescent="0.25">
      <c r="B386" s="695" t="str">
        <f>+'11'!B544:M544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86" s="695"/>
      <c r="D386" s="695"/>
      <c r="E386" s="695"/>
      <c r="F386" s="696"/>
      <c r="G386" s="306" t="str">
        <f>+'11'!Q544</f>
        <v>1000000000</v>
      </c>
      <c r="H386" s="316">
        <f>+'11'!R544</f>
        <v>0</v>
      </c>
      <c r="I386" s="317">
        <f>+'11'!O544</f>
        <v>4</v>
      </c>
      <c r="J386" s="317">
        <f>+'11'!P544</f>
        <v>12</v>
      </c>
      <c r="K386" s="691"/>
      <c r="L386" s="692"/>
      <c r="M386" s="318"/>
      <c r="N386" s="319"/>
      <c r="O386" s="520">
        <v>1037.1000000000001</v>
      </c>
      <c r="P386" s="315">
        <f>+'11'!V543</f>
        <v>1037.05441</v>
      </c>
      <c r="Q386" s="521">
        <f t="shared" si="6"/>
        <v>99.995604088323191</v>
      </c>
    </row>
    <row r="387" spans="2:17" ht="13.5" thickBot="1" x14ac:dyDescent="0.25">
      <c r="B387" s="693" t="str">
        <f>+'11'!B545:M545</f>
        <v>Подпрограмма "Развитие землеустройства и градостроительства</v>
      </c>
      <c r="C387" s="693"/>
      <c r="D387" s="693"/>
      <c r="E387" s="693"/>
      <c r="F387" s="694"/>
      <c r="G387" s="284" t="str">
        <f>+'11'!Q545</f>
        <v>1010000000</v>
      </c>
      <c r="H387" s="290">
        <f>+'11'!R545</f>
        <v>0</v>
      </c>
      <c r="I387" s="303">
        <f>+'11'!O545</f>
        <v>4</v>
      </c>
      <c r="J387" s="303">
        <f>+'11'!P545</f>
        <v>12</v>
      </c>
      <c r="K387" s="689"/>
      <c r="L387" s="690"/>
      <c r="M387" s="291"/>
      <c r="N387" s="292"/>
      <c r="O387" s="315">
        <v>1037.1000000000001</v>
      </c>
      <c r="P387" s="315">
        <f>+'11'!V544</f>
        <v>1037.05441</v>
      </c>
      <c r="Q387" s="521">
        <f t="shared" si="6"/>
        <v>99.995604088323191</v>
      </c>
    </row>
    <row r="388" spans="2:17" ht="13.5" thickBot="1" x14ac:dyDescent="0.25">
      <c r="B388" s="693" t="s">
        <v>613</v>
      </c>
      <c r="C388" s="693"/>
      <c r="D388" s="693"/>
      <c r="E388" s="693"/>
      <c r="F388" s="694"/>
      <c r="G388" s="284" t="str">
        <f>+'11'!Q546</f>
        <v>10101L5110</v>
      </c>
      <c r="H388" s="290">
        <f>+'11'!R546</f>
        <v>0</v>
      </c>
      <c r="I388" s="303">
        <f>+'11'!O546</f>
        <v>4</v>
      </c>
      <c r="J388" s="303">
        <f>+'11'!P546</f>
        <v>12</v>
      </c>
      <c r="K388" s="689"/>
      <c r="L388" s="690"/>
      <c r="M388" s="291"/>
      <c r="N388" s="292"/>
      <c r="O388" s="315">
        <v>826.7</v>
      </c>
      <c r="P388" s="315">
        <f>+'11'!V545</f>
        <v>1037.05441</v>
      </c>
      <c r="Q388" s="521">
        <f t="shared" si="6"/>
        <v>125.44507197290432</v>
      </c>
    </row>
    <row r="389" spans="2:17" ht="13.5" thickBot="1" x14ac:dyDescent="0.25">
      <c r="B389" s="685" t="s">
        <v>339</v>
      </c>
      <c r="C389" s="685"/>
      <c r="D389" s="685"/>
      <c r="E389" s="685"/>
      <c r="F389" s="686"/>
      <c r="G389" s="284" t="str">
        <f>+'11'!Q547</f>
        <v>10101L5110</v>
      </c>
      <c r="H389" s="290">
        <f>+'11'!R547</f>
        <v>200</v>
      </c>
      <c r="I389" s="303">
        <f>+'11'!O547</f>
        <v>4</v>
      </c>
      <c r="J389" s="303">
        <f>+'11'!P547</f>
        <v>12</v>
      </c>
      <c r="K389" s="689"/>
      <c r="L389" s="690"/>
      <c r="M389" s="291"/>
      <c r="N389" s="292"/>
      <c r="O389" s="315">
        <v>826.7</v>
      </c>
      <c r="P389" s="315">
        <f>+'11'!V546</f>
        <v>826.7</v>
      </c>
      <c r="Q389" s="521">
        <f t="shared" si="6"/>
        <v>100</v>
      </c>
    </row>
    <row r="390" spans="2:17" ht="13.5" thickBot="1" x14ac:dyDescent="0.25">
      <c r="B390" s="685" t="s">
        <v>340</v>
      </c>
      <c r="C390" s="685"/>
      <c r="D390" s="685"/>
      <c r="E390" s="685"/>
      <c r="F390" s="686"/>
      <c r="G390" s="284" t="str">
        <f>+'11'!Q548</f>
        <v>10101L5110</v>
      </c>
      <c r="H390" s="290">
        <f>+'11'!R548</f>
        <v>240</v>
      </c>
      <c r="I390" s="303">
        <f>+'11'!O548</f>
        <v>4</v>
      </c>
      <c r="J390" s="303">
        <f>+'11'!P548</f>
        <v>12</v>
      </c>
      <c r="K390" s="689"/>
      <c r="L390" s="690"/>
      <c r="M390" s="291"/>
      <c r="N390" s="292"/>
      <c r="O390" s="315">
        <v>826.7</v>
      </c>
      <c r="P390" s="315">
        <f>+'11'!V547</f>
        <v>826.7</v>
      </c>
      <c r="Q390" s="521">
        <f t="shared" si="6"/>
        <v>100</v>
      </c>
    </row>
    <row r="391" spans="2:17" ht="13.5" thickBot="1" x14ac:dyDescent="0.25">
      <c r="B391" s="685" t="s">
        <v>342</v>
      </c>
      <c r="C391" s="685"/>
      <c r="D391" s="685"/>
      <c r="E391" s="685"/>
      <c r="F391" s="686"/>
      <c r="G391" s="284" t="str">
        <f>+'11'!Q549</f>
        <v>10101L5110</v>
      </c>
      <c r="H391" s="290">
        <f>+'11'!R549</f>
        <v>244</v>
      </c>
      <c r="I391" s="303">
        <f>+'11'!O549</f>
        <v>4</v>
      </c>
      <c r="J391" s="303">
        <f>+'11'!P549</f>
        <v>12</v>
      </c>
      <c r="K391" s="689"/>
      <c r="L391" s="690"/>
      <c r="M391" s="291"/>
      <c r="N391" s="292"/>
      <c r="O391" s="315">
        <v>826.7</v>
      </c>
      <c r="P391" s="315">
        <f>+'11'!V548</f>
        <v>826.7</v>
      </c>
      <c r="Q391" s="521">
        <f t="shared" si="6"/>
        <v>100</v>
      </c>
    </row>
    <row r="392" spans="2:17" ht="13.5" thickBot="1" x14ac:dyDescent="0.25">
      <c r="B392" s="693" t="str">
        <f>+'11'!B550:M550</f>
        <v>Мероприятия по подготовке документов территориального планирования</v>
      </c>
      <c r="C392" s="693"/>
      <c r="D392" s="693"/>
      <c r="E392" s="693"/>
      <c r="F392" s="694"/>
      <c r="G392" s="284" t="str">
        <f>+'11'!Q550</f>
        <v>1010175030</v>
      </c>
      <c r="H392" s="290">
        <f>+'11'!R550</f>
        <v>0</v>
      </c>
      <c r="I392" s="303">
        <f>+'11'!O550</f>
        <v>4</v>
      </c>
      <c r="J392" s="303">
        <f>+'11'!P550</f>
        <v>12</v>
      </c>
      <c r="K392" s="689"/>
      <c r="L392" s="690"/>
      <c r="M392" s="291"/>
      <c r="N392" s="292"/>
      <c r="O392" s="315">
        <v>210.40000000000009</v>
      </c>
      <c r="P392" s="315">
        <f>+'11'!V549</f>
        <v>826.7</v>
      </c>
      <c r="Q392" s="521">
        <f t="shared" si="6"/>
        <v>392.91825095057021</v>
      </c>
    </row>
    <row r="393" spans="2:17" ht="13.5" thickBot="1" x14ac:dyDescent="0.25">
      <c r="B393" s="693" t="str">
        <f>+'11'!B551:M551</f>
        <v>Закупка товаров, работ и услуг для обеспечения государственных (муниципальных) нужд</v>
      </c>
      <c r="C393" s="693"/>
      <c r="D393" s="693"/>
      <c r="E393" s="693"/>
      <c r="F393" s="694"/>
      <c r="G393" s="284" t="str">
        <f>+'11'!Q551</f>
        <v>1010175030</v>
      </c>
      <c r="H393" s="290" t="str">
        <f>+'11'!R551</f>
        <v>200</v>
      </c>
      <c r="I393" s="303">
        <f>+'11'!O551</f>
        <v>4</v>
      </c>
      <c r="J393" s="303">
        <f>+'11'!P551</f>
        <v>12</v>
      </c>
      <c r="K393" s="689"/>
      <c r="L393" s="690"/>
      <c r="M393" s="291"/>
      <c r="N393" s="292"/>
      <c r="O393" s="315">
        <v>210.40000000000009</v>
      </c>
      <c r="P393" s="315">
        <f>+'11'!V550</f>
        <v>210.35441</v>
      </c>
      <c r="Q393" s="521">
        <f t="shared" si="6"/>
        <v>99.978331749049389</v>
      </c>
    </row>
    <row r="394" spans="2:17" ht="13.5" thickBot="1" x14ac:dyDescent="0.25">
      <c r="B394" s="693" t="str">
        <f>+'11'!B552:M552</f>
        <v>Иные закупки товаров, работ и услуг для обеспечения государственных (муниципальных) нужд</v>
      </c>
      <c r="C394" s="693"/>
      <c r="D394" s="693"/>
      <c r="E394" s="693"/>
      <c r="F394" s="694"/>
      <c r="G394" s="284" t="str">
        <f>+'11'!Q552</f>
        <v>1010175030</v>
      </c>
      <c r="H394" s="290" t="str">
        <f>+'11'!R552</f>
        <v>240</v>
      </c>
      <c r="I394" s="303">
        <f>+'11'!O552</f>
        <v>4</v>
      </c>
      <c r="J394" s="303">
        <f>+'11'!P552</f>
        <v>12</v>
      </c>
      <c r="K394" s="689"/>
      <c r="L394" s="690"/>
      <c r="M394" s="291"/>
      <c r="N394" s="292"/>
      <c r="O394" s="315">
        <v>210.40000000000009</v>
      </c>
      <c r="P394" s="315">
        <f>+'11'!V551</f>
        <v>210.35441</v>
      </c>
      <c r="Q394" s="521">
        <f t="shared" si="6"/>
        <v>99.978331749049389</v>
      </c>
    </row>
    <row r="395" spans="2:17" ht="13.5" thickBot="1" x14ac:dyDescent="0.25">
      <c r="B395" s="693" t="str">
        <f>+'11'!B553:M553</f>
        <v>Прочая закупка товаров, работ и услуг</v>
      </c>
      <c r="C395" s="693"/>
      <c r="D395" s="693"/>
      <c r="E395" s="693"/>
      <c r="F395" s="694"/>
      <c r="G395" s="284" t="str">
        <f>+'11'!Q553</f>
        <v>1010175030</v>
      </c>
      <c r="H395" s="290" t="str">
        <f>+'11'!R553</f>
        <v>244</v>
      </c>
      <c r="I395" s="303">
        <f>+'11'!O553</f>
        <v>4</v>
      </c>
      <c r="J395" s="303">
        <f>+'11'!P553</f>
        <v>12</v>
      </c>
      <c r="K395" s="689"/>
      <c r="L395" s="690"/>
      <c r="M395" s="291"/>
      <c r="N395" s="292"/>
      <c r="O395" s="315">
        <v>210.40000000000009</v>
      </c>
      <c r="P395" s="315">
        <f>+'11'!V552</f>
        <v>210.35441</v>
      </c>
      <c r="Q395" s="521">
        <f t="shared" si="6"/>
        <v>99.978331749049389</v>
      </c>
    </row>
    <row r="396" spans="2:17" s="311" customFormat="1" ht="41.25" customHeight="1" thickBot="1" x14ac:dyDescent="0.25">
      <c r="B396" s="695" t="str">
        <f>+'11'!B428:M428</f>
        <v>Программа "Развитие муниципальной службы муниципального района "Овюрский кожуун"Республики Тыва на 2018-2020 гг"</v>
      </c>
      <c r="C396" s="695"/>
      <c r="D396" s="695"/>
      <c r="E396" s="695"/>
      <c r="F396" s="696"/>
      <c r="G396" s="306" t="str">
        <f>+'11'!Q428</f>
        <v>1100000000</v>
      </c>
      <c r="H396" s="316">
        <f>+'11'!R428</f>
        <v>0</v>
      </c>
      <c r="I396" s="317">
        <f>+'11'!O428</f>
        <v>1</v>
      </c>
      <c r="J396" s="317">
        <f>+'11'!P428</f>
        <v>4</v>
      </c>
      <c r="K396" s="691"/>
      <c r="L396" s="692"/>
      <c r="M396" s="318"/>
      <c r="N396" s="319"/>
      <c r="O396" s="520">
        <v>132.27000000000001</v>
      </c>
      <c r="P396" s="315">
        <f>+P397+P401</f>
        <v>132.26249999999999</v>
      </c>
      <c r="Q396" s="521">
        <f t="shared" si="6"/>
        <v>99.994329779995454</v>
      </c>
    </row>
    <row r="397" spans="2:17" ht="13.5" thickBot="1" x14ac:dyDescent="0.25">
      <c r="B397" s="693" t="str">
        <f>+'11'!B429:M429</f>
        <v>Иные закупки товаров, работ и услуг для государственных (муниципальных) нужд</v>
      </c>
      <c r="C397" s="693"/>
      <c r="D397" s="693"/>
      <c r="E397" s="693"/>
      <c r="F397" s="694"/>
      <c r="G397" s="284" t="str">
        <f>+'11'!Q429</f>
        <v>1100200020</v>
      </c>
      <c r="H397" s="290">
        <f>+'11'!R429</f>
        <v>0</v>
      </c>
      <c r="I397" s="303">
        <f>+'11'!O429</f>
        <v>1</v>
      </c>
      <c r="J397" s="303">
        <f>+'11'!P429</f>
        <v>4</v>
      </c>
      <c r="K397" s="689"/>
      <c r="L397" s="690"/>
      <c r="M397" s="291"/>
      <c r="N397" s="292"/>
      <c r="O397" s="315">
        <v>55.52</v>
      </c>
      <c r="P397" s="520">
        <f>+P398</f>
        <v>55.512500000000003</v>
      </c>
      <c r="Q397" s="521">
        <f t="shared" si="6"/>
        <v>99.98649135446685</v>
      </c>
    </row>
    <row r="398" spans="2:17" ht="13.5" thickBot="1" x14ac:dyDescent="0.25">
      <c r="B398" s="693" t="str">
        <f>+'11'!B430:M430</f>
        <v>Закупка товаров, работ и услуг для обеспечения государственных (муниципальных) нужд</v>
      </c>
      <c r="C398" s="693"/>
      <c r="D398" s="693"/>
      <c r="E398" s="693"/>
      <c r="F398" s="694"/>
      <c r="G398" s="284" t="str">
        <f>+'11'!Q430</f>
        <v>1100200020</v>
      </c>
      <c r="H398" s="290" t="str">
        <f>+'11'!R430</f>
        <v>200</v>
      </c>
      <c r="I398" s="303">
        <f>+'11'!O430</f>
        <v>1</v>
      </c>
      <c r="J398" s="303">
        <f>+'11'!P430</f>
        <v>4</v>
      </c>
      <c r="K398" s="689"/>
      <c r="L398" s="690"/>
      <c r="M398" s="291"/>
      <c r="N398" s="292"/>
      <c r="O398" s="315">
        <v>55.52</v>
      </c>
      <c r="P398" s="315">
        <f>+P399</f>
        <v>55.512500000000003</v>
      </c>
      <c r="Q398" s="521">
        <f t="shared" si="6"/>
        <v>99.98649135446685</v>
      </c>
    </row>
    <row r="399" spans="2:17" ht="13.5" thickBot="1" x14ac:dyDescent="0.25">
      <c r="B399" s="693" t="str">
        <f>+'11'!B431:M431</f>
        <v>Иные закупки товаров, работ и услуг для обеспечения государственных (муниципальных) нужд</v>
      </c>
      <c r="C399" s="693"/>
      <c r="D399" s="693"/>
      <c r="E399" s="693"/>
      <c r="F399" s="694"/>
      <c r="G399" s="284" t="str">
        <f>+'11'!Q431</f>
        <v>1100200020</v>
      </c>
      <c r="H399" s="290" t="str">
        <f>+'11'!R431</f>
        <v>240</v>
      </c>
      <c r="I399" s="303">
        <f>+'11'!O431</f>
        <v>1</v>
      </c>
      <c r="J399" s="303">
        <f>+'11'!P431</f>
        <v>4</v>
      </c>
      <c r="K399" s="689"/>
      <c r="L399" s="690"/>
      <c r="M399" s="291"/>
      <c r="N399" s="292"/>
      <c r="O399" s="315">
        <v>55.52</v>
      </c>
      <c r="P399" s="315">
        <f>+P400</f>
        <v>55.512500000000003</v>
      </c>
      <c r="Q399" s="521">
        <f t="shared" si="6"/>
        <v>99.98649135446685</v>
      </c>
    </row>
    <row r="400" spans="2:17" ht="13.5" thickBot="1" x14ac:dyDescent="0.25">
      <c r="B400" s="693" t="str">
        <f>+'11'!B432:M432</f>
        <v>Прочая закупка товаров, работ и услуг</v>
      </c>
      <c r="C400" s="693"/>
      <c r="D400" s="693"/>
      <c r="E400" s="693"/>
      <c r="F400" s="694"/>
      <c r="G400" s="284" t="str">
        <f>+'11'!Q432</f>
        <v>1100200020</v>
      </c>
      <c r="H400" s="290" t="str">
        <f>+'11'!R432</f>
        <v>244</v>
      </c>
      <c r="I400" s="303">
        <f>+'11'!O432</f>
        <v>1</v>
      </c>
      <c r="J400" s="303">
        <f>+'11'!P432</f>
        <v>4</v>
      </c>
      <c r="K400" s="689"/>
      <c r="L400" s="690"/>
      <c r="M400" s="291"/>
      <c r="N400" s="292"/>
      <c r="O400" s="315">
        <v>55.52</v>
      </c>
      <c r="P400" s="315">
        <f>+'11'!V432</f>
        <v>55.512500000000003</v>
      </c>
      <c r="Q400" s="521">
        <f t="shared" si="6"/>
        <v>99.98649135446685</v>
      </c>
    </row>
    <row r="401" spans="2:17" ht="13.5" thickBot="1" x14ac:dyDescent="0.25">
      <c r="B401" s="693" t="str">
        <f>+'11'!B340:M340</f>
        <v>Иные закупки товаров, работ и услуг для государственных (муниципальных) нужд</v>
      </c>
      <c r="C401" s="693"/>
      <c r="D401" s="693"/>
      <c r="E401" s="693"/>
      <c r="F401" s="694"/>
      <c r="G401" s="284" t="str">
        <f>+'11'!Q340</f>
        <v>1100200020</v>
      </c>
      <c r="H401" s="290">
        <f>+'11'!R340</f>
        <v>0</v>
      </c>
      <c r="I401" s="303">
        <f>+'11'!O340</f>
        <v>7</v>
      </c>
      <c r="J401" s="303">
        <f>+'11'!P340</f>
        <v>9</v>
      </c>
      <c r="K401" s="689"/>
      <c r="L401" s="690"/>
      <c r="M401" s="291"/>
      <c r="N401" s="292"/>
      <c r="O401" s="315">
        <v>76.75</v>
      </c>
      <c r="P401" s="315">
        <f>+P402</f>
        <v>76.75</v>
      </c>
      <c r="Q401" s="521">
        <f t="shared" si="6"/>
        <v>100</v>
      </c>
    </row>
    <row r="402" spans="2:17" ht="13.5" thickBot="1" x14ac:dyDescent="0.25">
      <c r="B402" s="693" t="str">
        <f>+'11'!B341:M341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2" s="693"/>
      <c r="D402" s="693"/>
      <c r="E402" s="693"/>
      <c r="F402" s="694"/>
      <c r="G402" s="284" t="str">
        <f>+'11'!Q341</f>
        <v>1100200020</v>
      </c>
      <c r="H402" s="290" t="str">
        <f>+'11'!R341</f>
        <v>100</v>
      </c>
      <c r="I402" s="303">
        <f>+'11'!O341</f>
        <v>7</v>
      </c>
      <c r="J402" s="303">
        <f>+'11'!P341</f>
        <v>9</v>
      </c>
      <c r="K402" s="689"/>
      <c r="L402" s="690"/>
      <c r="M402" s="291"/>
      <c r="N402" s="292"/>
      <c r="O402" s="315">
        <v>76.75</v>
      </c>
      <c r="P402" s="315">
        <f>+P403</f>
        <v>76.75</v>
      </c>
      <c r="Q402" s="521">
        <f t="shared" si="6"/>
        <v>100</v>
      </c>
    </row>
    <row r="403" spans="2:17" ht="13.5" thickBot="1" x14ac:dyDescent="0.25">
      <c r="B403" s="693" t="str">
        <f>+'11'!B342:M342</f>
        <v>Расходы на выплаты персоналу государственных (муниципальных) органов</v>
      </c>
      <c r="C403" s="693"/>
      <c r="D403" s="693"/>
      <c r="E403" s="693"/>
      <c r="F403" s="694"/>
      <c r="G403" s="284" t="str">
        <f>+'11'!Q342</f>
        <v>1100200020</v>
      </c>
      <c r="H403" s="290" t="str">
        <f>+'11'!R342</f>
        <v>120</v>
      </c>
      <c r="I403" s="303">
        <f>+'11'!O342</f>
        <v>7</v>
      </c>
      <c r="J403" s="303">
        <f>+'11'!P342</f>
        <v>9</v>
      </c>
      <c r="K403" s="689"/>
      <c r="L403" s="690"/>
      <c r="M403" s="291"/>
      <c r="N403" s="292"/>
      <c r="O403" s="315">
        <v>76.75</v>
      </c>
      <c r="P403" s="315">
        <f>+P404</f>
        <v>76.75</v>
      </c>
      <c r="Q403" s="521">
        <f t="shared" si="6"/>
        <v>100</v>
      </c>
    </row>
    <row r="404" spans="2:17" ht="13.5" thickBot="1" x14ac:dyDescent="0.25">
      <c r="B404" s="693" t="str">
        <f>+'11'!B343:M343</f>
        <v>Иные выплаты персоналу государственных (муниципальных) органов, за исключением фонда оплаты труда</v>
      </c>
      <c r="C404" s="693"/>
      <c r="D404" s="693"/>
      <c r="E404" s="693"/>
      <c r="F404" s="694"/>
      <c r="G404" s="284" t="str">
        <f>+'11'!Q343</f>
        <v>1100200020</v>
      </c>
      <c r="H404" s="290" t="str">
        <f>+'11'!R343</f>
        <v>122</v>
      </c>
      <c r="I404" s="303">
        <f>+'11'!O343</f>
        <v>7</v>
      </c>
      <c r="J404" s="303">
        <f>+'11'!P343</f>
        <v>9</v>
      </c>
      <c r="K404" s="689"/>
      <c r="L404" s="690"/>
      <c r="M404" s="291"/>
      <c r="N404" s="292"/>
      <c r="O404" s="315">
        <v>76.75</v>
      </c>
      <c r="P404" s="315">
        <f>+'11'!V343</f>
        <v>76.75</v>
      </c>
      <c r="Q404" s="521">
        <f t="shared" ref="Q404:Q439" si="7">+P404/O404*100</f>
        <v>100</v>
      </c>
    </row>
    <row r="405" spans="2:17" s="311" customFormat="1" ht="13.5" thickBot="1" x14ac:dyDescent="0.25">
      <c r="B405" s="326"/>
      <c r="C405" s="326"/>
      <c r="D405" s="326"/>
      <c r="E405" s="326"/>
      <c r="F405" s="327" t="s">
        <v>617</v>
      </c>
      <c r="G405" s="306"/>
      <c r="H405" s="316"/>
      <c r="I405" s="317"/>
      <c r="J405" s="317"/>
      <c r="K405" s="328"/>
      <c r="L405" s="317"/>
      <c r="M405" s="318"/>
      <c r="N405" s="319"/>
      <c r="O405" s="520">
        <f>+O406+O440+O470+O527+O547+O552+O563+O579</f>
        <v>58986.809840000002</v>
      </c>
      <c r="P405" s="520">
        <f>+P406+P440+P470+P527+P547+P552+P563+P579</f>
        <v>58450.673770000001</v>
      </c>
      <c r="Q405" s="521">
        <f t="shared" si="7"/>
        <v>99.091091599199459</v>
      </c>
    </row>
    <row r="406" spans="2:17" s="311" customFormat="1" ht="13.5" thickBot="1" x14ac:dyDescent="0.25">
      <c r="B406" s="695" t="str">
        <f>+'11'!B421:M421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406" s="695"/>
      <c r="D406" s="695"/>
      <c r="E406" s="695"/>
      <c r="F406" s="696"/>
      <c r="G406" s="306" t="str">
        <f>+'11'!Q421</f>
        <v>7800000000</v>
      </c>
      <c r="H406" s="316">
        <f>+'11'!R421</f>
        <v>0</v>
      </c>
      <c r="I406" s="317">
        <f>+'11'!O421</f>
        <v>1</v>
      </c>
      <c r="J406" s="317">
        <f>+'11'!P421</f>
        <v>2</v>
      </c>
      <c r="K406" s="691"/>
      <c r="L406" s="692"/>
      <c r="M406" s="318"/>
      <c r="N406" s="319"/>
      <c r="O406" s="520">
        <f>+O407++O412+O417+O422+O432+O436</f>
        <v>24064.681329999999</v>
      </c>
      <c r="P406" s="520">
        <f>+P407++P412+P417+P422+P432+P436</f>
        <v>23868.120599999998</v>
      </c>
      <c r="Q406" s="521">
        <f t="shared" si="7"/>
        <v>99.183198284221774</v>
      </c>
    </row>
    <row r="407" spans="2:17" ht="13.5" thickBot="1" x14ac:dyDescent="0.25">
      <c r="B407" s="693" t="str">
        <f>+'11'!B422:M422</f>
        <v>Обеспечение функционирования Главы муниципального района</v>
      </c>
      <c r="C407" s="693"/>
      <c r="D407" s="693"/>
      <c r="E407" s="693"/>
      <c r="F407" s="694"/>
      <c r="G407" s="284" t="str">
        <f>+'11'!Q422</f>
        <v>7800000111</v>
      </c>
      <c r="H407" s="290">
        <f>+'11'!R422</f>
        <v>0</v>
      </c>
      <c r="I407" s="303">
        <f>+'11'!O422</f>
        <v>1</v>
      </c>
      <c r="J407" s="303">
        <f>+'11'!P422</f>
        <v>2</v>
      </c>
      <c r="K407" s="689"/>
      <c r="L407" s="690"/>
      <c r="M407" s="291"/>
      <c r="N407" s="292"/>
      <c r="O407" s="315">
        <v>1208.87102</v>
      </c>
      <c r="P407" s="520">
        <f>+'11'!V422</f>
        <v>1208.87102</v>
      </c>
      <c r="Q407" s="521">
        <f t="shared" si="7"/>
        <v>100</v>
      </c>
    </row>
    <row r="408" spans="2:17" ht="13.5" thickBot="1" x14ac:dyDescent="0.25">
      <c r="B408" s="693" t="str">
        <f>+'11'!B423:M423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8" s="693"/>
      <c r="D408" s="693"/>
      <c r="E408" s="693"/>
      <c r="F408" s="694"/>
      <c r="G408" s="284" t="str">
        <f>+'11'!Q423</f>
        <v>7800000111</v>
      </c>
      <c r="H408" s="290" t="str">
        <f>+'11'!R423</f>
        <v>100</v>
      </c>
      <c r="I408" s="303">
        <f>+'11'!O423</f>
        <v>1</v>
      </c>
      <c r="J408" s="303">
        <f>+'11'!P423</f>
        <v>2</v>
      </c>
      <c r="K408" s="689"/>
      <c r="L408" s="690"/>
      <c r="M408" s="291"/>
      <c r="N408" s="292"/>
      <c r="O408" s="315">
        <v>1208.87102</v>
      </c>
      <c r="P408" s="520">
        <f>+'11'!V423</f>
        <v>1208.87102</v>
      </c>
      <c r="Q408" s="521">
        <f t="shared" si="7"/>
        <v>100</v>
      </c>
    </row>
    <row r="409" spans="2:17" ht="13.5" thickBot="1" x14ac:dyDescent="0.25">
      <c r="B409" s="693" t="str">
        <f>+'11'!B424:M424</f>
        <v>Расходы на выплаты персоналу государственных (муниципальных) органов</v>
      </c>
      <c r="C409" s="693"/>
      <c r="D409" s="693"/>
      <c r="E409" s="693"/>
      <c r="F409" s="694"/>
      <c r="G409" s="284" t="str">
        <f>+'11'!Q424</f>
        <v>7800000111</v>
      </c>
      <c r="H409" s="290" t="str">
        <f>+'11'!R424</f>
        <v>120</v>
      </c>
      <c r="I409" s="303">
        <f>+'11'!O424</f>
        <v>1</v>
      </c>
      <c r="J409" s="303">
        <f>+'11'!P424</f>
        <v>2</v>
      </c>
      <c r="K409" s="689"/>
      <c r="L409" s="690"/>
      <c r="M409" s="291"/>
      <c r="N409" s="292"/>
      <c r="O409" s="315">
        <v>1208.87102</v>
      </c>
      <c r="P409" s="520">
        <f>+'11'!V424</f>
        <v>1208.87102</v>
      </c>
      <c r="Q409" s="521">
        <f t="shared" si="7"/>
        <v>100</v>
      </c>
    </row>
    <row r="410" spans="2:17" ht="13.5" thickBot="1" x14ac:dyDescent="0.25">
      <c r="B410" s="693" t="str">
        <f>+'11'!B425:M425</f>
        <v>Фонд оплаты труда государственных (муниципальных) органов</v>
      </c>
      <c r="C410" s="693"/>
      <c r="D410" s="693"/>
      <c r="E410" s="693"/>
      <c r="F410" s="694"/>
      <c r="G410" s="284" t="str">
        <f>+'11'!Q425</f>
        <v>7800000111</v>
      </c>
      <c r="H410" s="290" t="str">
        <f>+'11'!R425</f>
        <v>121</v>
      </c>
      <c r="I410" s="303">
        <f>+'11'!O425</f>
        <v>1</v>
      </c>
      <c r="J410" s="303">
        <f>+'11'!P425</f>
        <v>2</v>
      </c>
      <c r="K410" s="689"/>
      <c r="L410" s="690"/>
      <c r="M410" s="291"/>
      <c r="N410" s="292"/>
      <c r="O410" s="315">
        <v>929.39609999999993</v>
      </c>
      <c r="P410" s="520">
        <f>+'11'!V425</f>
        <v>929.39610000000005</v>
      </c>
      <c r="Q410" s="521">
        <f t="shared" si="7"/>
        <v>100.00000000000003</v>
      </c>
    </row>
    <row r="411" spans="2:17" ht="13.5" thickBot="1" x14ac:dyDescent="0.25">
      <c r="B411" s="693" t="str">
        <f>+'11'!B426:M426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1" s="693"/>
      <c r="D411" s="693"/>
      <c r="E411" s="693"/>
      <c r="F411" s="694"/>
      <c r="G411" s="284" t="str">
        <f>+'11'!Q426</f>
        <v>7800000111</v>
      </c>
      <c r="H411" s="290" t="str">
        <f>+'11'!R426</f>
        <v>129</v>
      </c>
      <c r="I411" s="303">
        <f>+'11'!O426</f>
        <v>1</v>
      </c>
      <c r="J411" s="303">
        <f>+'11'!P426</f>
        <v>2</v>
      </c>
      <c r="K411" s="689"/>
      <c r="L411" s="690"/>
      <c r="M411" s="291"/>
      <c r="N411" s="292"/>
      <c r="O411" s="315">
        <v>279.47492</v>
      </c>
      <c r="P411" s="520">
        <f>+'11'!V426</f>
        <v>279.47492</v>
      </c>
      <c r="Q411" s="521">
        <f t="shared" si="7"/>
        <v>100</v>
      </c>
    </row>
    <row r="412" spans="2:17" ht="13.5" thickBot="1" x14ac:dyDescent="0.25">
      <c r="B412" s="693" t="str">
        <f>+'11'!B434:M434</f>
        <v>Обеспечение функционирования высшего должностного лица муниципального района</v>
      </c>
      <c r="C412" s="693"/>
      <c r="D412" s="693"/>
      <c r="E412" s="693"/>
      <c r="F412" s="694"/>
      <c r="G412" s="284" t="str">
        <f>+'11'!Q434</f>
        <v>7800000112</v>
      </c>
      <c r="H412" s="290">
        <f>+'11'!R434</f>
        <v>0</v>
      </c>
      <c r="I412" s="303">
        <f>+'11'!O434</f>
        <v>1</v>
      </c>
      <c r="J412" s="303">
        <f>+'11'!P434</f>
        <v>4</v>
      </c>
      <c r="K412" s="689"/>
      <c r="L412" s="690"/>
      <c r="M412" s="291"/>
      <c r="N412" s="292"/>
      <c r="O412" s="315">
        <v>12038.445969999999</v>
      </c>
      <c r="P412" s="315">
        <f>+'11'!V434</f>
        <v>12038.445969999999</v>
      </c>
      <c r="Q412" s="521">
        <f t="shared" si="7"/>
        <v>100</v>
      </c>
    </row>
    <row r="413" spans="2:17" ht="13.5" thickBot="1" x14ac:dyDescent="0.25">
      <c r="B413" s="693" t="str">
        <f>+'11'!B435:M435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3" s="693"/>
      <c r="D413" s="693"/>
      <c r="E413" s="693"/>
      <c r="F413" s="694"/>
      <c r="G413" s="284" t="str">
        <f>+'11'!Q435</f>
        <v>7800000112</v>
      </c>
      <c r="H413" s="290" t="str">
        <f>+'11'!R435</f>
        <v>100</v>
      </c>
      <c r="I413" s="303">
        <f>+'11'!O435</f>
        <v>1</v>
      </c>
      <c r="J413" s="303">
        <f>+'11'!P435</f>
        <v>4</v>
      </c>
      <c r="K413" s="689"/>
      <c r="L413" s="690"/>
      <c r="M413" s="291"/>
      <c r="N413" s="292"/>
      <c r="O413" s="315">
        <v>12038.445969999999</v>
      </c>
      <c r="P413" s="315">
        <f>+'11'!V435</f>
        <v>12038.445969999999</v>
      </c>
      <c r="Q413" s="521">
        <f t="shared" si="7"/>
        <v>100</v>
      </c>
    </row>
    <row r="414" spans="2:17" ht="13.5" thickBot="1" x14ac:dyDescent="0.25">
      <c r="B414" s="693" t="str">
        <f>+'11'!B436:M436</f>
        <v>Расходы на выплаты персоналу государственных (муниципальных) органов</v>
      </c>
      <c r="C414" s="693"/>
      <c r="D414" s="693"/>
      <c r="E414" s="693"/>
      <c r="F414" s="694"/>
      <c r="G414" s="284" t="str">
        <f>+'11'!Q436</f>
        <v>7800000112</v>
      </c>
      <c r="H414" s="290" t="str">
        <f>+'11'!R436</f>
        <v>120</v>
      </c>
      <c r="I414" s="303">
        <f>+'11'!O436</f>
        <v>1</v>
      </c>
      <c r="J414" s="303">
        <f>+'11'!P436</f>
        <v>4</v>
      </c>
      <c r="K414" s="689"/>
      <c r="L414" s="690"/>
      <c r="M414" s="291"/>
      <c r="N414" s="292"/>
      <c r="O414" s="315">
        <v>12038.445969999999</v>
      </c>
      <c r="P414" s="315">
        <f>+'11'!V436</f>
        <v>12038.445969999999</v>
      </c>
      <c r="Q414" s="521">
        <f t="shared" si="7"/>
        <v>100</v>
      </c>
    </row>
    <row r="415" spans="2:17" ht="13.5" thickBot="1" x14ac:dyDescent="0.25">
      <c r="B415" s="693" t="str">
        <f>+'11'!B437:M437</f>
        <v>Фонд оплаты труда государственных (муниципальных) органов</v>
      </c>
      <c r="C415" s="693"/>
      <c r="D415" s="693"/>
      <c r="E415" s="693"/>
      <c r="F415" s="694"/>
      <c r="G415" s="284" t="str">
        <f>+'11'!Q437</f>
        <v>7800000112</v>
      </c>
      <c r="H415" s="290" t="str">
        <f>+'11'!R437</f>
        <v>121</v>
      </c>
      <c r="I415" s="303">
        <f>+'11'!O437</f>
        <v>1</v>
      </c>
      <c r="J415" s="303">
        <f>+'11'!P437</f>
        <v>4</v>
      </c>
      <c r="K415" s="689"/>
      <c r="L415" s="690"/>
      <c r="M415" s="291"/>
      <c r="N415" s="292"/>
      <c r="O415" s="315">
        <v>9263.8708499999993</v>
      </c>
      <c r="P415" s="315">
        <f>+'11'!V437</f>
        <v>9263.8708499999993</v>
      </c>
      <c r="Q415" s="521">
        <f t="shared" si="7"/>
        <v>100</v>
      </c>
    </row>
    <row r="416" spans="2:17" ht="13.5" thickBot="1" x14ac:dyDescent="0.25">
      <c r="B416" s="693" t="str">
        <f>+'11'!B438:M438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6" s="693"/>
      <c r="D416" s="693"/>
      <c r="E416" s="693"/>
      <c r="F416" s="694"/>
      <c r="G416" s="284" t="str">
        <f>+'11'!Q438</f>
        <v>7800000112</v>
      </c>
      <c r="H416" s="290" t="str">
        <f>+'11'!R438</f>
        <v>129</v>
      </c>
      <c r="I416" s="303">
        <f>+'11'!O438</f>
        <v>1</v>
      </c>
      <c r="J416" s="303">
        <f>+'11'!P438</f>
        <v>4</v>
      </c>
      <c r="K416" s="689"/>
      <c r="L416" s="690"/>
      <c r="M416" s="291"/>
      <c r="N416" s="292"/>
      <c r="O416" s="315">
        <v>2774.57512</v>
      </c>
      <c r="P416" s="315">
        <f>+'11'!V438</f>
        <v>2774.57512</v>
      </c>
      <c r="Q416" s="521">
        <f t="shared" si="7"/>
        <v>100</v>
      </c>
    </row>
    <row r="417" spans="2:17" ht="13.5" thickBot="1" x14ac:dyDescent="0.25">
      <c r="B417" s="693" t="str">
        <f>+'11'!B488:M488</f>
        <v>Обеспечение хозяйственного обслуживания в целях функционирования органов местного самоуправления</v>
      </c>
      <c r="C417" s="693"/>
      <c r="D417" s="693"/>
      <c r="E417" s="693"/>
      <c r="F417" s="694"/>
      <c r="G417" s="284" t="str">
        <f>+'11'!Q488</f>
        <v>7800000114</v>
      </c>
      <c r="H417" s="290">
        <f>+'11'!R488</f>
        <v>0</v>
      </c>
      <c r="I417" s="303">
        <f>+'11'!O488</f>
        <v>1</v>
      </c>
      <c r="J417" s="303">
        <f>+'11'!P488</f>
        <v>13</v>
      </c>
      <c r="K417" s="689"/>
      <c r="L417" s="690"/>
      <c r="M417" s="291"/>
      <c r="N417" s="292"/>
      <c r="O417" s="315">
        <v>4417.4240500000005</v>
      </c>
      <c r="P417" s="315">
        <f>+'11'!V488</f>
        <v>4417.4240499999996</v>
      </c>
      <c r="Q417" s="521">
        <f t="shared" si="7"/>
        <v>99.999999999999972</v>
      </c>
    </row>
    <row r="418" spans="2:17" ht="13.5" thickBot="1" x14ac:dyDescent="0.25">
      <c r="B418" s="693" t="str">
        <f>+'11'!B489:M489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8" s="693"/>
      <c r="D418" s="693"/>
      <c r="E418" s="693"/>
      <c r="F418" s="694"/>
      <c r="G418" s="284" t="str">
        <f>+'11'!Q489</f>
        <v>7800000114</v>
      </c>
      <c r="H418" s="290" t="str">
        <f>+'11'!R489</f>
        <v>100</v>
      </c>
      <c r="I418" s="303">
        <f>+'11'!O489</f>
        <v>1</v>
      </c>
      <c r="J418" s="303">
        <f>+'11'!P489</f>
        <v>13</v>
      </c>
      <c r="K418" s="689"/>
      <c r="L418" s="690"/>
      <c r="M418" s="291"/>
      <c r="N418" s="292"/>
      <c r="O418" s="315">
        <v>4417.4240500000005</v>
      </c>
      <c r="P418" s="315">
        <f>+'11'!V489</f>
        <v>4417.4240499999996</v>
      </c>
      <c r="Q418" s="521">
        <f t="shared" si="7"/>
        <v>99.999999999999972</v>
      </c>
    </row>
    <row r="419" spans="2:17" ht="13.5" thickBot="1" x14ac:dyDescent="0.25">
      <c r="B419" s="693" t="str">
        <f>+'11'!B490:M490</f>
        <v>Расходы на выплаты персоналу государственных (муниципальных) органов</v>
      </c>
      <c r="C419" s="693"/>
      <c r="D419" s="693"/>
      <c r="E419" s="693"/>
      <c r="F419" s="694"/>
      <c r="G419" s="284" t="str">
        <f>+'11'!Q490</f>
        <v>7800000114</v>
      </c>
      <c r="H419" s="290" t="str">
        <f>+'11'!R490</f>
        <v>120</v>
      </c>
      <c r="I419" s="303">
        <f>+'11'!O490</f>
        <v>1</v>
      </c>
      <c r="J419" s="303">
        <f>+'11'!P490</f>
        <v>13</v>
      </c>
      <c r="K419" s="689"/>
      <c r="L419" s="690"/>
      <c r="M419" s="291"/>
      <c r="N419" s="292"/>
      <c r="O419" s="315">
        <v>4417.4240500000005</v>
      </c>
      <c r="P419" s="315">
        <f>+'11'!V490</f>
        <v>4417.4240499999996</v>
      </c>
      <c r="Q419" s="521">
        <f t="shared" si="7"/>
        <v>99.999999999999972</v>
      </c>
    </row>
    <row r="420" spans="2:17" ht="13.5" thickBot="1" x14ac:dyDescent="0.25">
      <c r="B420" s="693" t="str">
        <f>+'11'!B491:M491</f>
        <v>Фонд оплаты труда государственных (муниципальных) органов</v>
      </c>
      <c r="C420" s="693"/>
      <c r="D420" s="693"/>
      <c r="E420" s="693"/>
      <c r="F420" s="694"/>
      <c r="G420" s="284" t="str">
        <f>+'11'!Q491</f>
        <v>7800000114</v>
      </c>
      <c r="H420" s="290" t="str">
        <f>+'11'!R491</f>
        <v>121</v>
      </c>
      <c r="I420" s="303">
        <f>+'11'!O491</f>
        <v>1</v>
      </c>
      <c r="J420" s="303">
        <f>+'11'!P491</f>
        <v>13</v>
      </c>
      <c r="K420" s="689"/>
      <c r="L420" s="690"/>
      <c r="M420" s="291"/>
      <c r="N420" s="292"/>
      <c r="O420" s="315">
        <v>3393.10725</v>
      </c>
      <c r="P420" s="315">
        <f>+'11'!V491</f>
        <v>3393.10725</v>
      </c>
      <c r="Q420" s="521">
        <f t="shared" si="7"/>
        <v>100</v>
      </c>
    </row>
    <row r="421" spans="2:17" ht="13.5" thickBot="1" x14ac:dyDescent="0.25">
      <c r="B421" s="693" t="str">
        <f>+'11'!B492:M492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1" s="693"/>
      <c r="D421" s="693"/>
      <c r="E421" s="693"/>
      <c r="F421" s="694"/>
      <c r="G421" s="284" t="str">
        <f>+'11'!Q492</f>
        <v>7800000114</v>
      </c>
      <c r="H421" s="290" t="str">
        <f>+'11'!R492</f>
        <v>129</v>
      </c>
      <c r="I421" s="303">
        <f>+'11'!O492</f>
        <v>1</v>
      </c>
      <c r="J421" s="303">
        <f>+'11'!P492</f>
        <v>13</v>
      </c>
      <c r="K421" s="689"/>
      <c r="L421" s="690"/>
      <c r="M421" s="291"/>
      <c r="N421" s="292"/>
      <c r="O421" s="315">
        <v>1024.3167999999998</v>
      </c>
      <c r="P421" s="315">
        <f>+'11'!V492</f>
        <v>1024.3168000000001</v>
      </c>
      <c r="Q421" s="521">
        <f t="shared" si="7"/>
        <v>100.00000000000003</v>
      </c>
    </row>
    <row r="422" spans="2:17" ht="13.5" thickBot="1" x14ac:dyDescent="0.25">
      <c r="B422" s="693" t="str">
        <f>+'11'!B439:M439</f>
        <v>Обеспечение функционирования местной администрации (Закупка товаров, работ и услуг для обеспечения муниципальных нужд)</v>
      </c>
      <c r="C422" s="693"/>
      <c r="D422" s="693"/>
      <c r="E422" s="693"/>
      <c r="F422" s="694"/>
      <c r="G422" s="284" t="str">
        <f>+'11'!Q439</f>
        <v>7800000194</v>
      </c>
      <c r="H422" s="290">
        <f>+'11'!R439</f>
        <v>0</v>
      </c>
      <c r="I422" s="303">
        <f>+'11'!O439</f>
        <v>1</v>
      </c>
      <c r="J422" s="303">
        <f>+'11'!P439</f>
        <v>4</v>
      </c>
      <c r="K422" s="689"/>
      <c r="L422" s="690"/>
      <c r="M422" s="291"/>
      <c r="N422" s="292"/>
      <c r="O422" s="315">
        <v>6268.9893200000006</v>
      </c>
      <c r="P422" s="315">
        <f>+'11'!V439</f>
        <v>6072.4295600000005</v>
      </c>
      <c r="Q422" s="521">
        <f t="shared" si="7"/>
        <v>96.864570188803583</v>
      </c>
    </row>
    <row r="423" spans="2:17" ht="13.5" thickBot="1" x14ac:dyDescent="0.25">
      <c r="B423" s="693" t="str">
        <f>+'11'!B440:M440</f>
        <v>Закупка товаров, работ и услуг для обеспечения государственных (муниципальных) нужд</v>
      </c>
      <c r="C423" s="693"/>
      <c r="D423" s="693"/>
      <c r="E423" s="693"/>
      <c r="F423" s="694"/>
      <c r="G423" s="284" t="str">
        <f>+'11'!Q440</f>
        <v>7800000194</v>
      </c>
      <c r="H423" s="290" t="str">
        <f>+'11'!R440</f>
        <v>200</v>
      </c>
      <c r="I423" s="303">
        <f>+'11'!O440</f>
        <v>1</v>
      </c>
      <c r="J423" s="303">
        <f>+'11'!P440</f>
        <v>4</v>
      </c>
      <c r="K423" s="689"/>
      <c r="L423" s="690"/>
      <c r="M423" s="291"/>
      <c r="N423" s="292"/>
      <c r="O423" s="315">
        <v>5827.6893200000004</v>
      </c>
      <c r="P423" s="315">
        <f>+'11'!V440</f>
        <v>5631.1474800000005</v>
      </c>
      <c r="Q423" s="521">
        <f t="shared" si="7"/>
        <v>96.627448218190196</v>
      </c>
    </row>
    <row r="424" spans="2:17" ht="13.5" thickBot="1" x14ac:dyDescent="0.25">
      <c r="B424" s="693" t="str">
        <f>+'11'!B441:M441</f>
        <v>Иные закупки товаров, работ и услуг для обеспечения государственных (муниципальных) нужд</v>
      </c>
      <c r="C424" s="693"/>
      <c r="D424" s="693"/>
      <c r="E424" s="693"/>
      <c r="F424" s="694"/>
      <c r="G424" s="284" t="str">
        <f>+'11'!Q441</f>
        <v>7800000194</v>
      </c>
      <c r="H424" s="290" t="str">
        <f>+'11'!R441</f>
        <v>240</v>
      </c>
      <c r="I424" s="303">
        <f>+'11'!O441</f>
        <v>1</v>
      </c>
      <c r="J424" s="303">
        <f>+'11'!P441</f>
        <v>4</v>
      </c>
      <c r="K424" s="689"/>
      <c r="L424" s="690"/>
      <c r="M424" s="291"/>
      <c r="N424" s="292"/>
      <c r="O424" s="315">
        <v>5827.6893200000004</v>
      </c>
      <c r="P424" s="315">
        <f>+'11'!V441</f>
        <v>5631.1474800000005</v>
      </c>
      <c r="Q424" s="521">
        <f t="shared" si="7"/>
        <v>96.627448218190196</v>
      </c>
    </row>
    <row r="425" spans="2:17" ht="13.5" thickBot="1" x14ac:dyDescent="0.25">
      <c r="B425" s="693" t="str">
        <f>+'11'!B442:M442</f>
        <v>Закупка товаров, работ, услуг в сфере информационно-коммуникационных технологий</v>
      </c>
      <c r="C425" s="693"/>
      <c r="D425" s="693"/>
      <c r="E425" s="693"/>
      <c r="F425" s="694"/>
      <c r="G425" s="284" t="str">
        <f>+'11'!Q442</f>
        <v>7800000194</v>
      </c>
      <c r="H425" s="290" t="str">
        <f>+'11'!R442</f>
        <v>242</v>
      </c>
      <c r="I425" s="303">
        <f>+'11'!O442</f>
        <v>1</v>
      </c>
      <c r="J425" s="303">
        <f>+'11'!P442</f>
        <v>4</v>
      </c>
      <c r="K425" s="689"/>
      <c r="L425" s="690"/>
      <c r="M425" s="291"/>
      <c r="N425" s="292"/>
      <c r="O425" s="315">
        <v>842.85</v>
      </c>
      <c r="P425" s="315">
        <f>+'11'!V442</f>
        <v>842.84500000000003</v>
      </c>
      <c r="Q425" s="521">
        <f t="shared" si="7"/>
        <v>99.999406774633684</v>
      </c>
    </row>
    <row r="426" spans="2:17" ht="13.5" thickBot="1" x14ac:dyDescent="0.25">
      <c r="B426" s="693" t="str">
        <f>+'11'!B443:M443</f>
        <v>Прочая закупка товаров, работ и услуг</v>
      </c>
      <c r="C426" s="693"/>
      <c r="D426" s="693"/>
      <c r="E426" s="693"/>
      <c r="F426" s="694"/>
      <c r="G426" s="284" t="str">
        <f>+'11'!Q443</f>
        <v>7800000194</v>
      </c>
      <c r="H426" s="290" t="str">
        <f>+'11'!R443</f>
        <v>244</v>
      </c>
      <c r="I426" s="303">
        <f>+'11'!O443</f>
        <v>1</v>
      </c>
      <c r="J426" s="303">
        <f>+'11'!P443</f>
        <v>4</v>
      </c>
      <c r="K426" s="689"/>
      <c r="L426" s="690"/>
      <c r="M426" s="291"/>
      <c r="N426" s="292"/>
      <c r="O426" s="315">
        <v>4984.83932</v>
      </c>
      <c r="P426" s="315">
        <f>+'11'!V443</f>
        <v>4788.3024800000003</v>
      </c>
      <c r="Q426" s="521">
        <f t="shared" si="7"/>
        <v>96.05730842293228</v>
      </c>
    </row>
    <row r="427" spans="2:17" ht="13.5" thickBot="1" x14ac:dyDescent="0.25">
      <c r="B427" s="693" t="str">
        <f>+'11'!B444:M444</f>
        <v>Иные бюджетные ассигнования</v>
      </c>
      <c r="C427" s="693"/>
      <c r="D427" s="693"/>
      <c r="E427" s="693"/>
      <c r="F427" s="694"/>
      <c r="G427" s="284" t="str">
        <f>+'11'!Q444</f>
        <v>7800000194</v>
      </c>
      <c r="H427" s="290" t="str">
        <f>+'11'!R444</f>
        <v>800</v>
      </c>
      <c r="I427" s="303">
        <f>+'11'!O444</f>
        <v>1</v>
      </c>
      <c r="J427" s="303">
        <f>+'11'!P444</f>
        <v>4</v>
      </c>
      <c r="K427" s="689"/>
      <c r="L427" s="690"/>
      <c r="M427" s="291"/>
      <c r="N427" s="292"/>
      <c r="O427" s="315">
        <v>441.3</v>
      </c>
      <c r="P427" s="315">
        <f>+'11'!V444</f>
        <v>441.28207999999995</v>
      </c>
      <c r="Q427" s="521">
        <f t="shared" si="7"/>
        <v>99.99593927033763</v>
      </c>
    </row>
    <row r="428" spans="2:17" ht="13.5" thickBot="1" x14ac:dyDescent="0.25">
      <c r="B428" s="693" t="str">
        <f>+'11'!B445:M445</f>
        <v>Уплата налогов, сборов и иных платежей</v>
      </c>
      <c r="C428" s="693"/>
      <c r="D428" s="693"/>
      <c r="E428" s="693"/>
      <c r="F428" s="694"/>
      <c r="G428" s="284" t="str">
        <f>+'11'!Q445</f>
        <v>7800000194</v>
      </c>
      <c r="H428" s="290" t="str">
        <f>+'11'!R445</f>
        <v>850</v>
      </c>
      <c r="I428" s="303">
        <f>+'11'!O445</f>
        <v>1</v>
      </c>
      <c r="J428" s="303">
        <f>+'11'!P445</f>
        <v>4</v>
      </c>
      <c r="K428" s="689"/>
      <c r="L428" s="690"/>
      <c r="M428" s="291"/>
      <c r="N428" s="292"/>
      <c r="O428" s="315">
        <v>441.3</v>
      </c>
      <c r="P428" s="315">
        <f>+'11'!V445</f>
        <v>441.28207999999995</v>
      </c>
      <c r="Q428" s="521">
        <f t="shared" si="7"/>
        <v>99.99593927033763</v>
      </c>
    </row>
    <row r="429" spans="2:17" ht="13.5" thickBot="1" x14ac:dyDescent="0.25">
      <c r="B429" s="693" t="str">
        <f>+'11'!B446:M446</f>
        <v>Уплата налога на имущество организаций и земельного налога</v>
      </c>
      <c r="C429" s="693"/>
      <c r="D429" s="693"/>
      <c r="E429" s="693"/>
      <c r="F429" s="694"/>
      <c r="G429" s="284" t="str">
        <f>+'11'!Q446</f>
        <v>7800000194</v>
      </c>
      <c r="H429" s="290" t="str">
        <f>+'11'!R446</f>
        <v>851</v>
      </c>
      <c r="I429" s="303">
        <f>+'11'!O446</f>
        <v>1</v>
      </c>
      <c r="J429" s="303">
        <f>+'11'!P446</f>
        <v>4</v>
      </c>
      <c r="K429" s="689"/>
      <c r="L429" s="690"/>
      <c r="M429" s="291"/>
      <c r="N429" s="292"/>
      <c r="O429" s="315">
        <v>177</v>
      </c>
      <c r="P429" s="315">
        <f>+'11'!V446</f>
        <v>177</v>
      </c>
      <c r="Q429" s="521">
        <f t="shared" si="7"/>
        <v>100</v>
      </c>
    </row>
    <row r="430" spans="2:17" ht="13.5" thickBot="1" x14ac:dyDescent="0.25">
      <c r="B430" s="693" t="str">
        <f>+'11'!B447:M447</f>
        <v>Уплата прочих налогов, сборов</v>
      </c>
      <c r="C430" s="693"/>
      <c r="D430" s="693"/>
      <c r="E430" s="693"/>
      <c r="F430" s="694"/>
      <c r="G430" s="284" t="str">
        <f>+'11'!Q447</f>
        <v>7800000194</v>
      </c>
      <c r="H430" s="290" t="str">
        <f>+'11'!R447</f>
        <v>852</v>
      </c>
      <c r="I430" s="303">
        <f>+'11'!O447</f>
        <v>1</v>
      </c>
      <c r="J430" s="303">
        <f>+'11'!P447</f>
        <v>4</v>
      </c>
      <c r="K430" s="689"/>
      <c r="L430" s="690"/>
      <c r="M430" s="291"/>
      <c r="N430" s="292"/>
      <c r="O430" s="315">
        <v>39.299999999999997</v>
      </c>
      <c r="P430" s="315">
        <f>+'11'!V447</f>
        <v>39.283999999999999</v>
      </c>
      <c r="Q430" s="521">
        <f t="shared" si="7"/>
        <v>99.959287531806623</v>
      </c>
    </row>
    <row r="431" spans="2:17" ht="13.5" thickBot="1" x14ac:dyDescent="0.25">
      <c r="B431" s="693" t="str">
        <f>+'11'!B448:M448</f>
        <v>Уплата иных платежей</v>
      </c>
      <c r="C431" s="693"/>
      <c r="D431" s="693"/>
      <c r="E431" s="693"/>
      <c r="F431" s="694"/>
      <c r="G431" s="284" t="str">
        <f>+'11'!Q448</f>
        <v>7800000194</v>
      </c>
      <c r="H431" s="290" t="str">
        <f>+'11'!R448</f>
        <v>853</v>
      </c>
      <c r="I431" s="303">
        <f>+'11'!O448</f>
        <v>1</v>
      </c>
      <c r="J431" s="303">
        <f>+'11'!P448</f>
        <v>4</v>
      </c>
      <c r="K431" s="689"/>
      <c r="L431" s="690"/>
      <c r="M431" s="291"/>
      <c r="N431" s="292"/>
      <c r="O431" s="315">
        <v>225</v>
      </c>
      <c r="P431" s="315">
        <f>+'11'!V448</f>
        <v>224.99807999999999</v>
      </c>
      <c r="Q431" s="521">
        <f t="shared" si="7"/>
        <v>99.999146666666661</v>
      </c>
    </row>
    <row r="432" spans="2:17" ht="13.5" thickBot="1" x14ac:dyDescent="0.25">
      <c r="B432" s="693" t="str">
        <f>+'11'!B449:M449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432" s="693"/>
      <c r="D432" s="693"/>
      <c r="E432" s="693"/>
      <c r="F432" s="694"/>
      <c r="G432" s="284" t="str">
        <f>+'11'!Q449</f>
        <v>7800000870</v>
      </c>
      <c r="H432" s="290">
        <f>+'11'!R449</f>
        <v>0</v>
      </c>
      <c r="I432" s="303">
        <f>+'11'!O449</f>
        <v>1</v>
      </c>
      <c r="J432" s="303">
        <f>+'11'!P449</f>
        <v>4</v>
      </c>
      <c r="K432" s="689"/>
      <c r="L432" s="690"/>
      <c r="M432" s="291"/>
      <c r="N432" s="292"/>
      <c r="O432" s="315">
        <v>48.1</v>
      </c>
      <c r="P432" s="315">
        <f>+'11'!V449</f>
        <v>48.1</v>
      </c>
      <c r="Q432" s="521">
        <f t="shared" si="7"/>
        <v>100</v>
      </c>
    </row>
    <row r="433" spans="2:17" ht="13.5" thickBot="1" x14ac:dyDescent="0.25">
      <c r="B433" s="693" t="str">
        <f>+'11'!B450:M450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3" s="693"/>
      <c r="D433" s="693"/>
      <c r="E433" s="693"/>
      <c r="F433" s="694"/>
      <c r="G433" s="284" t="str">
        <f>+'11'!Q450</f>
        <v>7800000870</v>
      </c>
      <c r="H433" s="290" t="str">
        <f>+'11'!R450</f>
        <v>100</v>
      </c>
      <c r="I433" s="303">
        <f>+'11'!O450</f>
        <v>1</v>
      </c>
      <c r="J433" s="303">
        <f>+'11'!P450</f>
        <v>4</v>
      </c>
      <c r="K433" s="689"/>
      <c r="L433" s="690"/>
      <c r="M433" s="291"/>
      <c r="N433" s="292"/>
      <c r="O433" s="315">
        <v>48.1</v>
      </c>
      <c r="P433" s="315">
        <f>+'11'!V450</f>
        <v>48.1</v>
      </c>
      <c r="Q433" s="521">
        <f t="shared" si="7"/>
        <v>100</v>
      </c>
    </row>
    <row r="434" spans="2:17" ht="13.5" thickBot="1" x14ac:dyDescent="0.25">
      <c r="B434" s="693" t="str">
        <f>+'11'!B451:M451</f>
        <v>Расходы на выплаты персоналу государственных (муниципальных) органов</v>
      </c>
      <c r="C434" s="693"/>
      <c r="D434" s="693"/>
      <c r="E434" s="693"/>
      <c r="F434" s="694"/>
      <c r="G434" s="284" t="str">
        <f>+'11'!Q451</f>
        <v>7800000870</v>
      </c>
      <c r="H434" s="290" t="str">
        <f>+'11'!R451</f>
        <v>120</v>
      </c>
      <c r="I434" s="303">
        <f>+'11'!O451</f>
        <v>1</v>
      </c>
      <c r="J434" s="303">
        <f>+'11'!P451</f>
        <v>4</v>
      </c>
      <c r="K434" s="689"/>
      <c r="L434" s="690"/>
      <c r="M434" s="291"/>
      <c r="N434" s="292"/>
      <c r="O434" s="315">
        <v>48.1</v>
      </c>
      <c r="P434" s="315">
        <f>+'11'!V451</f>
        <v>48.1</v>
      </c>
      <c r="Q434" s="521">
        <f t="shared" si="7"/>
        <v>100</v>
      </c>
    </row>
    <row r="435" spans="2:17" ht="13.5" thickBot="1" x14ac:dyDescent="0.25">
      <c r="B435" s="693" t="str">
        <f>+'11'!B452:M452</f>
        <v>Иные выплаты персоналу государственных (муниципальных) органов, за исключением фонда оплаты труда</v>
      </c>
      <c r="C435" s="693"/>
      <c r="D435" s="693"/>
      <c r="E435" s="693"/>
      <c r="F435" s="694"/>
      <c r="G435" s="284" t="str">
        <f>+'11'!Q452</f>
        <v>7800000870</v>
      </c>
      <c r="H435" s="290" t="str">
        <f>+'11'!R452</f>
        <v>122</v>
      </c>
      <c r="I435" s="303">
        <f>+'11'!O452</f>
        <v>1</v>
      </c>
      <c r="J435" s="303">
        <f>+'11'!P452</f>
        <v>4</v>
      </c>
      <c r="K435" s="689"/>
      <c r="L435" s="690"/>
      <c r="M435" s="291"/>
      <c r="N435" s="292"/>
      <c r="O435" s="315">
        <v>48.1</v>
      </c>
      <c r="P435" s="315">
        <f>+'11'!V452</f>
        <v>48.1</v>
      </c>
      <c r="Q435" s="521">
        <f t="shared" si="7"/>
        <v>100</v>
      </c>
    </row>
    <row r="436" spans="2:17" ht="13.5" thickBot="1" x14ac:dyDescent="0.25">
      <c r="B436" s="693" t="str">
        <f>+'11'!B678:M678</f>
        <v>Обеспечение деятельности (оказание услуг)  учреждений средств массовой информации</v>
      </c>
      <c r="C436" s="693"/>
      <c r="D436" s="693"/>
      <c r="E436" s="693"/>
      <c r="F436" s="694"/>
      <c r="G436" s="284" t="str">
        <f>+'11'!Q678</f>
        <v>7800040060</v>
      </c>
      <c r="H436" s="290">
        <f>+'11'!R678</f>
        <v>0</v>
      </c>
      <c r="I436" s="303">
        <f>+'11'!O678</f>
        <v>12</v>
      </c>
      <c r="J436" s="303">
        <f>+'11'!P678</f>
        <v>2</v>
      </c>
      <c r="K436" s="689"/>
      <c r="L436" s="690"/>
      <c r="M436" s="291"/>
      <c r="N436" s="292"/>
      <c r="O436" s="315">
        <v>82.850970000000004</v>
      </c>
      <c r="P436" s="315">
        <f>+'11'!V676</f>
        <v>82.85</v>
      </c>
      <c r="Q436" s="521">
        <f t="shared" si="7"/>
        <v>99.998829223121945</v>
      </c>
    </row>
    <row r="437" spans="2:17" ht="13.5" thickBot="1" x14ac:dyDescent="0.25">
      <c r="B437" s="693" t="str">
        <f>+'11'!B679:M679</f>
        <v>Закупка товаров, работ и услуг для обеспечения государственных (муниципальных) нужд</v>
      </c>
      <c r="C437" s="693"/>
      <c r="D437" s="693"/>
      <c r="E437" s="693"/>
      <c r="F437" s="694"/>
      <c r="G437" s="284" t="str">
        <f>+'11'!Q679</f>
        <v>7800040060</v>
      </c>
      <c r="H437" s="290" t="str">
        <f>+'11'!R679</f>
        <v>200</v>
      </c>
      <c r="I437" s="303">
        <f>+'11'!O679</f>
        <v>12</v>
      </c>
      <c r="J437" s="303">
        <f>+'11'!P679</f>
        <v>2</v>
      </c>
      <c r="K437" s="689"/>
      <c r="L437" s="690"/>
      <c r="M437" s="291"/>
      <c r="N437" s="292"/>
      <c r="O437" s="315">
        <v>82.850970000000004</v>
      </c>
      <c r="P437" s="315">
        <f>+'11'!V677</f>
        <v>82.85</v>
      </c>
      <c r="Q437" s="521">
        <f t="shared" si="7"/>
        <v>99.998829223121945</v>
      </c>
    </row>
    <row r="438" spans="2:17" ht="13.5" thickBot="1" x14ac:dyDescent="0.25">
      <c r="B438" s="693" t="str">
        <f>+'11'!B680:M680</f>
        <v>Иные закупки товаров, работ и услуг для обеспечения государственных (муниципальных) нужд</v>
      </c>
      <c r="C438" s="693"/>
      <c r="D438" s="693"/>
      <c r="E438" s="693"/>
      <c r="F438" s="694"/>
      <c r="G438" s="284" t="str">
        <f>+'11'!Q680</f>
        <v>7800040060</v>
      </c>
      <c r="H438" s="290" t="str">
        <f>+'11'!R680</f>
        <v>240</v>
      </c>
      <c r="I438" s="303">
        <f>+'11'!O680</f>
        <v>12</v>
      </c>
      <c r="J438" s="303">
        <f>+'11'!P680</f>
        <v>2</v>
      </c>
      <c r="K438" s="689"/>
      <c r="L438" s="690"/>
      <c r="M438" s="291"/>
      <c r="N438" s="292"/>
      <c r="O438" s="315">
        <v>82.850970000000004</v>
      </c>
      <c r="P438" s="315">
        <f>+'11'!V678</f>
        <v>82.85</v>
      </c>
      <c r="Q438" s="521">
        <f t="shared" si="7"/>
        <v>99.998829223121945</v>
      </c>
    </row>
    <row r="439" spans="2:17" ht="13.5" thickBot="1" x14ac:dyDescent="0.25">
      <c r="B439" s="693" t="str">
        <f>+'11'!B681:M681</f>
        <v>Прочая закупка товаров, работ и услуг</v>
      </c>
      <c r="C439" s="693"/>
      <c r="D439" s="693"/>
      <c r="E439" s="693"/>
      <c r="F439" s="694"/>
      <c r="G439" s="284" t="str">
        <f>+'11'!Q681</f>
        <v>7800040060</v>
      </c>
      <c r="H439" s="290" t="str">
        <f>+'11'!R681</f>
        <v>244</v>
      </c>
      <c r="I439" s="303">
        <f>+'11'!O681</f>
        <v>12</v>
      </c>
      <c r="J439" s="303">
        <f>+'11'!P681</f>
        <v>2</v>
      </c>
      <c r="K439" s="689"/>
      <c r="L439" s="690"/>
      <c r="M439" s="291"/>
      <c r="N439" s="292"/>
      <c r="O439" s="315">
        <v>82.850970000000004</v>
      </c>
      <c r="P439" s="315">
        <f>+'11'!V679</f>
        <v>82.85</v>
      </c>
      <c r="Q439" s="521">
        <f t="shared" si="7"/>
        <v>99.998829223121945</v>
      </c>
    </row>
    <row r="440" spans="2:17" s="311" customFormat="1" ht="13.5" thickBot="1" x14ac:dyDescent="0.25">
      <c r="B440" s="695" t="str">
        <f>+'11'!B362:M362</f>
        <v xml:space="preserve">Функционирование представительного органа муниципального района Республики Тыва </v>
      </c>
      <c r="C440" s="695"/>
      <c r="D440" s="695"/>
      <c r="E440" s="695"/>
      <c r="F440" s="696"/>
      <c r="G440" s="306" t="str">
        <f>+'11'!Q362</f>
        <v>7900000000</v>
      </c>
      <c r="H440" s="316">
        <f>+'11'!R362</f>
        <v>0</v>
      </c>
      <c r="I440" s="317">
        <f>+'11'!O362</f>
        <v>1</v>
      </c>
      <c r="J440" s="317">
        <f>+'11'!P362</f>
        <v>3</v>
      </c>
      <c r="K440" s="691"/>
      <c r="L440" s="692"/>
      <c r="M440" s="318"/>
      <c r="N440" s="319"/>
      <c r="O440" s="520">
        <f>+O441+O446+O451+O456+O466</f>
        <v>4152.3871899999995</v>
      </c>
      <c r="P440" s="520">
        <f>+P441+P446+P451+P456+P466</f>
        <v>4152.3043299999999</v>
      </c>
      <c r="Q440" s="521">
        <f t="shared" ref="Q440:Q467" si="8">+P440/O440*100</f>
        <v>99.998004521346203</v>
      </c>
    </row>
    <row r="441" spans="2:17" ht="13.5" thickBot="1" x14ac:dyDescent="0.25">
      <c r="B441" s="693" t="str">
        <f>+'11'!B363:M363</f>
        <v>Обеспечение функционирования председателя представительного органа муниципального образования</v>
      </c>
      <c r="C441" s="693"/>
      <c r="D441" s="693"/>
      <c r="E441" s="693"/>
      <c r="F441" s="694"/>
      <c r="G441" s="284" t="str">
        <f>+'11'!Q363</f>
        <v>7900000111</v>
      </c>
      <c r="H441" s="290">
        <f>+'11'!R363</f>
        <v>0</v>
      </c>
      <c r="I441" s="303">
        <f>+'11'!O363</f>
        <v>1</v>
      </c>
      <c r="J441" s="303">
        <f>+'11'!P363</f>
        <v>3</v>
      </c>
      <c r="K441" s="689"/>
      <c r="L441" s="690"/>
      <c r="M441" s="291"/>
      <c r="N441" s="292"/>
      <c r="O441" s="315">
        <v>1202.3195099999998</v>
      </c>
      <c r="P441" s="520">
        <f>+P442</f>
        <v>1202.31951</v>
      </c>
      <c r="Q441" s="521">
        <f t="shared" si="8"/>
        <v>100.00000000000003</v>
      </c>
    </row>
    <row r="442" spans="2:17" ht="13.5" thickBot="1" x14ac:dyDescent="0.25">
      <c r="B442" s="693" t="str">
        <f>+'11'!B364:M364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2" s="693"/>
      <c r="D442" s="693"/>
      <c r="E442" s="693"/>
      <c r="F442" s="694"/>
      <c r="G442" s="284" t="str">
        <f>+'11'!Q364</f>
        <v>7900000111</v>
      </c>
      <c r="H442" s="290" t="str">
        <f>+'11'!R364</f>
        <v>100</v>
      </c>
      <c r="I442" s="303">
        <f>+'11'!O364</f>
        <v>1</v>
      </c>
      <c r="J442" s="303">
        <f>+'11'!P364</f>
        <v>3</v>
      </c>
      <c r="K442" s="689"/>
      <c r="L442" s="690"/>
      <c r="M442" s="291"/>
      <c r="N442" s="292"/>
      <c r="O442" s="315">
        <v>1202.3195099999998</v>
      </c>
      <c r="P442" s="315">
        <f>+P443</f>
        <v>1202.31951</v>
      </c>
      <c r="Q442" s="521">
        <f t="shared" si="8"/>
        <v>100.00000000000003</v>
      </c>
    </row>
    <row r="443" spans="2:17" ht="13.5" thickBot="1" x14ac:dyDescent="0.25">
      <c r="B443" s="693" t="str">
        <f>+'11'!B365:M365</f>
        <v>Расходы на выплаты персоналу государственных (муниципальных) органов</v>
      </c>
      <c r="C443" s="693"/>
      <c r="D443" s="693"/>
      <c r="E443" s="693"/>
      <c r="F443" s="694"/>
      <c r="G443" s="284" t="str">
        <f>+'11'!Q365</f>
        <v>7900000111</v>
      </c>
      <c r="H443" s="290" t="str">
        <f>+'11'!R365</f>
        <v>120</v>
      </c>
      <c r="I443" s="303">
        <f>+'11'!O365</f>
        <v>1</v>
      </c>
      <c r="J443" s="303">
        <f>+'11'!P365</f>
        <v>3</v>
      </c>
      <c r="K443" s="689"/>
      <c r="L443" s="690"/>
      <c r="M443" s="291"/>
      <c r="N443" s="292"/>
      <c r="O443" s="315">
        <v>1202.3195099999998</v>
      </c>
      <c r="P443" s="315">
        <f>+P444+P445</f>
        <v>1202.31951</v>
      </c>
      <c r="Q443" s="521">
        <f t="shared" si="8"/>
        <v>100.00000000000003</v>
      </c>
    </row>
    <row r="444" spans="2:17" ht="13.5" thickBot="1" x14ac:dyDescent="0.25">
      <c r="B444" s="693" t="str">
        <f>+'11'!B366:M366</f>
        <v>Фонд оплаты труда государственных (муниципальных) органов</v>
      </c>
      <c r="C444" s="693"/>
      <c r="D444" s="693"/>
      <c r="E444" s="693"/>
      <c r="F444" s="694"/>
      <c r="G444" s="284" t="str">
        <f>+'11'!Q366</f>
        <v>7900000111</v>
      </c>
      <c r="H444" s="290" t="str">
        <f>+'11'!R366</f>
        <v>121</v>
      </c>
      <c r="I444" s="303">
        <f>+'11'!O366</f>
        <v>1</v>
      </c>
      <c r="J444" s="303">
        <f>+'11'!P366</f>
        <v>3</v>
      </c>
      <c r="K444" s="689"/>
      <c r="L444" s="690"/>
      <c r="M444" s="291"/>
      <c r="N444" s="292"/>
      <c r="O444" s="315">
        <v>924.36213999999995</v>
      </c>
      <c r="P444" s="315">
        <f>+'11'!V366</f>
        <v>924.36213999999995</v>
      </c>
      <c r="Q444" s="521">
        <f t="shared" si="8"/>
        <v>100</v>
      </c>
    </row>
    <row r="445" spans="2:17" ht="13.5" thickBot="1" x14ac:dyDescent="0.25">
      <c r="B445" s="693" t="str">
        <f>+'11'!B367:M367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45" s="693"/>
      <c r="D445" s="693"/>
      <c r="E445" s="693"/>
      <c r="F445" s="694"/>
      <c r="G445" s="284" t="str">
        <f>+'11'!Q367</f>
        <v>7900000111</v>
      </c>
      <c r="H445" s="290" t="str">
        <f>+'11'!R367</f>
        <v>129</v>
      </c>
      <c r="I445" s="303">
        <f>+'11'!O367</f>
        <v>1</v>
      </c>
      <c r="J445" s="303">
        <f>+'11'!P367</f>
        <v>3</v>
      </c>
      <c r="K445" s="689"/>
      <c r="L445" s="690"/>
      <c r="M445" s="291"/>
      <c r="N445" s="292"/>
      <c r="O445" s="315">
        <v>277.95736999999997</v>
      </c>
      <c r="P445" s="315">
        <f>+'11'!V367</f>
        <v>277.95737000000003</v>
      </c>
      <c r="Q445" s="521">
        <f t="shared" si="8"/>
        <v>100.00000000000003</v>
      </c>
    </row>
    <row r="446" spans="2:17" ht="13.5" thickBot="1" x14ac:dyDescent="0.25">
      <c r="B446" s="693" t="str">
        <f>+'11'!B368:M368</f>
        <v>Обеспечение функционирования депутатов представительного органа муниципального района</v>
      </c>
      <c r="C446" s="693"/>
      <c r="D446" s="693"/>
      <c r="E446" s="693"/>
      <c r="F446" s="694"/>
      <c r="G446" s="284" t="str">
        <f>+'11'!Q368</f>
        <v>7900000112</v>
      </c>
      <c r="H446" s="290">
        <f>+'11'!R368</f>
        <v>0</v>
      </c>
      <c r="I446" s="303">
        <f>+'11'!O368</f>
        <v>1</v>
      </c>
      <c r="J446" s="303">
        <f>+'11'!P368</f>
        <v>3</v>
      </c>
      <c r="K446" s="689"/>
      <c r="L446" s="690"/>
      <c r="M446" s="291"/>
      <c r="N446" s="292"/>
      <c r="O446" s="315">
        <v>991.17872</v>
      </c>
      <c r="P446" s="315">
        <f>+P447</f>
        <v>991.17872</v>
      </c>
      <c r="Q446" s="521">
        <f t="shared" si="8"/>
        <v>100</v>
      </c>
    </row>
    <row r="447" spans="2:17" ht="13.5" thickBot="1" x14ac:dyDescent="0.25">
      <c r="B447" s="693" t="str">
        <f>+'11'!B369:M369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7" s="693"/>
      <c r="D447" s="693"/>
      <c r="E447" s="693"/>
      <c r="F447" s="694"/>
      <c r="G447" s="284" t="str">
        <f>+'11'!Q369</f>
        <v>7900000112</v>
      </c>
      <c r="H447" s="290" t="str">
        <f>+'11'!R369</f>
        <v>100</v>
      </c>
      <c r="I447" s="303">
        <f>+'11'!O369</f>
        <v>1</v>
      </c>
      <c r="J447" s="303">
        <f>+'11'!P369</f>
        <v>3</v>
      </c>
      <c r="K447" s="689"/>
      <c r="L447" s="690"/>
      <c r="M447" s="291"/>
      <c r="N447" s="292"/>
      <c r="O447" s="315">
        <v>991.17872</v>
      </c>
      <c r="P447" s="315">
        <f>+P448</f>
        <v>991.17872</v>
      </c>
      <c r="Q447" s="521">
        <f t="shared" si="8"/>
        <v>100</v>
      </c>
    </row>
    <row r="448" spans="2:17" ht="13.5" thickBot="1" x14ac:dyDescent="0.25">
      <c r="B448" s="693" t="str">
        <f>+'11'!B370:M370</f>
        <v>Расходы на выплаты персоналу государственных (муниципальных) органов</v>
      </c>
      <c r="C448" s="693"/>
      <c r="D448" s="693"/>
      <c r="E448" s="693"/>
      <c r="F448" s="694"/>
      <c r="G448" s="284" t="str">
        <f>+'11'!Q370</f>
        <v>7900000112</v>
      </c>
      <c r="H448" s="290" t="str">
        <f>+'11'!R370</f>
        <v>120</v>
      </c>
      <c r="I448" s="303">
        <f>+'11'!O370</f>
        <v>1</v>
      </c>
      <c r="J448" s="303">
        <f>+'11'!P370</f>
        <v>3</v>
      </c>
      <c r="K448" s="689"/>
      <c r="L448" s="690"/>
      <c r="M448" s="291"/>
      <c r="N448" s="292"/>
      <c r="O448" s="315">
        <v>991.17872</v>
      </c>
      <c r="P448" s="315">
        <f>+P449+P450</f>
        <v>991.17872</v>
      </c>
      <c r="Q448" s="521">
        <f t="shared" si="8"/>
        <v>100</v>
      </c>
    </row>
    <row r="449" spans="2:17" ht="13.5" thickBot="1" x14ac:dyDescent="0.25">
      <c r="B449" s="693" t="str">
        <f>+'11'!B371:M371</f>
        <v>Фонд оплаты труда государственных (муниципальных) органов</v>
      </c>
      <c r="C449" s="693"/>
      <c r="D449" s="693"/>
      <c r="E449" s="693"/>
      <c r="F449" s="694"/>
      <c r="G449" s="284" t="str">
        <f>+'11'!Q371</f>
        <v>7900000112</v>
      </c>
      <c r="H449" s="290" t="str">
        <f>+'11'!R371</f>
        <v>121</v>
      </c>
      <c r="I449" s="303">
        <f>+'11'!O371</f>
        <v>1</v>
      </c>
      <c r="J449" s="303">
        <f>+'11'!P371</f>
        <v>3</v>
      </c>
      <c r="K449" s="689"/>
      <c r="L449" s="690"/>
      <c r="M449" s="291"/>
      <c r="N449" s="292"/>
      <c r="O449" s="315">
        <v>762.19564000000003</v>
      </c>
      <c r="P449" s="315">
        <f>+'11'!V371</f>
        <v>762.19564000000003</v>
      </c>
      <c r="Q449" s="521">
        <f t="shared" si="8"/>
        <v>100</v>
      </c>
    </row>
    <row r="450" spans="2:17" ht="13.5" thickBot="1" x14ac:dyDescent="0.25">
      <c r="B450" s="693" t="str">
        <f>+'11'!B372:M372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0" s="693"/>
      <c r="D450" s="693"/>
      <c r="E450" s="693"/>
      <c r="F450" s="694"/>
      <c r="G450" s="284" t="str">
        <f>+'11'!Q372</f>
        <v>7900000112</v>
      </c>
      <c r="H450" s="290" t="str">
        <f>+'11'!R372</f>
        <v>129</v>
      </c>
      <c r="I450" s="303">
        <f>+'11'!O372</f>
        <v>1</v>
      </c>
      <c r="J450" s="303">
        <f>+'11'!P372</f>
        <v>3</v>
      </c>
      <c r="K450" s="689"/>
      <c r="L450" s="690"/>
      <c r="M450" s="291"/>
      <c r="N450" s="292"/>
      <c r="O450" s="315">
        <v>228.98307999999997</v>
      </c>
      <c r="P450" s="315">
        <f>+'11'!V372</f>
        <v>228.98308</v>
      </c>
      <c r="Q450" s="521">
        <f t="shared" si="8"/>
        <v>100.00000000000003</v>
      </c>
    </row>
    <row r="451" spans="2:17" ht="13.5" thickBot="1" x14ac:dyDescent="0.25">
      <c r="B451" s="693" t="str">
        <f>+'11'!B373:M373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51" s="693"/>
      <c r="D451" s="693"/>
      <c r="E451" s="693"/>
      <c r="F451" s="694"/>
      <c r="G451" s="284" t="str">
        <f>+'11'!Q373</f>
        <v>7900000113</v>
      </c>
      <c r="H451" s="290">
        <f>+'11'!R373</f>
        <v>0</v>
      </c>
      <c r="I451" s="303">
        <f>+'11'!O373</f>
        <v>1</v>
      </c>
      <c r="J451" s="303">
        <f>+'11'!P373</f>
        <v>3</v>
      </c>
      <c r="K451" s="689"/>
      <c r="L451" s="690"/>
      <c r="M451" s="291"/>
      <c r="N451" s="292"/>
      <c r="O451" s="315">
        <v>785.91895999999997</v>
      </c>
      <c r="P451" s="315">
        <f>+P452</f>
        <v>785.91895999999997</v>
      </c>
      <c r="Q451" s="521">
        <f t="shared" si="8"/>
        <v>100</v>
      </c>
    </row>
    <row r="452" spans="2:17" ht="13.5" thickBot="1" x14ac:dyDescent="0.25">
      <c r="B452" s="693" t="str">
        <f>+'11'!B374:M374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2" s="693"/>
      <c r="D452" s="693"/>
      <c r="E452" s="693"/>
      <c r="F452" s="694"/>
      <c r="G452" s="284" t="str">
        <f>+'11'!Q374</f>
        <v>7900000113</v>
      </c>
      <c r="H452" s="290" t="str">
        <f>+'11'!R374</f>
        <v>100</v>
      </c>
      <c r="I452" s="303">
        <f>+'11'!O374</f>
        <v>1</v>
      </c>
      <c r="J452" s="303">
        <f>+'11'!P374</f>
        <v>3</v>
      </c>
      <c r="K452" s="689"/>
      <c r="L452" s="690"/>
      <c r="M452" s="291"/>
      <c r="N452" s="292"/>
      <c r="O452" s="315">
        <v>785.91895999999997</v>
      </c>
      <c r="P452" s="315">
        <f>+P453</f>
        <v>785.91895999999997</v>
      </c>
      <c r="Q452" s="521">
        <f t="shared" si="8"/>
        <v>100</v>
      </c>
    </row>
    <row r="453" spans="2:17" ht="13.5" thickBot="1" x14ac:dyDescent="0.25">
      <c r="B453" s="693" t="str">
        <f>+'11'!B375:M375</f>
        <v>Расходы на выплаты персоналу государственных (муниципальных) органов</v>
      </c>
      <c r="C453" s="693"/>
      <c r="D453" s="693"/>
      <c r="E453" s="693"/>
      <c r="F453" s="694"/>
      <c r="G453" s="284" t="str">
        <f>+'11'!Q375</f>
        <v>7900000113</v>
      </c>
      <c r="H453" s="290" t="str">
        <f>+'11'!R375</f>
        <v>120</v>
      </c>
      <c r="I453" s="303">
        <f>+'11'!O375</f>
        <v>1</v>
      </c>
      <c r="J453" s="303">
        <f>+'11'!P375</f>
        <v>3</v>
      </c>
      <c r="K453" s="689"/>
      <c r="L453" s="690"/>
      <c r="M453" s="291"/>
      <c r="N453" s="292"/>
      <c r="O453" s="315">
        <v>785.91895999999997</v>
      </c>
      <c r="P453" s="315">
        <f>+P454+P455</f>
        <v>785.91895999999997</v>
      </c>
      <c r="Q453" s="521">
        <f t="shared" si="8"/>
        <v>100</v>
      </c>
    </row>
    <row r="454" spans="2:17" ht="13.5" thickBot="1" x14ac:dyDescent="0.25">
      <c r="B454" s="693" t="str">
        <f>+'11'!B376:M376</f>
        <v>Фонд оплаты труда государственных (муниципальных) органов</v>
      </c>
      <c r="C454" s="693"/>
      <c r="D454" s="693"/>
      <c r="E454" s="693"/>
      <c r="F454" s="694"/>
      <c r="G454" s="284" t="str">
        <f>+'11'!Q376</f>
        <v>7900000113</v>
      </c>
      <c r="H454" s="290" t="str">
        <f>+'11'!R376</f>
        <v>121</v>
      </c>
      <c r="I454" s="303">
        <f>+'11'!O376</f>
        <v>1</v>
      </c>
      <c r="J454" s="303">
        <f>+'11'!P376</f>
        <v>3</v>
      </c>
      <c r="K454" s="689"/>
      <c r="L454" s="690"/>
      <c r="M454" s="291"/>
      <c r="N454" s="292"/>
      <c r="O454" s="315">
        <v>604.07321999999999</v>
      </c>
      <c r="P454" s="315">
        <f>+'11'!V376</f>
        <v>604.07321999999999</v>
      </c>
      <c r="Q454" s="521">
        <f t="shared" si="8"/>
        <v>100</v>
      </c>
    </row>
    <row r="455" spans="2:17" ht="13.5" thickBot="1" x14ac:dyDescent="0.25">
      <c r="B455" s="693" t="str">
        <f>+'11'!B377:M377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5" s="693"/>
      <c r="D455" s="693"/>
      <c r="E455" s="693"/>
      <c r="F455" s="694"/>
      <c r="G455" s="284" t="str">
        <f>+'11'!Q377</f>
        <v>7900000113</v>
      </c>
      <c r="H455" s="290" t="str">
        <f>+'11'!R377</f>
        <v>129</v>
      </c>
      <c r="I455" s="303">
        <f>+'11'!O377</f>
        <v>1</v>
      </c>
      <c r="J455" s="303">
        <f>+'11'!P377</f>
        <v>3</v>
      </c>
      <c r="K455" s="689"/>
      <c r="L455" s="690"/>
      <c r="M455" s="291"/>
      <c r="N455" s="292"/>
      <c r="O455" s="315">
        <v>181.84573999999998</v>
      </c>
      <c r="P455" s="315">
        <f>+'11'!V377</f>
        <v>181.84574000000001</v>
      </c>
      <c r="Q455" s="521">
        <f t="shared" si="8"/>
        <v>100.00000000000003</v>
      </c>
    </row>
    <row r="456" spans="2:17" ht="13.5" thickBot="1" x14ac:dyDescent="0.25">
      <c r="B456" s="693" t="str">
        <f>+'11'!B378:M378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56" s="693"/>
      <c r="D456" s="693"/>
      <c r="E456" s="693"/>
      <c r="F456" s="694"/>
      <c r="G456" s="284" t="str">
        <f>+'11'!Q378</f>
        <v>7900000191</v>
      </c>
      <c r="H456" s="290">
        <f>+'11'!R378</f>
        <v>0</v>
      </c>
      <c r="I456" s="303">
        <f>+'11'!O378</f>
        <v>1</v>
      </c>
      <c r="J456" s="303">
        <f>+'11'!P378</f>
        <v>3</v>
      </c>
      <c r="K456" s="689"/>
      <c r="L456" s="690"/>
      <c r="M456" s="291"/>
      <c r="N456" s="292"/>
      <c r="O456" s="315">
        <v>1172.97</v>
      </c>
      <c r="P456" s="315">
        <f>+P457+P461</f>
        <v>1172.88714</v>
      </c>
      <c r="Q456" s="521">
        <f t="shared" si="8"/>
        <v>99.992935880713063</v>
      </c>
    </row>
    <row r="457" spans="2:17" ht="13.5" thickBot="1" x14ac:dyDescent="0.25">
      <c r="B457" s="693" t="str">
        <f>+'11'!B379:M379</f>
        <v>Закупка товаров, работ и услуг для обеспечения государственных (муниципальных) нужд</v>
      </c>
      <c r="C457" s="693"/>
      <c r="D457" s="693"/>
      <c r="E457" s="693"/>
      <c r="F457" s="694"/>
      <c r="G457" s="284" t="str">
        <f>+'11'!Q379</f>
        <v>7900000191</v>
      </c>
      <c r="H457" s="290" t="str">
        <f>+'11'!R379</f>
        <v>200</v>
      </c>
      <c r="I457" s="303">
        <f>+'11'!O379</f>
        <v>1</v>
      </c>
      <c r="J457" s="303">
        <f>+'11'!P379</f>
        <v>3</v>
      </c>
      <c r="K457" s="689"/>
      <c r="L457" s="690"/>
      <c r="M457" s="291"/>
      <c r="N457" s="292"/>
      <c r="O457" s="315">
        <v>1163.75</v>
      </c>
      <c r="P457" s="315">
        <f>+P458</f>
        <v>1163.7440000000001</v>
      </c>
      <c r="Q457" s="521">
        <f t="shared" si="8"/>
        <v>99.999484425349095</v>
      </c>
    </row>
    <row r="458" spans="2:17" ht="13.5" thickBot="1" x14ac:dyDescent="0.25">
      <c r="B458" s="693" t="str">
        <f>+'11'!B380:M380</f>
        <v>Иные закупки товаров, работ и услуг для обеспечения государственных (муниципальных) нужд</v>
      </c>
      <c r="C458" s="693"/>
      <c r="D458" s="693"/>
      <c r="E458" s="693"/>
      <c r="F458" s="694"/>
      <c r="G458" s="284" t="str">
        <f>+'11'!Q380</f>
        <v>7900000191</v>
      </c>
      <c r="H458" s="290" t="str">
        <f>+'11'!R380</f>
        <v>240</v>
      </c>
      <c r="I458" s="303">
        <f>+'11'!O380</f>
        <v>1</v>
      </c>
      <c r="J458" s="303">
        <f>+'11'!P380</f>
        <v>3</v>
      </c>
      <c r="K458" s="689"/>
      <c r="L458" s="690"/>
      <c r="M458" s="291"/>
      <c r="N458" s="292"/>
      <c r="O458" s="315">
        <v>1163.75</v>
      </c>
      <c r="P458" s="315">
        <f>+P459+P460</f>
        <v>1163.7440000000001</v>
      </c>
      <c r="Q458" s="521">
        <f t="shared" si="8"/>
        <v>99.999484425349095</v>
      </c>
    </row>
    <row r="459" spans="2:17" ht="13.5" thickBot="1" x14ac:dyDescent="0.25">
      <c r="B459" s="693" t="str">
        <f>+'11'!B381:M381</f>
        <v>Закупка товаров, работ, услуг в сфере информационно-коммуникационных технологий</v>
      </c>
      <c r="C459" s="693"/>
      <c r="D459" s="693"/>
      <c r="E459" s="693"/>
      <c r="F459" s="694"/>
      <c r="G459" s="284" t="str">
        <f>+'11'!Q381</f>
        <v>7900000191</v>
      </c>
      <c r="H459" s="290" t="str">
        <f>+'11'!R381</f>
        <v>242</v>
      </c>
      <c r="I459" s="303">
        <f>+'11'!O381</f>
        <v>1</v>
      </c>
      <c r="J459" s="303">
        <f>+'11'!P381</f>
        <v>3</v>
      </c>
      <c r="K459" s="689"/>
      <c r="L459" s="690"/>
      <c r="M459" s="291"/>
      <c r="N459" s="292"/>
      <c r="O459" s="315">
        <v>127.50000000000001</v>
      </c>
      <c r="P459" s="315">
        <f>+'11'!V381</f>
        <v>127.497</v>
      </c>
      <c r="Q459" s="521">
        <f t="shared" si="8"/>
        <v>99.997647058823517</v>
      </c>
    </row>
    <row r="460" spans="2:17" ht="13.5" thickBot="1" x14ac:dyDescent="0.25">
      <c r="B460" s="693" t="str">
        <f>+'11'!B382:M382</f>
        <v>Прочая закупка товаров, работ и услуг</v>
      </c>
      <c r="C460" s="693"/>
      <c r="D460" s="693"/>
      <c r="E460" s="693"/>
      <c r="F460" s="694"/>
      <c r="G460" s="284" t="str">
        <f>+'11'!Q382</f>
        <v>7900000191</v>
      </c>
      <c r="H460" s="290" t="str">
        <f>+'11'!R382</f>
        <v>244</v>
      </c>
      <c r="I460" s="303">
        <f>+'11'!O382</f>
        <v>1</v>
      </c>
      <c r="J460" s="303">
        <f>+'11'!P382</f>
        <v>3</v>
      </c>
      <c r="K460" s="689"/>
      <c r="L460" s="690"/>
      <c r="M460" s="291"/>
      <c r="N460" s="292"/>
      <c r="O460" s="315">
        <v>1036.25</v>
      </c>
      <c r="P460" s="315">
        <f>+'11'!V382</f>
        <v>1036.2470000000001</v>
      </c>
      <c r="Q460" s="521">
        <f t="shared" si="8"/>
        <v>99.999710494571787</v>
      </c>
    </row>
    <row r="461" spans="2:17" ht="13.5" thickBot="1" x14ac:dyDescent="0.25">
      <c r="B461" s="693" t="str">
        <f>+'11'!B383:M383</f>
        <v>Иные бюджетные ассигнования</v>
      </c>
      <c r="C461" s="693"/>
      <c r="D461" s="693"/>
      <c r="E461" s="693"/>
      <c r="F461" s="694"/>
      <c r="G461" s="284" t="str">
        <f>+'11'!Q383</f>
        <v>7900000191</v>
      </c>
      <c r="H461" s="290" t="str">
        <f>+'11'!R383</f>
        <v>800</v>
      </c>
      <c r="I461" s="303">
        <f>+'11'!O383</f>
        <v>1</v>
      </c>
      <c r="J461" s="303">
        <f>+'11'!P383</f>
        <v>3</v>
      </c>
      <c r="K461" s="689"/>
      <c r="L461" s="690"/>
      <c r="M461" s="291"/>
      <c r="N461" s="292"/>
      <c r="O461" s="315">
        <v>9.2200000000000006</v>
      </c>
      <c r="P461" s="315">
        <f>+P462</f>
        <v>9.1431399999999989</v>
      </c>
      <c r="Q461" s="521">
        <f t="shared" si="8"/>
        <v>99.166377440347048</v>
      </c>
    </row>
    <row r="462" spans="2:17" ht="13.5" thickBot="1" x14ac:dyDescent="0.25">
      <c r="B462" s="693" t="str">
        <f>+'11'!B384:M384</f>
        <v>Уплата налогов, сборов и иных платежей</v>
      </c>
      <c r="C462" s="693"/>
      <c r="D462" s="693"/>
      <c r="E462" s="693"/>
      <c r="F462" s="694"/>
      <c r="G462" s="284" t="str">
        <f>+'11'!Q384</f>
        <v>7900000191</v>
      </c>
      <c r="H462" s="290" t="str">
        <f>+'11'!R384</f>
        <v>850</v>
      </c>
      <c r="I462" s="303">
        <f>+'11'!O384</f>
        <v>1</v>
      </c>
      <c r="J462" s="303">
        <f>+'11'!P384</f>
        <v>3</v>
      </c>
      <c r="K462" s="689"/>
      <c r="L462" s="690"/>
      <c r="M462" s="291"/>
      <c r="N462" s="292"/>
      <c r="O462" s="315">
        <v>9.2200000000000006</v>
      </c>
      <c r="P462" s="315">
        <f>+P463+P464+P465</f>
        <v>9.1431399999999989</v>
      </c>
      <c r="Q462" s="521">
        <f t="shared" si="8"/>
        <v>99.166377440347048</v>
      </c>
    </row>
    <row r="463" spans="2:17" ht="13.5" thickBot="1" x14ac:dyDescent="0.25">
      <c r="B463" s="693" t="str">
        <f>+'11'!B385:M385</f>
        <v>Уплата налога на имущество организаций и земельного налога</v>
      </c>
      <c r="C463" s="693"/>
      <c r="D463" s="693"/>
      <c r="E463" s="693"/>
      <c r="F463" s="694"/>
      <c r="G463" s="284" t="str">
        <f>+'11'!Q385</f>
        <v>7900000191</v>
      </c>
      <c r="H463" s="290" t="str">
        <f>+'11'!R385</f>
        <v>851</v>
      </c>
      <c r="I463" s="303">
        <f>+'11'!O385</f>
        <v>1</v>
      </c>
      <c r="J463" s="303">
        <f>+'11'!P385</f>
        <v>3</v>
      </c>
      <c r="K463" s="689"/>
      <c r="L463" s="690"/>
      <c r="M463" s="291"/>
      <c r="N463" s="292"/>
      <c r="O463" s="315">
        <v>5.0199999999999996</v>
      </c>
      <c r="P463" s="315">
        <f>+'11'!V385</f>
        <v>5.0110000000000001</v>
      </c>
      <c r="Q463" s="521">
        <f t="shared" si="8"/>
        <v>99.820717131474112</v>
      </c>
    </row>
    <row r="464" spans="2:17" ht="13.5" thickBot="1" x14ac:dyDescent="0.25">
      <c r="B464" s="693" t="str">
        <f>+'11'!B386:M386</f>
        <v>Уплата прочих налогов, сборов</v>
      </c>
      <c r="C464" s="693"/>
      <c r="D464" s="693"/>
      <c r="E464" s="693"/>
      <c r="F464" s="694"/>
      <c r="G464" s="284" t="str">
        <f>+'11'!Q386</f>
        <v>7900000191</v>
      </c>
      <c r="H464" s="290" t="str">
        <f>+'11'!R386</f>
        <v>852</v>
      </c>
      <c r="I464" s="303">
        <f>+'11'!O386</f>
        <v>1</v>
      </c>
      <c r="J464" s="303">
        <f>+'11'!P386</f>
        <v>3</v>
      </c>
      <c r="K464" s="689"/>
      <c r="L464" s="690"/>
      <c r="M464" s="291"/>
      <c r="N464" s="292"/>
      <c r="O464" s="315">
        <v>3.3</v>
      </c>
      <c r="P464" s="315">
        <f>+'11'!V386</f>
        <v>3.2810000000000001</v>
      </c>
      <c r="Q464" s="521">
        <f t="shared" si="8"/>
        <v>99.424242424242436</v>
      </c>
    </row>
    <row r="465" spans="2:17" ht="13.5" thickBot="1" x14ac:dyDescent="0.25">
      <c r="B465" s="693" t="str">
        <f>+'11'!B387:M387</f>
        <v>Уплата иных платежей</v>
      </c>
      <c r="C465" s="693"/>
      <c r="D465" s="693"/>
      <c r="E465" s="693"/>
      <c r="F465" s="694"/>
      <c r="G465" s="284" t="str">
        <f>+'11'!Q387</f>
        <v>7900000191</v>
      </c>
      <c r="H465" s="290" t="str">
        <f>+'11'!R387</f>
        <v>853</v>
      </c>
      <c r="I465" s="303">
        <f>+'11'!O387</f>
        <v>1</v>
      </c>
      <c r="J465" s="303">
        <f>+'11'!P387</f>
        <v>3</v>
      </c>
      <c r="K465" s="689"/>
      <c r="L465" s="690"/>
      <c r="M465" s="291"/>
      <c r="N465" s="292"/>
      <c r="O465" s="315">
        <v>0.9</v>
      </c>
      <c r="P465" s="315">
        <f>+'11'!V387</f>
        <v>0.85114000000000001</v>
      </c>
      <c r="Q465" s="521">
        <f t="shared" si="8"/>
        <v>94.571111111111108</v>
      </c>
    </row>
    <row r="466" spans="2:17" ht="13.5" hidden="1" thickBot="1" x14ac:dyDescent="0.25">
      <c r="B466" s="693" t="str">
        <f>+'11'!B388:M388</f>
        <v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v>
      </c>
      <c r="C466" s="693"/>
      <c r="D466" s="693"/>
      <c r="E466" s="693"/>
      <c r="F466" s="694"/>
      <c r="G466" s="284" t="str">
        <f>+'11'!Q388</f>
        <v>7900000870</v>
      </c>
      <c r="H466" s="290">
        <f>+'11'!R388</f>
        <v>0</v>
      </c>
      <c r="I466" s="303">
        <f>+'11'!O388</f>
        <v>1</v>
      </c>
      <c r="J466" s="303">
        <f>+'11'!P388</f>
        <v>3</v>
      </c>
      <c r="K466" s="689"/>
      <c r="L466" s="690"/>
      <c r="M466" s="291"/>
      <c r="N466" s="292"/>
      <c r="O466" s="315">
        <v>0</v>
      </c>
      <c r="P466" s="315">
        <f>+'[1]11'!X388</f>
        <v>0</v>
      </c>
      <c r="Q466" s="521" t="e">
        <f t="shared" si="8"/>
        <v>#DIV/0!</v>
      </c>
    </row>
    <row r="467" spans="2:17" ht="13.5" hidden="1" thickBot="1" x14ac:dyDescent="0.25">
      <c r="B467" s="693" t="str">
        <f>+'11'!B389:M389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7" s="693"/>
      <c r="D467" s="693"/>
      <c r="E467" s="693"/>
      <c r="F467" s="694"/>
      <c r="G467" s="284" t="str">
        <f>+'11'!Q389</f>
        <v>7900000870</v>
      </c>
      <c r="H467" s="290" t="str">
        <f>+'11'!R389</f>
        <v>100</v>
      </c>
      <c r="I467" s="303">
        <f>+'11'!O389</f>
        <v>1</v>
      </c>
      <c r="J467" s="303">
        <f>+'11'!P389</f>
        <v>3</v>
      </c>
      <c r="K467" s="689"/>
      <c r="L467" s="690"/>
      <c r="M467" s="291"/>
      <c r="N467" s="292"/>
      <c r="O467" s="315">
        <v>0</v>
      </c>
      <c r="P467" s="315">
        <f>+'[1]11'!X389</f>
        <v>0</v>
      </c>
      <c r="Q467" s="521" t="e">
        <f t="shared" si="8"/>
        <v>#DIV/0!</v>
      </c>
    </row>
    <row r="468" spans="2:17" ht="13.5" hidden="1" thickBot="1" x14ac:dyDescent="0.25">
      <c r="B468" s="693" t="str">
        <f>+'11'!B390:M390</f>
        <v>Расходы на выплаты персоналу государственных (муниципальных) органов</v>
      </c>
      <c r="C468" s="693"/>
      <c r="D468" s="693"/>
      <c r="E468" s="693"/>
      <c r="F468" s="694"/>
      <c r="G468" s="284" t="str">
        <f>+'11'!Q390</f>
        <v>7900000870</v>
      </c>
      <c r="H468" s="290" t="str">
        <f>+'11'!R390</f>
        <v>120</v>
      </c>
      <c r="I468" s="303">
        <f>+'11'!O390</f>
        <v>1</v>
      </c>
      <c r="J468" s="303">
        <f>+'11'!P390</f>
        <v>3</v>
      </c>
      <c r="K468" s="689"/>
      <c r="L468" s="690"/>
      <c r="M468" s="291"/>
      <c r="N468" s="292"/>
      <c r="O468" s="315">
        <v>0</v>
      </c>
      <c r="P468" s="315">
        <f>+'[1]11'!X390</f>
        <v>0</v>
      </c>
      <c r="Q468" s="521" t="e">
        <f t="shared" ref="Q468:Q531" si="9">+P468/O468*100</f>
        <v>#DIV/0!</v>
      </c>
    </row>
    <row r="469" spans="2:17" ht="13.5" hidden="1" thickBot="1" x14ac:dyDescent="0.25">
      <c r="B469" s="693" t="str">
        <f>+'11'!B391:M391</f>
        <v>Иные выплаты персоналу государственных (муниципальных) органов, за исключением фонда оплаты труда</v>
      </c>
      <c r="C469" s="693"/>
      <c r="D469" s="693"/>
      <c r="E469" s="693"/>
      <c r="F469" s="694"/>
      <c r="G469" s="284" t="str">
        <f>+'11'!Q391</f>
        <v>7900000870</v>
      </c>
      <c r="H469" s="290" t="str">
        <f>+'11'!R391</f>
        <v>122</v>
      </c>
      <c r="I469" s="303">
        <f>+'11'!O391</f>
        <v>1</v>
      </c>
      <c r="J469" s="303">
        <f>+'11'!P391</f>
        <v>3</v>
      </c>
      <c r="K469" s="689"/>
      <c r="L469" s="690"/>
      <c r="M469" s="291"/>
      <c r="N469" s="292"/>
      <c r="O469" s="315">
        <v>0</v>
      </c>
      <c r="P469" s="315">
        <f>+'[1]11'!X391</f>
        <v>0</v>
      </c>
      <c r="Q469" s="521" t="e">
        <f t="shared" si="9"/>
        <v>#DIV/0!</v>
      </c>
    </row>
    <row r="470" spans="2:17" s="311" customFormat="1" ht="13.5" thickBot="1" x14ac:dyDescent="0.25">
      <c r="B470" s="695" t="str">
        <f>+'11'!B223:M223</f>
        <v>Обеспечение деятельности органов местного самоуправления</v>
      </c>
      <c r="C470" s="695"/>
      <c r="D470" s="695"/>
      <c r="E470" s="695"/>
      <c r="F470" s="696"/>
      <c r="G470" s="306" t="str">
        <f>+'11'!Q223</f>
        <v>8900000000</v>
      </c>
      <c r="H470" s="316">
        <f>+'11'!R223</f>
        <v>0</v>
      </c>
      <c r="I470" s="317">
        <f>+'11'!O223</f>
        <v>4</v>
      </c>
      <c r="J470" s="317">
        <f>+'11'!P223</f>
        <v>5</v>
      </c>
      <c r="K470" s="691"/>
      <c r="L470" s="692"/>
      <c r="M470" s="318"/>
      <c r="N470" s="319"/>
      <c r="O470" s="520">
        <f>O471+O490+O501+O506+O516+O520</f>
        <v>7986.0649599999997</v>
      </c>
      <c r="P470" s="520">
        <f>P471+P490+P501+P506+P516+P520</f>
        <v>7985.7666099999997</v>
      </c>
      <c r="Q470" s="521">
        <f t="shared" si="9"/>
        <v>99.996264117541074</v>
      </c>
    </row>
    <row r="471" spans="2:17" s="311" customFormat="1" ht="13.5" thickBot="1" x14ac:dyDescent="0.25">
      <c r="B471" s="326"/>
      <c r="C471" s="326"/>
      <c r="D471" s="326"/>
      <c r="E471" s="326"/>
      <c r="F471" s="301">
        <f>+'11'!B686:M686</f>
        <v>0</v>
      </c>
      <c r="G471" s="284" t="str">
        <f>+'11'!Q686</f>
        <v>8900000110</v>
      </c>
      <c r="H471" s="290">
        <f>+'11'!R686</f>
        <v>0</v>
      </c>
      <c r="I471" s="303">
        <f>+'11'!O686</f>
        <v>1</v>
      </c>
      <c r="J471" s="303">
        <f>+'11'!P686</f>
        <v>6</v>
      </c>
      <c r="K471" s="302"/>
      <c r="L471" s="303"/>
      <c r="M471" s="291"/>
      <c r="N471" s="292"/>
      <c r="O471" s="315">
        <v>4477.3231900000001</v>
      </c>
      <c r="P471" s="520">
        <f>+P472+P476+P481+P486</f>
        <v>4477.1273099999999</v>
      </c>
      <c r="Q471" s="521">
        <f t="shared" si="9"/>
        <v>99.99562506453772</v>
      </c>
    </row>
    <row r="472" spans="2:17" s="311" customFormat="1" ht="13.5" thickBot="1" x14ac:dyDescent="0.25">
      <c r="B472" s="326"/>
      <c r="C472" s="326"/>
      <c r="D472" s="326"/>
      <c r="E472" s="326"/>
      <c r="F472" s="301">
        <f>+'11'!B687:M687</f>
        <v>0</v>
      </c>
      <c r="G472" s="284" t="str">
        <f>+'11'!Q687</f>
        <v>8900000110</v>
      </c>
      <c r="H472" s="290" t="str">
        <f>+'11'!R687</f>
        <v>100</v>
      </c>
      <c r="I472" s="303">
        <f>+'11'!O687</f>
        <v>1</v>
      </c>
      <c r="J472" s="303">
        <f>+'11'!P687</f>
        <v>6</v>
      </c>
      <c r="K472" s="302"/>
      <c r="L472" s="303"/>
      <c r="M472" s="291"/>
      <c r="N472" s="292"/>
      <c r="O472" s="315">
        <v>3770.9671900000003</v>
      </c>
      <c r="P472" s="315">
        <f>+P473</f>
        <v>3770.9671899999998</v>
      </c>
      <c r="Q472" s="521">
        <f t="shared" si="9"/>
        <v>99.999999999999986</v>
      </c>
    </row>
    <row r="473" spans="2:17" s="311" customFormat="1" ht="13.5" thickBot="1" x14ac:dyDescent="0.25">
      <c r="B473" s="326"/>
      <c r="C473" s="326"/>
      <c r="D473" s="326"/>
      <c r="E473" s="326"/>
      <c r="F473" s="301">
        <f>+'11'!B688:M688</f>
        <v>0</v>
      </c>
      <c r="G473" s="284" t="str">
        <f>+'11'!Q688</f>
        <v>8900000110</v>
      </c>
      <c r="H473" s="290" t="str">
        <f>+'11'!R688</f>
        <v>120</v>
      </c>
      <c r="I473" s="303">
        <f>+'11'!O688</f>
        <v>1</v>
      </c>
      <c r="J473" s="303">
        <f>+'11'!P688</f>
        <v>6</v>
      </c>
      <c r="K473" s="328"/>
      <c r="L473" s="317"/>
      <c r="M473" s="318"/>
      <c r="N473" s="319"/>
      <c r="O473" s="315">
        <v>3770.9671900000003</v>
      </c>
      <c r="P473" s="315">
        <f>+P474+P475</f>
        <v>3770.9671899999998</v>
      </c>
      <c r="Q473" s="521">
        <f t="shared" si="9"/>
        <v>99.999999999999986</v>
      </c>
    </row>
    <row r="474" spans="2:17" s="311" customFormat="1" ht="13.5" thickBot="1" x14ac:dyDescent="0.25">
      <c r="B474" s="326"/>
      <c r="C474" s="326"/>
      <c r="D474" s="326"/>
      <c r="E474" s="326"/>
      <c r="F474" s="301">
        <f>+'11'!B689:M689</f>
        <v>0</v>
      </c>
      <c r="G474" s="284" t="str">
        <f>+'11'!Q689</f>
        <v>8900000110</v>
      </c>
      <c r="H474" s="290" t="str">
        <f>+'11'!R689</f>
        <v>121</v>
      </c>
      <c r="I474" s="303">
        <f>+'11'!O689</f>
        <v>1</v>
      </c>
      <c r="J474" s="303">
        <f>+'11'!P689</f>
        <v>6</v>
      </c>
      <c r="K474" s="328"/>
      <c r="L474" s="317"/>
      <c r="M474" s="318"/>
      <c r="N474" s="319"/>
      <c r="O474" s="315">
        <v>2908.2437199999999</v>
      </c>
      <c r="P474" s="315">
        <f>+'11'!V689</f>
        <v>2908.2437199999999</v>
      </c>
      <c r="Q474" s="521">
        <f t="shared" si="9"/>
        <v>100</v>
      </c>
    </row>
    <row r="475" spans="2:17" s="311" customFormat="1" ht="13.5" thickBot="1" x14ac:dyDescent="0.25">
      <c r="B475" s="326"/>
      <c r="C475" s="326"/>
      <c r="D475" s="326"/>
      <c r="E475" s="326"/>
      <c r="F475" s="301">
        <f>+'11'!B690:M690</f>
        <v>0</v>
      </c>
      <c r="G475" s="284" t="str">
        <f>+'11'!Q690</f>
        <v>8900000110</v>
      </c>
      <c r="H475" s="290" t="str">
        <f>+'11'!R690</f>
        <v>129</v>
      </c>
      <c r="I475" s="303">
        <f>+'11'!O690</f>
        <v>1</v>
      </c>
      <c r="J475" s="303">
        <f>+'11'!P690</f>
        <v>6</v>
      </c>
      <c r="K475" s="328"/>
      <c r="L475" s="317"/>
      <c r="M475" s="318"/>
      <c r="N475" s="319"/>
      <c r="O475" s="315">
        <v>862.72347000000002</v>
      </c>
      <c r="P475" s="315">
        <f>+'11'!V690</f>
        <v>862.72347000000002</v>
      </c>
      <c r="Q475" s="521">
        <f t="shared" si="9"/>
        <v>100</v>
      </c>
    </row>
    <row r="476" spans="2:17" s="311" customFormat="1" ht="13.5" thickBot="1" x14ac:dyDescent="0.25">
      <c r="B476" s="326"/>
      <c r="C476" s="326"/>
      <c r="D476" s="326"/>
      <c r="E476" s="326"/>
      <c r="F476" s="301">
        <f>+'11'!B691:M691</f>
        <v>0</v>
      </c>
      <c r="G476" s="284" t="str">
        <f>+'11'!Q691</f>
        <v>8900000190</v>
      </c>
      <c r="H476" s="290">
        <f>+'11'!R691</f>
        <v>0</v>
      </c>
      <c r="I476" s="303">
        <f>+'11'!O691</f>
        <v>1</v>
      </c>
      <c r="J476" s="303">
        <f>+'11'!P691</f>
        <v>6</v>
      </c>
      <c r="K476" s="328"/>
      <c r="L476" s="317"/>
      <c r="M476" s="318"/>
      <c r="N476" s="319"/>
      <c r="O476" s="315">
        <v>696</v>
      </c>
      <c r="P476" s="315">
        <f>+P477</f>
        <v>692.77211999999997</v>
      </c>
      <c r="Q476" s="521">
        <f t="shared" si="9"/>
        <v>99.536224137931029</v>
      </c>
    </row>
    <row r="477" spans="2:17" s="311" customFormat="1" ht="13.5" thickBot="1" x14ac:dyDescent="0.25">
      <c r="B477" s="326"/>
      <c r="C477" s="326"/>
      <c r="D477" s="326"/>
      <c r="E477" s="326"/>
      <c r="F477" s="301">
        <f>+'11'!B692:M692</f>
        <v>0</v>
      </c>
      <c r="G477" s="284" t="str">
        <f>+'11'!Q692</f>
        <v>8900000190</v>
      </c>
      <c r="H477" s="290" t="str">
        <f>+'11'!R692</f>
        <v>200</v>
      </c>
      <c r="I477" s="303">
        <f>+'11'!O692</f>
        <v>1</v>
      </c>
      <c r="J477" s="303">
        <f>+'11'!P692</f>
        <v>6</v>
      </c>
      <c r="K477" s="328"/>
      <c r="L477" s="317"/>
      <c r="M477" s="318"/>
      <c r="N477" s="319"/>
      <c r="O477" s="315">
        <v>692.9</v>
      </c>
      <c r="P477" s="315">
        <f>+P478</f>
        <v>692.77211999999997</v>
      </c>
      <c r="Q477" s="521">
        <f t="shared" si="9"/>
        <v>99.981544234377253</v>
      </c>
    </row>
    <row r="478" spans="2:17" s="311" customFormat="1" ht="13.5" thickBot="1" x14ac:dyDescent="0.25">
      <c r="B478" s="326"/>
      <c r="C478" s="326"/>
      <c r="D478" s="326"/>
      <c r="E478" s="326"/>
      <c r="F478" s="301">
        <f>+'11'!B693:M693</f>
        <v>0</v>
      </c>
      <c r="G478" s="284" t="str">
        <f>+'11'!Q693</f>
        <v>8900000190</v>
      </c>
      <c r="H478" s="290" t="str">
        <f>+'11'!R693</f>
        <v>240</v>
      </c>
      <c r="I478" s="303">
        <f>+'11'!O693</f>
        <v>1</v>
      </c>
      <c r="J478" s="303">
        <f>+'11'!P693</f>
        <v>6</v>
      </c>
      <c r="K478" s="328"/>
      <c r="L478" s="317"/>
      <c r="M478" s="318"/>
      <c r="N478" s="319"/>
      <c r="O478" s="315">
        <v>692.9</v>
      </c>
      <c r="P478" s="315">
        <f>+P479+P480</f>
        <v>692.77211999999997</v>
      </c>
      <c r="Q478" s="521">
        <f t="shared" si="9"/>
        <v>99.981544234377253</v>
      </c>
    </row>
    <row r="479" spans="2:17" s="311" customFormat="1" ht="13.5" thickBot="1" x14ac:dyDescent="0.25">
      <c r="B479" s="326"/>
      <c r="C479" s="326"/>
      <c r="D479" s="326"/>
      <c r="E479" s="326"/>
      <c r="F479" s="301">
        <f>+'11'!B694:M694</f>
        <v>0</v>
      </c>
      <c r="G479" s="284" t="str">
        <f>+'11'!Q694</f>
        <v>8900000190</v>
      </c>
      <c r="H479" s="290" t="str">
        <f>+'11'!R694</f>
        <v>242</v>
      </c>
      <c r="I479" s="303">
        <f>+'11'!O694</f>
        <v>1</v>
      </c>
      <c r="J479" s="303">
        <f>+'11'!P694</f>
        <v>6</v>
      </c>
      <c r="K479" s="328"/>
      <c r="L479" s="317"/>
      <c r="M479" s="318"/>
      <c r="N479" s="319"/>
      <c r="O479" s="315">
        <v>477.1</v>
      </c>
      <c r="P479" s="315">
        <f>+'11'!V694</f>
        <v>477.05369999999999</v>
      </c>
      <c r="Q479" s="521">
        <f t="shared" si="9"/>
        <v>99.990295535527139</v>
      </c>
    </row>
    <row r="480" spans="2:17" s="311" customFormat="1" ht="13.5" thickBot="1" x14ac:dyDescent="0.25">
      <c r="B480" s="326"/>
      <c r="C480" s="326"/>
      <c r="D480" s="326"/>
      <c r="E480" s="326"/>
      <c r="F480" s="301">
        <f>+'11'!B695:M695</f>
        <v>0</v>
      </c>
      <c r="G480" s="284" t="str">
        <f>+'11'!Q695</f>
        <v>8900000190</v>
      </c>
      <c r="H480" s="290" t="str">
        <f>+'11'!R695</f>
        <v>244</v>
      </c>
      <c r="I480" s="303">
        <f>+'11'!O695</f>
        <v>1</v>
      </c>
      <c r="J480" s="303">
        <f>+'11'!P695</f>
        <v>6</v>
      </c>
      <c r="K480" s="328"/>
      <c r="L480" s="317"/>
      <c r="M480" s="318"/>
      <c r="N480" s="319"/>
      <c r="O480" s="315">
        <v>215.8</v>
      </c>
      <c r="P480" s="315">
        <f>+'11'!V695</f>
        <v>215.71842000000001</v>
      </c>
      <c r="Q480" s="521">
        <f t="shared" si="9"/>
        <v>99.962196478220577</v>
      </c>
    </row>
    <row r="481" spans="2:17" s="311" customFormat="1" ht="13.5" thickBot="1" x14ac:dyDescent="0.25">
      <c r="B481" s="326"/>
      <c r="C481" s="326"/>
      <c r="D481" s="326"/>
      <c r="E481" s="326"/>
      <c r="F481" s="301">
        <f>+'11'!B696:M696</f>
        <v>0</v>
      </c>
      <c r="G481" s="284" t="str">
        <f>+'11'!Q696</f>
        <v>8900000190</v>
      </c>
      <c r="H481" s="290" t="str">
        <f>+'11'!R696</f>
        <v>800</v>
      </c>
      <c r="I481" s="303">
        <f>+'11'!O696</f>
        <v>1</v>
      </c>
      <c r="J481" s="303">
        <f>+'11'!P696</f>
        <v>6</v>
      </c>
      <c r="K481" s="328"/>
      <c r="L481" s="317"/>
      <c r="M481" s="318"/>
      <c r="N481" s="319"/>
      <c r="O481" s="315">
        <v>3.0999999999999996</v>
      </c>
      <c r="P481" s="315">
        <f>+P482</f>
        <v>3.032</v>
      </c>
      <c r="Q481" s="521">
        <f t="shared" si="9"/>
        <v>97.806451612903231</v>
      </c>
    </row>
    <row r="482" spans="2:17" s="311" customFormat="1" ht="13.5" thickBot="1" x14ac:dyDescent="0.25">
      <c r="B482" s="326"/>
      <c r="C482" s="326"/>
      <c r="D482" s="326"/>
      <c r="E482" s="326"/>
      <c r="F482" s="301">
        <f>+'11'!B697:M697</f>
        <v>0</v>
      </c>
      <c r="G482" s="284" t="str">
        <f>+'11'!Q697</f>
        <v>8900000190</v>
      </c>
      <c r="H482" s="290" t="str">
        <f>+'11'!R697</f>
        <v>850</v>
      </c>
      <c r="I482" s="303">
        <f>+'11'!O697</f>
        <v>1</v>
      </c>
      <c r="J482" s="303">
        <f>+'11'!P697</f>
        <v>6</v>
      </c>
      <c r="K482" s="328"/>
      <c r="L482" s="317"/>
      <c r="M482" s="318"/>
      <c r="N482" s="319"/>
      <c r="O482" s="315">
        <v>3.0999999999999996</v>
      </c>
      <c r="P482" s="315">
        <f>+P483+P484+P485</f>
        <v>3.032</v>
      </c>
      <c r="Q482" s="521">
        <f t="shared" si="9"/>
        <v>97.806451612903231</v>
      </c>
    </row>
    <row r="483" spans="2:17" s="311" customFormat="1" ht="13.5" thickBot="1" x14ac:dyDescent="0.25">
      <c r="B483" s="326"/>
      <c r="C483" s="326"/>
      <c r="D483" s="326"/>
      <c r="E483" s="326"/>
      <c r="F483" s="301">
        <f>+'11'!B698:M698</f>
        <v>0</v>
      </c>
      <c r="G483" s="284" t="str">
        <f>+'11'!Q698</f>
        <v>8900000190</v>
      </c>
      <c r="H483" s="290" t="str">
        <f>+'11'!R698</f>
        <v>851</v>
      </c>
      <c r="I483" s="303">
        <f>+'11'!O698</f>
        <v>1</v>
      </c>
      <c r="J483" s="303">
        <f>+'11'!P698</f>
        <v>6</v>
      </c>
      <c r="K483" s="328"/>
      <c r="L483" s="317"/>
      <c r="M483" s="318"/>
      <c r="N483" s="319"/>
      <c r="O483" s="315">
        <v>1</v>
      </c>
      <c r="P483" s="315">
        <f>+'11'!V698</f>
        <v>0.96599999999999997</v>
      </c>
      <c r="Q483" s="521">
        <f t="shared" si="9"/>
        <v>96.6</v>
      </c>
    </row>
    <row r="484" spans="2:17" s="311" customFormat="1" ht="13.5" thickBot="1" x14ac:dyDescent="0.25">
      <c r="B484" s="326"/>
      <c r="C484" s="326"/>
      <c r="D484" s="326"/>
      <c r="E484" s="326"/>
      <c r="F484" s="301">
        <f>+'11'!B699:M699</f>
        <v>0</v>
      </c>
      <c r="G484" s="284" t="str">
        <f>+'11'!Q699</f>
        <v>8900000190</v>
      </c>
      <c r="H484" s="290" t="str">
        <f>+'11'!R699</f>
        <v>852</v>
      </c>
      <c r="I484" s="303">
        <f>+'11'!O699</f>
        <v>1</v>
      </c>
      <c r="J484" s="303">
        <f>+'11'!P699</f>
        <v>6</v>
      </c>
      <c r="K484" s="328"/>
      <c r="L484" s="317"/>
      <c r="M484" s="318"/>
      <c r="N484" s="319"/>
      <c r="O484" s="315">
        <v>2.1</v>
      </c>
      <c r="P484" s="315">
        <f>+'11'!V699</f>
        <v>2.0659999999999998</v>
      </c>
      <c r="Q484" s="521">
        <f t="shared" si="9"/>
        <v>98.380952380952365</v>
      </c>
    </row>
    <row r="485" spans="2:17" s="311" customFormat="1" ht="13.5" hidden="1" thickBot="1" x14ac:dyDescent="0.25">
      <c r="B485" s="326"/>
      <c r="C485" s="326"/>
      <c r="D485" s="326"/>
      <c r="E485" s="326"/>
      <c r="F485" s="301">
        <f>+'11'!B700:M700</f>
        <v>0</v>
      </c>
      <c r="G485" s="284" t="str">
        <f>+'11'!Q700</f>
        <v>8900000190</v>
      </c>
      <c r="H485" s="290" t="str">
        <f>+'11'!R700</f>
        <v>853</v>
      </c>
      <c r="I485" s="303">
        <f>+'11'!O700</f>
        <v>1</v>
      </c>
      <c r="J485" s="303">
        <f>+'11'!P700</f>
        <v>6</v>
      </c>
      <c r="K485" s="328"/>
      <c r="L485" s="317"/>
      <c r="M485" s="318"/>
      <c r="N485" s="319"/>
      <c r="O485" s="315">
        <v>0</v>
      </c>
      <c r="P485" s="315">
        <f>+'11'!V700</f>
        <v>0</v>
      </c>
      <c r="Q485" s="521" t="e">
        <f t="shared" si="9"/>
        <v>#DIV/0!</v>
      </c>
    </row>
    <row r="486" spans="2:17" s="311" customFormat="1" ht="13.5" thickBot="1" x14ac:dyDescent="0.25">
      <c r="B486" s="326"/>
      <c r="C486" s="326"/>
      <c r="D486" s="326"/>
      <c r="E486" s="326"/>
      <c r="F486" s="301">
        <f>+'11'!B701:M701</f>
        <v>0</v>
      </c>
      <c r="G486" s="284" t="str">
        <f>+'11'!Q701</f>
        <v>8900000870</v>
      </c>
      <c r="H486" s="290">
        <f>+'11'!R701</f>
        <v>0</v>
      </c>
      <c r="I486" s="303">
        <f>+'11'!O701</f>
        <v>1</v>
      </c>
      <c r="J486" s="303">
        <f>+'11'!P701</f>
        <v>6</v>
      </c>
      <c r="K486" s="328"/>
      <c r="L486" s="317"/>
      <c r="M486" s="318"/>
      <c r="N486" s="319"/>
      <c r="O486" s="315">
        <v>10.356000000000009</v>
      </c>
      <c r="P486" s="315">
        <f>+P487</f>
        <v>10.356</v>
      </c>
      <c r="Q486" s="521">
        <f t="shared" si="9"/>
        <v>99.999999999999915</v>
      </c>
    </row>
    <row r="487" spans="2:17" s="311" customFormat="1" ht="13.5" thickBot="1" x14ac:dyDescent="0.25">
      <c r="B487" s="326"/>
      <c r="C487" s="326"/>
      <c r="D487" s="326"/>
      <c r="E487" s="326"/>
      <c r="F487" s="301">
        <f>+'11'!B702:M702</f>
        <v>0</v>
      </c>
      <c r="G487" s="284" t="str">
        <f>+'11'!Q702</f>
        <v>8900000870</v>
      </c>
      <c r="H487" s="290" t="str">
        <f>+'11'!R702</f>
        <v>100</v>
      </c>
      <c r="I487" s="303">
        <f>+'11'!O702</f>
        <v>1</v>
      </c>
      <c r="J487" s="303">
        <f>+'11'!P702</f>
        <v>6</v>
      </c>
      <c r="K487" s="328"/>
      <c r="L487" s="317"/>
      <c r="M487" s="318"/>
      <c r="N487" s="319"/>
      <c r="O487" s="315">
        <v>10.356000000000009</v>
      </c>
      <c r="P487" s="315">
        <f>+P488</f>
        <v>10.356</v>
      </c>
      <c r="Q487" s="521">
        <f t="shared" si="9"/>
        <v>99.999999999999915</v>
      </c>
    </row>
    <row r="488" spans="2:17" s="311" customFormat="1" ht="13.5" thickBot="1" x14ac:dyDescent="0.25">
      <c r="B488" s="326"/>
      <c r="C488" s="326"/>
      <c r="D488" s="326"/>
      <c r="E488" s="326"/>
      <c r="F488" s="301">
        <f>+'11'!B703:M703</f>
        <v>0</v>
      </c>
      <c r="G488" s="284" t="str">
        <f>+'11'!Q703</f>
        <v>8900000870</v>
      </c>
      <c r="H488" s="290" t="str">
        <f>+'11'!R703</f>
        <v>120</v>
      </c>
      <c r="I488" s="303">
        <f>+'11'!O703</f>
        <v>1</v>
      </c>
      <c r="J488" s="303">
        <f>+'11'!P703</f>
        <v>6</v>
      </c>
      <c r="K488" s="328"/>
      <c r="L488" s="317"/>
      <c r="M488" s="318"/>
      <c r="N488" s="319"/>
      <c r="O488" s="315">
        <v>10.356000000000009</v>
      </c>
      <c r="P488" s="315">
        <f>+P489</f>
        <v>10.356</v>
      </c>
      <c r="Q488" s="521">
        <f t="shared" si="9"/>
        <v>99.999999999999915</v>
      </c>
    </row>
    <row r="489" spans="2:17" s="311" customFormat="1" ht="13.5" thickBot="1" x14ac:dyDescent="0.25">
      <c r="B489" s="326"/>
      <c r="C489" s="326"/>
      <c r="D489" s="326"/>
      <c r="E489" s="326"/>
      <c r="F489" s="301">
        <f>+'11'!B704:M704</f>
        <v>0</v>
      </c>
      <c r="G489" s="284" t="str">
        <f>+'11'!Q704</f>
        <v>8900000870</v>
      </c>
      <c r="H489" s="290" t="str">
        <f>+'11'!R704</f>
        <v>122</v>
      </c>
      <c r="I489" s="303">
        <f>+'11'!O704</f>
        <v>1</v>
      </c>
      <c r="J489" s="303">
        <f>+'11'!P704</f>
        <v>6</v>
      </c>
      <c r="K489" s="328"/>
      <c r="L489" s="317"/>
      <c r="M489" s="318"/>
      <c r="N489" s="319"/>
      <c r="O489" s="315">
        <v>10.356000000000009</v>
      </c>
      <c r="P489" s="315">
        <f>+'11'!V704</f>
        <v>10.356</v>
      </c>
      <c r="Q489" s="521">
        <f t="shared" si="9"/>
        <v>99.999999999999915</v>
      </c>
    </row>
    <row r="490" spans="2:17" s="311" customFormat="1" ht="13.5" thickBot="1" x14ac:dyDescent="0.25">
      <c r="B490" s="326"/>
      <c r="C490" s="326"/>
      <c r="D490" s="326"/>
      <c r="E490" s="326"/>
      <c r="F490" s="301">
        <f>+'11'!B705:M705</f>
        <v>0</v>
      </c>
      <c r="G490" s="284">
        <f>+'11'!Q705</f>
        <v>0</v>
      </c>
      <c r="H490" s="290">
        <f>+'11'!R705</f>
        <v>0</v>
      </c>
      <c r="I490" s="303">
        <f>+'11'!O705</f>
        <v>1</v>
      </c>
      <c r="J490" s="303">
        <f>+'11'!P705</f>
        <v>13</v>
      </c>
      <c r="K490" s="328"/>
      <c r="L490" s="317"/>
      <c r="M490" s="318"/>
      <c r="N490" s="319"/>
      <c r="O490" s="315">
        <v>339.24027999999998</v>
      </c>
      <c r="P490" s="315">
        <f>+P491</f>
        <v>339.24027999999998</v>
      </c>
      <c r="Q490" s="521">
        <f t="shared" si="9"/>
        <v>100</v>
      </c>
    </row>
    <row r="491" spans="2:17" s="311" customFormat="1" ht="13.5" thickBot="1" x14ac:dyDescent="0.25">
      <c r="B491" s="326"/>
      <c r="C491" s="326"/>
      <c r="D491" s="326"/>
      <c r="E491" s="326"/>
      <c r="F491" s="301">
        <f>+'11'!B706:M706</f>
        <v>0</v>
      </c>
      <c r="G491" s="284" t="str">
        <f>+'11'!Q706</f>
        <v>8900000000</v>
      </c>
      <c r="H491" s="290">
        <f>+'11'!R706</f>
        <v>0</v>
      </c>
      <c r="I491" s="303">
        <f>+'11'!O706</f>
        <v>1</v>
      </c>
      <c r="J491" s="303">
        <f>+'11'!P706</f>
        <v>13</v>
      </c>
      <c r="K491" s="328"/>
      <c r="L491" s="317"/>
      <c r="M491" s="318"/>
      <c r="N491" s="319"/>
      <c r="O491" s="315">
        <v>339.24027999999998</v>
      </c>
      <c r="P491" s="315">
        <f>+P492+P497</f>
        <v>339.24027999999998</v>
      </c>
      <c r="Q491" s="521">
        <f t="shared" si="9"/>
        <v>100</v>
      </c>
    </row>
    <row r="492" spans="2:17" s="311" customFormat="1" ht="13.5" thickBot="1" x14ac:dyDescent="0.25">
      <c r="B492" s="326"/>
      <c r="C492" s="326"/>
      <c r="D492" s="326"/>
      <c r="E492" s="326"/>
      <c r="F492" s="301">
        <f>+'11'!B707:M707</f>
        <v>0</v>
      </c>
      <c r="G492" s="284" t="str">
        <f>+'11'!Q707</f>
        <v>8900000140</v>
      </c>
      <c r="H492" s="290">
        <f>+'11'!R707</f>
        <v>0</v>
      </c>
      <c r="I492" s="303">
        <f>+'11'!O707</f>
        <v>1</v>
      </c>
      <c r="J492" s="303">
        <f>+'11'!P707</f>
        <v>13</v>
      </c>
      <c r="K492" s="328"/>
      <c r="L492" s="317"/>
      <c r="M492" s="318"/>
      <c r="N492" s="319"/>
      <c r="O492" s="315">
        <v>338.46827999999999</v>
      </c>
      <c r="P492" s="315">
        <f>+P493</f>
        <v>338.46827999999999</v>
      </c>
      <c r="Q492" s="521">
        <f t="shared" si="9"/>
        <v>100</v>
      </c>
    </row>
    <row r="493" spans="2:17" s="311" customFormat="1" ht="13.5" thickBot="1" x14ac:dyDescent="0.25">
      <c r="B493" s="326"/>
      <c r="C493" s="326"/>
      <c r="D493" s="326"/>
      <c r="E493" s="326"/>
      <c r="F493" s="301">
        <f>+'11'!B708:M708</f>
        <v>0</v>
      </c>
      <c r="G493" s="284" t="str">
        <f>+'11'!Q708</f>
        <v>8900000140</v>
      </c>
      <c r="H493" s="290" t="str">
        <f>+'11'!R708</f>
        <v>100</v>
      </c>
      <c r="I493" s="303">
        <f>+'11'!O708</f>
        <v>1</v>
      </c>
      <c r="J493" s="303">
        <f>+'11'!P708</f>
        <v>13</v>
      </c>
      <c r="K493" s="328"/>
      <c r="L493" s="317"/>
      <c r="M493" s="318"/>
      <c r="N493" s="319"/>
      <c r="O493" s="315">
        <v>338.46827999999999</v>
      </c>
      <c r="P493" s="315">
        <f>+P494</f>
        <v>338.46827999999999</v>
      </c>
      <c r="Q493" s="521">
        <f t="shared" si="9"/>
        <v>100</v>
      </c>
    </row>
    <row r="494" spans="2:17" s="311" customFormat="1" ht="13.5" thickBot="1" x14ac:dyDescent="0.25">
      <c r="B494" s="326"/>
      <c r="C494" s="326"/>
      <c r="D494" s="326"/>
      <c r="E494" s="326"/>
      <c r="F494" s="301">
        <f>+'11'!B709:M709</f>
        <v>0</v>
      </c>
      <c r="G494" s="284" t="str">
        <f>+'11'!Q709</f>
        <v>8900000140</v>
      </c>
      <c r="H494" s="290" t="str">
        <f>+'11'!R709</f>
        <v>120</v>
      </c>
      <c r="I494" s="303">
        <f>+'11'!O709</f>
        <v>1</v>
      </c>
      <c r="J494" s="303">
        <f>+'11'!P709</f>
        <v>13</v>
      </c>
      <c r="K494" s="328"/>
      <c r="L494" s="317"/>
      <c r="M494" s="318"/>
      <c r="N494" s="319"/>
      <c r="O494" s="315">
        <v>338.46827999999999</v>
      </c>
      <c r="P494" s="315">
        <f>+P495+P496</f>
        <v>338.46827999999999</v>
      </c>
      <c r="Q494" s="521">
        <f t="shared" si="9"/>
        <v>100</v>
      </c>
    </row>
    <row r="495" spans="2:17" s="311" customFormat="1" ht="13.5" thickBot="1" x14ac:dyDescent="0.25">
      <c r="B495" s="326"/>
      <c r="C495" s="326"/>
      <c r="D495" s="326"/>
      <c r="E495" s="326"/>
      <c r="F495" s="301">
        <f>+'11'!B710:M710</f>
        <v>0</v>
      </c>
      <c r="G495" s="284" t="str">
        <f>+'11'!Q710</f>
        <v>8900000140</v>
      </c>
      <c r="H495" s="290" t="str">
        <f>+'11'!R710</f>
        <v>121</v>
      </c>
      <c r="I495" s="303">
        <f>+'11'!O710</f>
        <v>1</v>
      </c>
      <c r="J495" s="303">
        <f>+'11'!P710</f>
        <v>13</v>
      </c>
      <c r="K495" s="328"/>
      <c r="L495" s="317"/>
      <c r="M495" s="318"/>
      <c r="N495" s="319"/>
      <c r="O495" s="315">
        <v>260.29059999999998</v>
      </c>
      <c r="P495" s="315">
        <f>+'11'!V710</f>
        <v>260.29059999999998</v>
      </c>
      <c r="Q495" s="521">
        <f t="shared" si="9"/>
        <v>100</v>
      </c>
    </row>
    <row r="496" spans="2:17" s="311" customFormat="1" ht="13.5" thickBot="1" x14ac:dyDescent="0.25">
      <c r="B496" s="326"/>
      <c r="C496" s="326"/>
      <c r="D496" s="326"/>
      <c r="E496" s="326"/>
      <c r="F496" s="301">
        <f>+'11'!B711:M711</f>
        <v>0</v>
      </c>
      <c r="G496" s="284" t="str">
        <f>+'11'!Q711</f>
        <v>8900000140</v>
      </c>
      <c r="H496" s="290" t="str">
        <f>+'11'!R711</f>
        <v>129</v>
      </c>
      <c r="I496" s="303">
        <f>+'11'!O711</f>
        <v>1</v>
      </c>
      <c r="J496" s="303">
        <f>+'11'!P711</f>
        <v>13</v>
      </c>
      <c r="K496" s="328"/>
      <c r="L496" s="317"/>
      <c r="M496" s="318"/>
      <c r="N496" s="319"/>
      <c r="O496" s="315">
        <v>78.177680000000009</v>
      </c>
      <c r="P496" s="315">
        <f>+'11'!V711</f>
        <v>78.177679999999995</v>
      </c>
      <c r="Q496" s="521">
        <f t="shared" si="9"/>
        <v>99.999999999999972</v>
      </c>
    </row>
    <row r="497" spans="2:17" s="311" customFormat="1" ht="13.5" thickBot="1" x14ac:dyDescent="0.25">
      <c r="B497" s="326"/>
      <c r="C497" s="326"/>
      <c r="D497" s="326"/>
      <c r="E497" s="326"/>
      <c r="F497" s="301">
        <f>+'11'!B712:M712</f>
        <v>0</v>
      </c>
      <c r="G497" s="284" t="str">
        <f>+'11'!Q712</f>
        <v>8900000870</v>
      </c>
      <c r="H497" s="290">
        <f>+'11'!R712</f>
        <v>0</v>
      </c>
      <c r="I497" s="303">
        <f>+'11'!O712</f>
        <v>1</v>
      </c>
      <c r="J497" s="303">
        <f>+'11'!P712</f>
        <v>13</v>
      </c>
      <c r="K497" s="328"/>
      <c r="L497" s="317"/>
      <c r="M497" s="318"/>
      <c r="N497" s="319"/>
      <c r="O497" s="315">
        <v>0.7719999999999998</v>
      </c>
      <c r="P497" s="315">
        <f>+P498</f>
        <v>0.77200000000000002</v>
      </c>
      <c r="Q497" s="521">
        <f t="shared" si="9"/>
        <v>100.00000000000003</v>
      </c>
    </row>
    <row r="498" spans="2:17" s="311" customFormat="1" ht="13.5" thickBot="1" x14ac:dyDescent="0.25">
      <c r="B498" s="326"/>
      <c r="C498" s="326"/>
      <c r="D498" s="326"/>
      <c r="E498" s="326"/>
      <c r="F498" s="301">
        <f>+'11'!B713:M713</f>
        <v>0</v>
      </c>
      <c r="G498" s="284" t="str">
        <f>+'11'!Q713</f>
        <v>8900000870</v>
      </c>
      <c r="H498" s="290" t="str">
        <f>+'11'!R713</f>
        <v>100</v>
      </c>
      <c r="I498" s="303">
        <f>+'11'!O713</f>
        <v>1</v>
      </c>
      <c r="J498" s="303">
        <f>+'11'!P713</f>
        <v>13</v>
      </c>
      <c r="K498" s="328"/>
      <c r="L498" s="317"/>
      <c r="M498" s="318"/>
      <c r="N498" s="319"/>
      <c r="O498" s="315">
        <v>0.7719999999999998</v>
      </c>
      <c r="P498" s="315">
        <f>+P499</f>
        <v>0.77200000000000002</v>
      </c>
      <c r="Q498" s="521">
        <f t="shared" si="9"/>
        <v>100.00000000000003</v>
      </c>
    </row>
    <row r="499" spans="2:17" s="311" customFormat="1" ht="13.5" thickBot="1" x14ac:dyDescent="0.25">
      <c r="B499" s="326"/>
      <c r="C499" s="326"/>
      <c r="D499" s="326"/>
      <c r="E499" s="326"/>
      <c r="F499" s="301">
        <f>+'11'!B714:M714</f>
        <v>0</v>
      </c>
      <c r="G499" s="284" t="str">
        <f>+'11'!Q714</f>
        <v>8900000870</v>
      </c>
      <c r="H499" s="290" t="str">
        <f>+'11'!R714</f>
        <v>120</v>
      </c>
      <c r="I499" s="303">
        <f>+'11'!O714</f>
        <v>1</v>
      </c>
      <c r="J499" s="303">
        <f>+'11'!P714</f>
        <v>13</v>
      </c>
      <c r="K499" s="328"/>
      <c r="L499" s="317"/>
      <c r="M499" s="318"/>
      <c r="N499" s="319"/>
      <c r="O499" s="315">
        <v>0.7719999999999998</v>
      </c>
      <c r="P499" s="315">
        <f>+P500</f>
        <v>0.77200000000000002</v>
      </c>
      <c r="Q499" s="521">
        <f t="shared" si="9"/>
        <v>100.00000000000003</v>
      </c>
    </row>
    <row r="500" spans="2:17" s="311" customFormat="1" ht="13.5" thickBot="1" x14ac:dyDescent="0.25">
      <c r="B500" s="326"/>
      <c r="C500" s="326"/>
      <c r="D500" s="326"/>
      <c r="E500" s="326"/>
      <c r="F500" s="301">
        <f>+'11'!B715:M715</f>
        <v>0</v>
      </c>
      <c r="G500" s="284" t="str">
        <f>+'11'!Q715</f>
        <v>8900000870</v>
      </c>
      <c r="H500" s="290" t="str">
        <f>+'11'!R715</f>
        <v>122</v>
      </c>
      <c r="I500" s="303">
        <f>+'11'!O715</f>
        <v>1</v>
      </c>
      <c r="J500" s="303">
        <f>+'11'!P715</f>
        <v>13</v>
      </c>
      <c r="K500" s="328"/>
      <c r="L500" s="317"/>
      <c r="M500" s="318"/>
      <c r="N500" s="319"/>
      <c r="O500" s="315">
        <v>0.7719999999999998</v>
      </c>
      <c r="P500" s="315">
        <f>+'11'!V715</f>
        <v>0.77200000000000002</v>
      </c>
      <c r="Q500" s="521">
        <f t="shared" si="9"/>
        <v>100.00000000000003</v>
      </c>
    </row>
    <row r="501" spans="2:17" ht="13.5" thickBot="1" x14ac:dyDescent="0.25">
      <c r="B501" s="693" t="str">
        <f>+'11'!B224:M224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501" s="693"/>
      <c r="D501" s="693"/>
      <c r="E501" s="693"/>
      <c r="F501" s="694"/>
      <c r="G501" s="284" t="str">
        <f>+'11'!Q224</f>
        <v>8900000110</v>
      </c>
      <c r="H501" s="290">
        <f>+'11'!R224</f>
        <v>0</v>
      </c>
      <c r="I501" s="303">
        <f>+'11'!O224</f>
        <v>4</v>
      </c>
      <c r="J501" s="303">
        <f>+'11'!P224</f>
        <v>5</v>
      </c>
      <c r="K501" s="689"/>
      <c r="L501" s="690"/>
      <c r="M501" s="291"/>
      <c r="N501" s="292"/>
      <c r="O501" s="315">
        <v>2235.2432199999998</v>
      </c>
      <c r="P501" s="315">
        <f>+P502</f>
        <v>2235.2432199999998</v>
      </c>
      <c r="Q501" s="521">
        <f t="shared" si="9"/>
        <v>100</v>
      </c>
    </row>
    <row r="502" spans="2:17" ht="13.5" thickBot="1" x14ac:dyDescent="0.25">
      <c r="B502" s="693" t="str">
        <f>+'11'!B225:M225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2" s="693"/>
      <c r="D502" s="693"/>
      <c r="E502" s="693"/>
      <c r="F502" s="694"/>
      <c r="G502" s="284" t="str">
        <f>+'11'!Q225</f>
        <v>8900000110</v>
      </c>
      <c r="H502" s="290" t="str">
        <f>+'11'!R225</f>
        <v>100</v>
      </c>
      <c r="I502" s="303">
        <f>+'11'!O225</f>
        <v>4</v>
      </c>
      <c r="J502" s="303">
        <f>+'11'!P225</f>
        <v>5</v>
      </c>
      <c r="K502" s="689"/>
      <c r="L502" s="690"/>
      <c r="M502" s="291"/>
      <c r="N502" s="292"/>
      <c r="O502" s="315">
        <v>2235.2432199999998</v>
      </c>
      <c r="P502" s="315">
        <f>+P503</f>
        <v>2235.2432199999998</v>
      </c>
      <c r="Q502" s="521">
        <f t="shared" si="9"/>
        <v>100</v>
      </c>
    </row>
    <row r="503" spans="2:17" ht="13.5" thickBot="1" x14ac:dyDescent="0.25">
      <c r="B503" s="693" t="str">
        <f>+'11'!B226:M226</f>
        <v>Расходы на выплаты персоналу государственных (муниципальных) органов</v>
      </c>
      <c r="C503" s="693"/>
      <c r="D503" s="693"/>
      <c r="E503" s="693"/>
      <c r="F503" s="694"/>
      <c r="G503" s="284" t="str">
        <f>+'11'!Q226</f>
        <v>8900000110</v>
      </c>
      <c r="H503" s="290" t="str">
        <f>+'11'!R226</f>
        <v>120</v>
      </c>
      <c r="I503" s="303">
        <f>+'11'!O226</f>
        <v>4</v>
      </c>
      <c r="J503" s="303">
        <f>+'11'!P226</f>
        <v>5</v>
      </c>
      <c r="K503" s="689"/>
      <c r="L503" s="690"/>
      <c r="M503" s="291"/>
      <c r="N503" s="292"/>
      <c r="O503" s="315">
        <v>2235.2432199999998</v>
      </c>
      <c r="P503" s="315">
        <f>+P504+P505</f>
        <v>2235.2432199999998</v>
      </c>
      <c r="Q503" s="521">
        <f t="shared" si="9"/>
        <v>100</v>
      </c>
    </row>
    <row r="504" spans="2:17" ht="13.5" thickBot="1" x14ac:dyDescent="0.25">
      <c r="B504" s="693" t="str">
        <f>+'11'!B227:M227</f>
        <v>Фонд оплаты труда государственных (муниципальных) органов</v>
      </c>
      <c r="C504" s="693"/>
      <c r="D504" s="693"/>
      <c r="E504" s="693"/>
      <c r="F504" s="694"/>
      <c r="G504" s="284" t="str">
        <f>+'11'!Q227</f>
        <v>8900000110</v>
      </c>
      <c r="H504" s="290" t="str">
        <f>+'11'!R227</f>
        <v>121</v>
      </c>
      <c r="I504" s="303">
        <f>+'11'!O227</f>
        <v>4</v>
      </c>
      <c r="J504" s="303">
        <f>+'11'!P227</f>
        <v>5</v>
      </c>
      <c r="K504" s="689"/>
      <c r="L504" s="690"/>
      <c r="M504" s="291"/>
      <c r="N504" s="292"/>
      <c r="O504" s="315">
        <v>1719.5416399999999</v>
      </c>
      <c r="P504" s="315">
        <f>+'11'!V227</f>
        <v>1719.5416399999999</v>
      </c>
      <c r="Q504" s="521">
        <f t="shared" si="9"/>
        <v>100</v>
      </c>
    </row>
    <row r="505" spans="2:17" ht="13.5" thickBot="1" x14ac:dyDescent="0.25">
      <c r="B505" s="693" t="str">
        <f>+'11'!B228:M228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5" s="693"/>
      <c r="D505" s="693"/>
      <c r="E505" s="693"/>
      <c r="F505" s="694"/>
      <c r="G505" s="284" t="str">
        <f>+'11'!Q228</f>
        <v>8900000110</v>
      </c>
      <c r="H505" s="290" t="str">
        <f>+'11'!R228</f>
        <v>129</v>
      </c>
      <c r="I505" s="303">
        <f>+'11'!O228</f>
        <v>4</v>
      </c>
      <c r="J505" s="303">
        <f>+'11'!P228</f>
        <v>5</v>
      </c>
      <c r="K505" s="689"/>
      <c r="L505" s="690"/>
      <c r="M505" s="291"/>
      <c r="N505" s="292"/>
      <c r="O505" s="315">
        <v>515.70158000000004</v>
      </c>
      <c r="P505" s="315">
        <f>+'11'!V228</f>
        <v>515.70158000000004</v>
      </c>
      <c r="Q505" s="521">
        <f t="shared" si="9"/>
        <v>100</v>
      </c>
    </row>
    <row r="506" spans="2:17" ht="13.5" thickBot="1" x14ac:dyDescent="0.25">
      <c r="B506" s="693" t="str">
        <f>+'11'!B229:M229</f>
        <v>Обеспечение деятельности органов местного самоуправления</v>
      </c>
      <c r="C506" s="693"/>
      <c r="D506" s="693"/>
      <c r="E506" s="693"/>
      <c r="F506" s="694"/>
      <c r="G506" s="284" t="str">
        <f>+'11'!Q229</f>
        <v>8900000190</v>
      </c>
      <c r="H506" s="290">
        <f>+'11'!R229</f>
        <v>0</v>
      </c>
      <c r="I506" s="303">
        <f>+'11'!O229</f>
        <v>4</v>
      </c>
      <c r="J506" s="303">
        <f>+'11'!P229</f>
        <v>5</v>
      </c>
      <c r="K506" s="689"/>
      <c r="L506" s="690"/>
      <c r="M506" s="291"/>
      <c r="N506" s="292"/>
      <c r="O506" s="315">
        <v>585.52</v>
      </c>
      <c r="P506" s="315">
        <f>+P507+P511</f>
        <v>585.41753000000006</v>
      </c>
      <c r="Q506" s="521">
        <f t="shared" si="9"/>
        <v>99.982499316846571</v>
      </c>
    </row>
    <row r="507" spans="2:17" ht="13.5" thickBot="1" x14ac:dyDescent="0.25">
      <c r="B507" s="693" t="str">
        <f>+'11'!B230:M230</f>
        <v>Закупка товаров, работ и услуг для обеспечения государственных (муниципальных) нужд</v>
      </c>
      <c r="C507" s="693"/>
      <c r="D507" s="693"/>
      <c r="E507" s="693"/>
      <c r="F507" s="694"/>
      <c r="G507" s="284" t="str">
        <f>+'11'!Q230</f>
        <v>8900000190</v>
      </c>
      <c r="H507" s="290" t="str">
        <f>+'11'!R230</f>
        <v>200</v>
      </c>
      <c r="I507" s="303">
        <f>+'11'!O230</f>
        <v>4</v>
      </c>
      <c r="J507" s="303">
        <f>+'11'!P230</f>
        <v>5</v>
      </c>
      <c r="K507" s="689"/>
      <c r="L507" s="690"/>
      <c r="M507" s="291"/>
      <c r="N507" s="292"/>
      <c r="O507" s="315">
        <v>573.82999999999993</v>
      </c>
      <c r="P507" s="315">
        <f>+P508</f>
        <v>573.74553000000003</v>
      </c>
      <c r="Q507" s="521">
        <f t="shared" si="9"/>
        <v>99.985279612428783</v>
      </c>
    </row>
    <row r="508" spans="2:17" ht="13.5" thickBot="1" x14ac:dyDescent="0.25">
      <c r="B508" s="693" t="str">
        <f>+'11'!B231:M231</f>
        <v>Иные закупки товаров, работ и услуг для обеспечения государственных (муниципальных) нужд</v>
      </c>
      <c r="C508" s="693"/>
      <c r="D508" s="693"/>
      <c r="E508" s="693"/>
      <c r="F508" s="694"/>
      <c r="G508" s="284" t="str">
        <f>+'11'!Q231</f>
        <v>8900000190</v>
      </c>
      <c r="H508" s="290" t="str">
        <f>+'11'!R231</f>
        <v>240</v>
      </c>
      <c r="I508" s="303">
        <f>+'11'!O231</f>
        <v>4</v>
      </c>
      <c r="J508" s="303">
        <f>+'11'!P231</f>
        <v>5</v>
      </c>
      <c r="K508" s="689"/>
      <c r="L508" s="690"/>
      <c r="M508" s="291"/>
      <c r="N508" s="292"/>
      <c r="O508" s="315">
        <v>573.82999999999993</v>
      </c>
      <c r="P508" s="315">
        <f>+P509+P510</f>
        <v>573.74553000000003</v>
      </c>
      <c r="Q508" s="521">
        <f t="shared" si="9"/>
        <v>99.985279612428783</v>
      </c>
    </row>
    <row r="509" spans="2:17" ht="13.5" thickBot="1" x14ac:dyDescent="0.25">
      <c r="B509" s="693" t="str">
        <f>+'11'!B232:M232</f>
        <v>Закупка товаров, работ, услуг в сфере информационно-коммуникационных технологий</v>
      </c>
      <c r="C509" s="693"/>
      <c r="D509" s="693"/>
      <c r="E509" s="693"/>
      <c r="F509" s="694"/>
      <c r="G509" s="284" t="str">
        <f>+'11'!Q232</f>
        <v>8900000190</v>
      </c>
      <c r="H509" s="290" t="str">
        <f>+'11'!R232</f>
        <v>242</v>
      </c>
      <c r="I509" s="303">
        <f>+'11'!O232</f>
        <v>4</v>
      </c>
      <c r="J509" s="303">
        <f>+'11'!P232</f>
        <v>5</v>
      </c>
      <c r="K509" s="689"/>
      <c r="L509" s="690"/>
      <c r="M509" s="291"/>
      <c r="N509" s="292"/>
      <c r="O509" s="315">
        <v>105</v>
      </c>
      <c r="P509" s="315">
        <f>+'11'!V232</f>
        <v>104.92153</v>
      </c>
      <c r="Q509" s="521">
        <f t="shared" si="9"/>
        <v>99.925266666666673</v>
      </c>
    </row>
    <row r="510" spans="2:17" ht="13.5" thickBot="1" x14ac:dyDescent="0.25">
      <c r="B510" s="693" t="str">
        <f>+'11'!B233:M233</f>
        <v>Прочая закупка товаров, работ и услуг</v>
      </c>
      <c r="C510" s="693"/>
      <c r="D510" s="693"/>
      <c r="E510" s="693"/>
      <c r="F510" s="694"/>
      <c r="G510" s="284" t="str">
        <f>+'11'!Q233</f>
        <v>8900000190</v>
      </c>
      <c r="H510" s="290" t="str">
        <f>+'11'!R233</f>
        <v>244</v>
      </c>
      <c r="I510" s="303">
        <f>+'11'!O233</f>
        <v>4</v>
      </c>
      <c r="J510" s="303">
        <f>+'11'!P233</f>
        <v>5</v>
      </c>
      <c r="K510" s="689"/>
      <c r="L510" s="690"/>
      <c r="M510" s="291"/>
      <c r="N510" s="292"/>
      <c r="O510" s="315">
        <v>468.83</v>
      </c>
      <c r="P510" s="315">
        <f>+'11'!V233</f>
        <v>468.82400000000001</v>
      </c>
      <c r="Q510" s="521">
        <f t="shared" si="9"/>
        <v>99.998720218416054</v>
      </c>
    </row>
    <row r="511" spans="2:17" ht="13.5" thickBot="1" x14ac:dyDescent="0.25">
      <c r="B511" s="693" t="str">
        <f>+'11'!B234:M234</f>
        <v>Иные бюджетные ассигнования</v>
      </c>
      <c r="C511" s="693"/>
      <c r="D511" s="693"/>
      <c r="E511" s="693"/>
      <c r="F511" s="694"/>
      <c r="G511" s="284" t="str">
        <f>+'11'!Q234</f>
        <v>8900000190</v>
      </c>
      <c r="H511" s="290" t="str">
        <f>+'11'!R234</f>
        <v>800</v>
      </c>
      <c r="I511" s="303">
        <f>+'11'!O234</f>
        <v>4</v>
      </c>
      <c r="J511" s="303">
        <f>+'11'!P234</f>
        <v>5</v>
      </c>
      <c r="K511" s="689"/>
      <c r="L511" s="690"/>
      <c r="M511" s="291"/>
      <c r="N511" s="292"/>
      <c r="O511" s="315">
        <v>11.690000000000001</v>
      </c>
      <c r="P511" s="315">
        <f>+P512</f>
        <v>11.672000000000001</v>
      </c>
      <c r="Q511" s="521">
        <f t="shared" si="9"/>
        <v>99.846022241231807</v>
      </c>
    </row>
    <row r="512" spans="2:17" ht="13.5" thickBot="1" x14ac:dyDescent="0.25">
      <c r="B512" s="693" t="str">
        <f>+'11'!B235:M235</f>
        <v>Уплата налогов, сборов и иных платежей</v>
      </c>
      <c r="C512" s="693"/>
      <c r="D512" s="693"/>
      <c r="E512" s="693"/>
      <c r="F512" s="694"/>
      <c r="G512" s="284" t="str">
        <f>+'11'!Q235</f>
        <v>8900000190</v>
      </c>
      <c r="H512" s="290" t="str">
        <f>+'11'!R235</f>
        <v>850</v>
      </c>
      <c r="I512" s="303">
        <f>+'11'!O235</f>
        <v>4</v>
      </c>
      <c r="J512" s="303">
        <f>+'11'!P235</f>
        <v>5</v>
      </c>
      <c r="K512" s="689"/>
      <c r="L512" s="690"/>
      <c r="M512" s="291"/>
      <c r="N512" s="292"/>
      <c r="O512" s="315">
        <v>11.690000000000001</v>
      </c>
      <c r="P512" s="315">
        <f>+P513+P514+P515</f>
        <v>11.672000000000001</v>
      </c>
      <c r="Q512" s="521">
        <f t="shared" si="9"/>
        <v>99.846022241231807</v>
      </c>
    </row>
    <row r="513" spans="2:17" ht="13.5" thickBot="1" x14ac:dyDescent="0.25">
      <c r="B513" s="693" t="str">
        <f>+'11'!B236:M236</f>
        <v>Уплата налога на имущество организаций и земельного налога</v>
      </c>
      <c r="C513" s="693"/>
      <c r="D513" s="693"/>
      <c r="E513" s="693"/>
      <c r="F513" s="694"/>
      <c r="G513" s="284" t="str">
        <f>+'11'!Q236</f>
        <v>8900000190</v>
      </c>
      <c r="H513" s="290" t="str">
        <f>+'11'!R236</f>
        <v>851</v>
      </c>
      <c r="I513" s="303">
        <f>+'11'!O236</f>
        <v>4</v>
      </c>
      <c r="J513" s="303">
        <f>+'11'!P236</f>
        <v>5</v>
      </c>
      <c r="K513" s="689"/>
      <c r="L513" s="690"/>
      <c r="M513" s="291"/>
      <c r="N513" s="292"/>
      <c r="O513" s="315">
        <v>10.050000000000001</v>
      </c>
      <c r="P513" s="315">
        <f>+'11'!V236</f>
        <v>10.032</v>
      </c>
      <c r="Q513" s="521">
        <f t="shared" si="9"/>
        <v>99.820895522388057</v>
      </c>
    </row>
    <row r="514" spans="2:17" ht="13.5" thickBot="1" x14ac:dyDescent="0.25">
      <c r="B514" s="693" t="str">
        <f>+'11'!B237:M237</f>
        <v>Уплата прочих налогов, сборов</v>
      </c>
      <c r="C514" s="693"/>
      <c r="D514" s="693"/>
      <c r="E514" s="693"/>
      <c r="F514" s="694"/>
      <c r="G514" s="284" t="str">
        <f>+'11'!Q237</f>
        <v>8900000190</v>
      </c>
      <c r="H514" s="290" t="str">
        <f>+'11'!R237</f>
        <v>852</v>
      </c>
      <c r="I514" s="303">
        <f>+'11'!O237</f>
        <v>4</v>
      </c>
      <c r="J514" s="303">
        <f>+'11'!P237</f>
        <v>5</v>
      </c>
      <c r="K514" s="689"/>
      <c r="L514" s="690"/>
      <c r="M514" s="291"/>
      <c r="N514" s="292"/>
      <c r="O514" s="315">
        <v>1.24</v>
      </c>
      <c r="P514" s="315">
        <f>+'11'!V237</f>
        <v>1.24</v>
      </c>
      <c r="Q514" s="521">
        <f t="shared" si="9"/>
        <v>100</v>
      </c>
    </row>
    <row r="515" spans="2:17" ht="13.5" thickBot="1" x14ac:dyDescent="0.25">
      <c r="B515" s="693" t="str">
        <f>+'11'!B238:M238</f>
        <v>Уплата иных платежей</v>
      </c>
      <c r="C515" s="693"/>
      <c r="D515" s="693"/>
      <c r="E515" s="693"/>
      <c r="F515" s="694"/>
      <c r="G515" s="284" t="str">
        <f>+'11'!Q238</f>
        <v>8900000190</v>
      </c>
      <c r="H515" s="290" t="str">
        <f>+'11'!R238</f>
        <v>853</v>
      </c>
      <c r="I515" s="303">
        <f>+'11'!O238</f>
        <v>4</v>
      </c>
      <c r="J515" s="303">
        <f>+'11'!P238</f>
        <v>5</v>
      </c>
      <c r="K515" s="689"/>
      <c r="L515" s="690"/>
      <c r="M515" s="291"/>
      <c r="N515" s="292"/>
      <c r="O515" s="315">
        <v>0.4</v>
      </c>
      <c r="P515" s="315">
        <f>+'11'!V238</f>
        <v>0.4</v>
      </c>
      <c r="Q515" s="521">
        <f t="shared" si="9"/>
        <v>100</v>
      </c>
    </row>
    <row r="516" spans="2:17" ht="13.5" hidden="1" thickBot="1" x14ac:dyDescent="0.25">
      <c r="B516" s="693" t="str">
        <f>+'11'!B239:M239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516" s="693"/>
      <c r="D516" s="693"/>
      <c r="E516" s="693"/>
      <c r="F516" s="694"/>
      <c r="G516" s="284" t="str">
        <f>+'11'!Q239</f>
        <v>8900000870</v>
      </c>
      <c r="H516" s="290">
        <f>+'11'!R239</f>
        <v>0</v>
      </c>
      <c r="I516" s="303">
        <f>+'11'!O239</f>
        <v>4</v>
      </c>
      <c r="J516" s="303">
        <f>+'11'!P239</f>
        <v>5</v>
      </c>
      <c r="K516" s="689"/>
      <c r="L516" s="690"/>
      <c r="M516" s="291"/>
      <c r="N516" s="292"/>
      <c r="O516" s="315">
        <v>0</v>
      </c>
      <c r="P516" s="315">
        <f>+'[1]11'!X239</f>
        <v>0</v>
      </c>
      <c r="Q516" s="521" t="e">
        <f t="shared" si="9"/>
        <v>#DIV/0!</v>
      </c>
    </row>
    <row r="517" spans="2:17" ht="13.5" hidden="1" thickBot="1" x14ac:dyDescent="0.25">
      <c r="B517" s="693" t="str">
        <f>+'11'!B240:M240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17" s="693"/>
      <c r="D517" s="693"/>
      <c r="E517" s="693"/>
      <c r="F517" s="694"/>
      <c r="G517" s="284" t="str">
        <f>+'11'!Q240</f>
        <v>8900000870</v>
      </c>
      <c r="H517" s="290" t="str">
        <f>+'11'!R240</f>
        <v>100</v>
      </c>
      <c r="I517" s="303">
        <f>+'11'!O240</f>
        <v>4</v>
      </c>
      <c r="J517" s="303">
        <f>+'11'!P240</f>
        <v>5</v>
      </c>
      <c r="K517" s="689"/>
      <c r="L517" s="690"/>
      <c r="M517" s="291"/>
      <c r="N517" s="292"/>
      <c r="O517" s="315">
        <v>0</v>
      </c>
      <c r="P517" s="315">
        <f>+'[1]11'!X240</f>
        <v>0</v>
      </c>
      <c r="Q517" s="521" t="e">
        <f t="shared" si="9"/>
        <v>#DIV/0!</v>
      </c>
    </row>
    <row r="518" spans="2:17" ht="13.5" hidden="1" thickBot="1" x14ac:dyDescent="0.25">
      <c r="B518" s="693" t="str">
        <f>+'11'!B241:M241</f>
        <v>Расходы на выплаты персоналу государственных (муниципальных) органов</v>
      </c>
      <c r="C518" s="693"/>
      <c r="D518" s="693"/>
      <c r="E518" s="693"/>
      <c r="F518" s="694"/>
      <c r="G518" s="284" t="str">
        <f>+'11'!Q241</f>
        <v>8900000870</v>
      </c>
      <c r="H518" s="290" t="str">
        <f>+'11'!R241</f>
        <v>120</v>
      </c>
      <c r="I518" s="303">
        <f>+'11'!O241</f>
        <v>4</v>
      </c>
      <c r="J518" s="303">
        <f>+'11'!P241</f>
        <v>5</v>
      </c>
      <c r="K518" s="689"/>
      <c r="L518" s="690"/>
      <c r="M518" s="291"/>
      <c r="N518" s="292"/>
      <c r="O518" s="315">
        <v>0</v>
      </c>
      <c r="P518" s="315">
        <f>+'[1]11'!X241</f>
        <v>0</v>
      </c>
      <c r="Q518" s="521" t="e">
        <f t="shared" si="9"/>
        <v>#DIV/0!</v>
      </c>
    </row>
    <row r="519" spans="2:17" ht="13.5" hidden="1" thickBot="1" x14ac:dyDescent="0.25">
      <c r="B519" s="693" t="str">
        <f>+'11'!B242:M242</f>
        <v>Иные выплаты персоналу государственных (муниципальных) органов, за исключением фонда оплаты труда</v>
      </c>
      <c r="C519" s="693"/>
      <c r="D519" s="693"/>
      <c r="E519" s="693"/>
      <c r="F519" s="694"/>
      <c r="G519" s="284" t="str">
        <f>+'11'!Q242</f>
        <v>8900000870</v>
      </c>
      <c r="H519" s="290" t="str">
        <f>+'11'!R242</f>
        <v>122</v>
      </c>
      <c r="I519" s="303">
        <f>+'11'!O242</f>
        <v>4</v>
      </c>
      <c r="J519" s="303">
        <f>+'11'!P242</f>
        <v>5</v>
      </c>
      <c r="K519" s="689"/>
      <c r="L519" s="690"/>
      <c r="M519" s="291"/>
      <c r="N519" s="292"/>
      <c r="O519" s="315">
        <v>0</v>
      </c>
      <c r="P519" s="315">
        <f>+'[1]11'!X242</f>
        <v>0</v>
      </c>
      <c r="Q519" s="521" t="e">
        <f t="shared" si="9"/>
        <v>#DIV/0!</v>
      </c>
    </row>
    <row r="520" spans="2:17" ht="13.5" thickBot="1" x14ac:dyDescent="0.25">
      <c r="B520" s="693" t="str">
        <f>+'11'!B243:M243</f>
        <v>Другие вопросы в области национальной экономики</v>
      </c>
      <c r="C520" s="693"/>
      <c r="D520" s="693"/>
      <c r="E520" s="693"/>
      <c r="F520" s="694"/>
      <c r="G520" s="284">
        <f>+'11'!Q243</f>
        <v>0</v>
      </c>
      <c r="H520" s="290">
        <f>+'11'!R243</f>
        <v>0</v>
      </c>
      <c r="I520" s="303">
        <f>+'11'!O243</f>
        <v>4</v>
      </c>
      <c r="J520" s="303">
        <f>+'11'!P243</f>
        <v>12</v>
      </c>
      <c r="K520" s="689"/>
      <c r="L520" s="690"/>
      <c r="M520" s="291"/>
      <c r="N520" s="292"/>
      <c r="O520" s="315">
        <v>348.73827</v>
      </c>
      <c r="P520" s="315">
        <f>+P521</f>
        <v>348.73827000000006</v>
      </c>
      <c r="Q520" s="521">
        <f t="shared" si="9"/>
        <v>100.00000000000003</v>
      </c>
    </row>
    <row r="521" spans="2:17" ht="13.5" thickBot="1" x14ac:dyDescent="0.25">
      <c r="B521" s="693" t="str">
        <f>+'11'!B244:M244</f>
        <v>Обеспечение деятельности органов местного самоуправления</v>
      </c>
      <c r="C521" s="693"/>
      <c r="D521" s="693"/>
      <c r="E521" s="693"/>
      <c r="F521" s="694"/>
      <c r="G521" s="284" t="str">
        <f>+'11'!Q244</f>
        <v>8900000000</v>
      </c>
      <c r="H521" s="290">
        <f>+'11'!R244</f>
        <v>0</v>
      </c>
      <c r="I521" s="303">
        <f>+'11'!O244</f>
        <v>4</v>
      </c>
      <c r="J521" s="303">
        <f>+'11'!P244</f>
        <v>12</v>
      </c>
      <c r="K521" s="689"/>
      <c r="L521" s="690"/>
      <c r="M521" s="291"/>
      <c r="N521" s="292"/>
      <c r="O521" s="315">
        <v>348.73827</v>
      </c>
      <c r="P521" s="315">
        <f>+P522</f>
        <v>348.73827000000006</v>
      </c>
      <c r="Q521" s="521">
        <f t="shared" si="9"/>
        <v>100.00000000000003</v>
      </c>
    </row>
    <row r="522" spans="2:17" ht="13.5" thickBot="1" x14ac:dyDescent="0.25">
      <c r="B522" s="693" t="str">
        <f>+'11'!B245:M245</f>
        <v>Обеспечение хозяйственного обслуживания в целях функционированияорганов местного самоуправления</v>
      </c>
      <c r="C522" s="693"/>
      <c r="D522" s="693"/>
      <c r="E522" s="693"/>
      <c r="F522" s="694"/>
      <c r="G522" s="284" t="str">
        <f>+'11'!Q245</f>
        <v>8900000140</v>
      </c>
      <c r="H522" s="290">
        <f>+'11'!R245</f>
        <v>0</v>
      </c>
      <c r="I522" s="303">
        <f>+'11'!O245</f>
        <v>4</v>
      </c>
      <c r="J522" s="303">
        <f>+'11'!P245</f>
        <v>12</v>
      </c>
      <c r="K522" s="689"/>
      <c r="L522" s="690"/>
      <c r="M522" s="291"/>
      <c r="N522" s="292"/>
      <c r="O522" s="315">
        <v>348.73827</v>
      </c>
      <c r="P522" s="315">
        <f>+P523</f>
        <v>348.73827000000006</v>
      </c>
      <c r="Q522" s="521">
        <f t="shared" si="9"/>
        <v>100.00000000000003</v>
      </c>
    </row>
    <row r="523" spans="2:17" ht="13.5" thickBot="1" x14ac:dyDescent="0.25">
      <c r="B523" s="693" t="str">
        <f>+'11'!B246:M246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3" s="693"/>
      <c r="D523" s="693"/>
      <c r="E523" s="693"/>
      <c r="F523" s="694"/>
      <c r="G523" s="284" t="str">
        <f>+'11'!Q246</f>
        <v>8900000140</v>
      </c>
      <c r="H523" s="290" t="str">
        <f>+'11'!R246</f>
        <v>100</v>
      </c>
      <c r="I523" s="303">
        <f>+'11'!O246</f>
        <v>4</v>
      </c>
      <c r="J523" s="303">
        <f>+'11'!P246</f>
        <v>12</v>
      </c>
      <c r="K523" s="689"/>
      <c r="L523" s="690"/>
      <c r="M523" s="291"/>
      <c r="N523" s="292"/>
      <c r="O523" s="315">
        <v>348.73827</v>
      </c>
      <c r="P523" s="315">
        <f>+P524</f>
        <v>348.73827000000006</v>
      </c>
      <c r="Q523" s="521">
        <f t="shared" si="9"/>
        <v>100.00000000000003</v>
      </c>
    </row>
    <row r="524" spans="2:17" ht="13.5" thickBot="1" x14ac:dyDescent="0.25">
      <c r="B524" s="693" t="str">
        <f>+'11'!B247:M247</f>
        <v>Расходы на выплаты персоналу государственных (муниципальных) органов</v>
      </c>
      <c r="C524" s="693"/>
      <c r="D524" s="693"/>
      <c r="E524" s="693"/>
      <c r="F524" s="694"/>
      <c r="G524" s="284" t="str">
        <f>+'11'!Q247</f>
        <v>8900000140</v>
      </c>
      <c r="H524" s="290" t="str">
        <f>+'11'!R247</f>
        <v>120</v>
      </c>
      <c r="I524" s="303">
        <f>+'11'!O247</f>
        <v>4</v>
      </c>
      <c r="J524" s="303">
        <f>+'11'!P247</f>
        <v>12</v>
      </c>
      <c r="K524" s="689"/>
      <c r="L524" s="690"/>
      <c r="M524" s="291"/>
      <c r="N524" s="292"/>
      <c r="O524" s="315">
        <v>348.73827</v>
      </c>
      <c r="P524" s="315">
        <f>+P525+P526</f>
        <v>348.73827000000006</v>
      </c>
      <c r="Q524" s="521">
        <f t="shared" si="9"/>
        <v>100.00000000000003</v>
      </c>
    </row>
    <row r="525" spans="2:17" ht="13.5" thickBot="1" x14ac:dyDescent="0.25">
      <c r="B525" s="693" t="str">
        <f>+'11'!B248:M248</f>
        <v>Фонд оплаты труда государственных (муниципальных) органов</v>
      </c>
      <c r="C525" s="693"/>
      <c r="D525" s="693"/>
      <c r="E525" s="693"/>
      <c r="F525" s="694"/>
      <c r="G525" s="284" t="str">
        <f>+'11'!Q248</f>
        <v>8900000140</v>
      </c>
      <c r="H525" s="290" t="str">
        <f>+'11'!R248</f>
        <v>121</v>
      </c>
      <c r="I525" s="303">
        <f>+'11'!O248</f>
        <v>4</v>
      </c>
      <c r="J525" s="303">
        <f>+'11'!P248</f>
        <v>12</v>
      </c>
      <c r="K525" s="689"/>
      <c r="L525" s="690"/>
      <c r="M525" s="291"/>
      <c r="N525" s="292"/>
      <c r="O525" s="315">
        <v>267.84812999999997</v>
      </c>
      <c r="P525" s="315">
        <f>+'11'!V248</f>
        <v>267.84813000000003</v>
      </c>
      <c r="Q525" s="521">
        <f t="shared" si="9"/>
        <v>100.00000000000003</v>
      </c>
    </row>
    <row r="526" spans="2:17" ht="13.5" thickBot="1" x14ac:dyDescent="0.25">
      <c r="B526" s="693" t="str">
        <f>+'11'!B249:M249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26" s="693"/>
      <c r="D526" s="693"/>
      <c r="E526" s="693"/>
      <c r="F526" s="694"/>
      <c r="G526" s="284" t="str">
        <f>+'11'!Q249</f>
        <v>8900000140</v>
      </c>
      <c r="H526" s="290" t="str">
        <f>+'11'!R249</f>
        <v>129</v>
      </c>
      <c r="I526" s="303">
        <f>+'11'!O249</f>
        <v>4</v>
      </c>
      <c r="J526" s="303">
        <f>+'11'!P249</f>
        <v>12</v>
      </c>
      <c r="K526" s="689"/>
      <c r="L526" s="690"/>
      <c r="M526" s="291"/>
      <c r="N526" s="292"/>
      <c r="O526" s="315">
        <v>80.890140000000002</v>
      </c>
      <c r="P526" s="315">
        <f>+'11'!V249</f>
        <v>80.890140000000002</v>
      </c>
      <c r="Q526" s="521">
        <f t="shared" si="9"/>
        <v>100</v>
      </c>
    </row>
    <row r="527" spans="2:17" s="311" customFormat="1" ht="13.5" thickBot="1" x14ac:dyDescent="0.25">
      <c r="B527" s="695" t="str">
        <f>+'11'!B393:M393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527" s="695"/>
      <c r="D527" s="695"/>
      <c r="E527" s="695"/>
      <c r="F527" s="696"/>
      <c r="G527" s="306" t="str">
        <f>+'11'!Q393</f>
        <v>9300000000</v>
      </c>
      <c r="H527" s="316">
        <f>+'11'!R393</f>
        <v>0</v>
      </c>
      <c r="I527" s="317">
        <f>+'11'!O393</f>
        <v>1</v>
      </c>
      <c r="J527" s="317">
        <f>+'11'!P393</f>
        <v>6</v>
      </c>
      <c r="K527" s="691"/>
      <c r="L527" s="692"/>
      <c r="M527" s="318"/>
      <c r="N527" s="319"/>
      <c r="O527" s="520">
        <v>1493.8533199999999</v>
      </c>
      <c r="P527" s="520">
        <f>+P528+P533+P538+P543</f>
        <v>1493.85284</v>
      </c>
      <c r="Q527" s="521">
        <f t="shared" si="9"/>
        <v>99.999967868331282</v>
      </c>
    </row>
    <row r="528" spans="2:17" ht="13.5" thickBot="1" x14ac:dyDescent="0.25">
      <c r="B528" s="693" t="str">
        <f>+'11'!B394:M394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528" s="693"/>
      <c r="D528" s="693"/>
      <c r="E528" s="693"/>
      <c r="F528" s="694"/>
      <c r="G528" s="284" t="str">
        <f>+'11'!Q394</f>
        <v>9300000110</v>
      </c>
      <c r="H528" s="290">
        <f>+'11'!R394</f>
        <v>0</v>
      </c>
      <c r="I528" s="303">
        <f>+'11'!O394</f>
        <v>1</v>
      </c>
      <c r="J528" s="303">
        <f>+'11'!P394</f>
        <v>6</v>
      </c>
      <c r="K528" s="689"/>
      <c r="L528" s="690"/>
      <c r="M528" s="291"/>
      <c r="N528" s="292"/>
      <c r="O528" s="315">
        <v>834.41590999999994</v>
      </c>
      <c r="P528" s="520">
        <f>+P529</f>
        <v>834.41590999999994</v>
      </c>
      <c r="Q528" s="521">
        <f t="shared" si="9"/>
        <v>100</v>
      </c>
    </row>
    <row r="529" spans="2:17" ht="13.5" thickBot="1" x14ac:dyDescent="0.25">
      <c r="B529" s="693" t="str">
        <f>+'11'!B395:M395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9" s="693"/>
      <c r="D529" s="693"/>
      <c r="E529" s="693"/>
      <c r="F529" s="694"/>
      <c r="G529" s="284" t="str">
        <f>+'11'!Q395</f>
        <v>9300000110</v>
      </c>
      <c r="H529" s="290" t="str">
        <f>+'11'!R395</f>
        <v>100</v>
      </c>
      <c r="I529" s="303">
        <f>+'11'!O395</f>
        <v>1</v>
      </c>
      <c r="J529" s="303">
        <f>+'11'!P395</f>
        <v>6</v>
      </c>
      <c r="K529" s="689"/>
      <c r="L529" s="690"/>
      <c r="M529" s="291"/>
      <c r="N529" s="292"/>
      <c r="O529" s="315">
        <v>834.41590999999994</v>
      </c>
      <c r="P529" s="315">
        <f>+P530</f>
        <v>834.41590999999994</v>
      </c>
      <c r="Q529" s="521">
        <f t="shared" si="9"/>
        <v>100</v>
      </c>
    </row>
    <row r="530" spans="2:17" ht="13.5" thickBot="1" x14ac:dyDescent="0.25">
      <c r="B530" s="693" t="str">
        <f>+'11'!B396:M396</f>
        <v>Расходы на выплаты персоналу государственных (муниципальных) органов</v>
      </c>
      <c r="C530" s="693"/>
      <c r="D530" s="693"/>
      <c r="E530" s="693"/>
      <c r="F530" s="694"/>
      <c r="G530" s="284" t="str">
        <f>+'11'!Q396</f>
        <v>9300000110</v>
      </c>
      <c r="H530" s="290" t="str">
        <f>+'11'!R396</f>
        <v>120</v>
      </c>
      <c r="I530" s="303">
        <f>+'11'!O396</f>
        <v>1</v>
      </c>
      <c r="J530" s="303">
        <f>+'11'!P396</f>
        <v>6</v>
      </c>
      <c r="K530" s="689"/>
      <c r="L530" s="690"/>
      <c r="M530" s="291"/>
      <c r="N530" s="292"/>
      <c r="O530" s="315">
        <v>834.41590999999994</v>
      </c>
      <c r="P530" s="315">
        <f>+P531+P532</f>
        <v>834.41590999999994</v>
      </c>
      <c r="Q530" s="521">
        <f t="shared" si="9"/>
        <v>100</v>
      </c>
    </row>
    <row r="531" spans="2:17" ht="13.5" thickBot="1" x14ac:dyDescent="0.25">
      <c r="B531" s="693" t="str">
        <f>+'11'!B397:M397</f>
        <v>Фонд оплаты труда государственных (муниципальных) органов</v>
      </c>
      <c r="C531" s="693"/>
      <c r="D531" s="693"/>
      <c r="E531" s="693"/>
      <c r="F531" s="694"/>
      <c r="G531" s="284" t="str">
        <f>+'11'!Q397</f>
        <v>9300000110</v>
      </c>
      <c r="H531" s="290" t="str">
        <f>+'11'!R397</f>
        <v>121</v>
      </c>
      <c r="I531" s="303">
        <f>+'11'!O397</f>
        <v>1</v>
      </c>
      <c r="J531" s="303">
        <f>+'11'!P397</f>
        <v>6</v>
      </c>
      <c r="K531" s="689"/>
      <c r="L531" s="690"/>
      <c r="M531" s="291"/>
      <c r="N531" s="292"/>
      <c r="O531" s="315">
        <v>641.79408999999998</v>
      </c>
      <c r="P531" s="315">
        <f>+'11'!V397</f>
        <v>641.79408999999998</v>
      </c>
      <c r="Q531" s="521">
        <f t="shared" si="9"/>
        <v>100</v>
      </c>
    </row>
    <row r="532" spans="2:17" ht="13.5" thickBot="1" x14ac:dyDescent="0.25">
      <c r="B532" s="693" t="str">
        <f>+'11'!B398:M398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32" s="693"/>
      <c r="D532" s="693"/>
      <c r="E532" s="693"/>
      <c r="F532" s="694"/>
      <c r="G532" s="284" t="str">
        <f>+'11'!Q398</f>
        <v>9300000110</v>
      </c>
      <c r="H532" s="290" t="str">
        <f>+'11'!R398</f>
        <v>129</v>
      </c>
      <c r="I532" s="303">
        <f>+'11'!O398</f>
        <v>1</v>
      </c>
      <c r="J532" s="303">
        <f>+'11'!P398</f>
        <v>6</v>
      </c>
      <c r="K532" s="689"/>
      <c r="L532" s="690"/>
      <c r="M532" s="291"/>
      <c r="N532" s="292"/>
      <c r="O532" s="315">
        <v>192.62182000000001</v>
      </c>
      <c r="P532" s="315">
        <f>+'11'!V398</f>
        <v>192.62182000000001</v>
      </c>
      <c r="Q532" s="521">
        <f t="shared" ref="Q532:Q595" si="10">+P532/O532*100</f>
        <v>100</v>
      </c>
    </row>
    <row r="533" spans="2:17" ht="13.5" thickBot="1" x14ac:dyDescent="0.25">
      <c r="B533" s="693" t="str">
        <f>+'11'!B399:M399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33" s="693"/>
      <c r="D533" s="693"/>
      <c r="E533" s="693"/>
      <c r="F533" s="694"/>
      <c r="G533" s="284" t="str">
        <f>+'11'!Q399</f>
        <v>9300000120</v>
      </c>
      <c r="H533" s="290">
        <f>+'11'!R399</f>
        <v>0</v>
      </c>
      <c r="I533" s="303">
        <f>+'11'!O399</f>
        <v>1</v>
      </c>
      <c r="J533" s="303">
        <f>+'11'!P399</f>
        <v>6</v>
      </c>
      <c r="K533" s="689"/>
      <c r="L533" s="690"/>
      <c r="M533" s="291"/>
      <c r="N533" s="292"/>
      <c r="O533" s="315">
        <v>599.30693000000008</v>
      </c>
      <c r="P533" s="315">
        <f>+P534</f>
        <v>599.30692999999997</v>
      </c>
      <c r="Q533" s="521">
        <f t="shared" si="10"/>
        <v>99.999999999999972</v>
      </c>
    </row>
    <row r="534" spans="2:17" ht="13.5" thickBot="1" x14ac:dyDescent="0.25">
      <c r="B534" s="693" t="str">
        <f>+'11'!B400:M400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34" s="693"/>
      <c r="D534" s="693"/>
      <c r="E534" s="693"/>
      <c r="F534" s="694"/>
      <c r="G534" s="284" t="str">
        <f>+'11'!Q400</f>
        <v>9300000120</v>
      </c>
      <c r="H534" s="290" t="str">
        <f>+'11'!R400</f>
        <v>100</v>
      </c>
      <c r="I534" s="303">
        <f>+'11'!O400</f>
        <v>1</v>
      </c>
      <c r="J534" s="303">
        <f>+'11'!P400</f>
        <v>6</v>
      </c>
      <c r="K534" s="689"/>
      <c r="L534" s="690"/>
      <c r="M534" s="291"/>
      <c r="N534" s="292"/>
      <c r="O534" s="315">
        <v>599.30693000000008</v>
      </c>
      <c r="P534" s="315">
        <f>+P535</f>
        <v>599.30692999999997</v>
      </c>
      <c r="Q534" s="521">
        <f t="shared" si="10"/>
        <v>99.999999999999972</v>
      </c>
    </row>
    <row r="535" spans="2:17" ht="13.5" thickBot="1" x14ac:dyDescent="0.25">
      <c r="B535" s="693" t="str">
        <f>+'11'!B401:M401</f>
        <v>Расходы на выплаты персоналу государственных (муниципальных) органов</v>
      </c>
      <c r="C535" s="693"/>
      <c r="D535" s="693"/>
      <c r="E535" s="693"/>
      <c r="F535" s="694"/>
      <c r="G535" s="284" t="str">
        <f>+'11'!Q401</f>
        <v>9300000120</v>
      </c>
      <c r="H535" s="290" t="str">
        <f>+'11'!R401</f>
        <v>120</v>
      </c>
      <c r="I535" s="303">
        <f>+'11'!O401</f>
        <v>1</v>
      </c>
      <c r="J535" s="303">
        <f>+'11'!P401</f>
        <v>6</v>
      </c>
      <c r="K535" s="689"/>
      <c r="L535" s="690"/>
      <c r="M535" s="291"/>
      <c r="N535" s="292"/>
      <c r="O535" s="315">
        <v>599.30693000000008</v>
      </c>
      <c r="P535" s="315">
        <f>+P536+P537</f>
        <v>599.30692999999997</v>
      </c>
      <c r="Q535" s="521">
        <f t="shared" si="10"/>
        <v>99.999999999999972</v>
      </c>
    </row>
    <row r="536" spans="2:17" ht="13.5" thickBot="1" x14ac:dyDescent="0.25">
      <c r="B536" s="693" t="str">
        <f>+'11'!B402:M402</f>
        <v>Фонд оплаты труда государственных (муниципальных) органов</v>
      </c>
      <c r="C536" s="693"/>
      <c r="D536" s="693"/>
      <c r="E536" s="693"/>
      <c r="F536" s="694"/>
      <c r="G536" s="284" t="str">
        <f>+'11'!Q402</f>
        <v>9300000120</v>
      </c>
      <c r="H536" s="290" t="str">
        <f>+'11'!R402</f>
        <v>121</v>
      </c>
      <c r="I536" s="303">
        <f>+'11'!O402</f>
        <v>1</v>
      </c>
      <c r="J536" s="303">
        <f>+'11'!P402</f>
        <v>6</v>
      </c>
      <c r="K536" s="689"/>
      <c r="L536" s="690"/>
      <c r="M536" s="291"/>
      <c r="N536" s="292"/>
      <c r="O536" s="315">
        <v>461.21884</v>
      </c>
      <c r="P536" s="315">
        <f>+'11'!V402</f>
        <v>461.21884</v>
      </c>
      <c r="Q536" s="521">
        <f t="shared" si="10"/>
        <v>100</v>
      </c>
    </row>
    <row r="537" spans="2:17" ht="13.5" thickBot="1" x14ac:dyDescent="0.25">
      <c r="B537" s="693" t="str">
        <f>+'11'!B403:M403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37" s="693"/>
      <c r="D537" s="693"/>
      <c r="E537" s="693"/>
      <c r="F537" s="694"/>
      <c r="G537" s="284" t="str">
        <f>+'11'!Q403</f>
        <v>9300000120</v>
      </c>
      <c r="H537" s="290" t="str">
        <f>+'11'!R403</f>
        <v>129</v>
      </c>
      <c r="I537" s="303">
        <f>+'11'!O403</f>
        <v>1</v>
      </c>
      <c r="J537" s="303">
        <f>+'11'!P403</f>
        <v>6</v>
      </c>
      <c r="K537" s="689"/>
      <c r="L537" s="690"/>
      <c r="M537" s="291"/>
      <c r="N537" s="292"/>
      <c r="O537" s="315">
        <v>138.08808999999999</v>
      </c>
      <c r="P537" s="315">
        <f>+'11'!V403</f>
        <v>138.08808999999999</v>
      </c>
      <c r="Q537" s="521">
        <f t="shared" si="10"/>
        <v>100</v>
      </c>
    </row>
    <row r="538" spans="2:17" ht="13.5" thickBot="1" x14ac:dyDescent="0.25">
      <c r="B538" s="693" t="str">
        <f>+'11'!B404:M404</f>
        <v>Функционирование контрольно-счетных органов (Закупка товаров, работ и услуг для обеспечения муниципальных нужд)</v>
      </c>
      <c r="C538" s="693"/>
      <c r="D538" s="693"/>
      <c r="E538" s="693"/>
      <c r="F538" s="694"/>
      <c r="G538" s="284" t="str">
        <f>+'11'!Q404</f>
        <v>9300000190</v>
      </c>
      <c r="H538" s="290">
        <f>+'11'!R404</f>
        <v>0</v>
      </c>
      <c r="I538" s="303">
        <f>+'11'!O404</f>
        <v>1</v>
      </c>
      <c r="J538" s="303">
        <f>+'11'!P404</f>
        <v>6</v>
      </c>
      <c r="K538" s="689"/>
      <c r="L538" s="690"/>
      <c r="M538" s="291"/>
      <c r="N538" s="292"/>
      <c r="O538" s="315">
        <v>60.130480000000006</v>
      </c>
      <c r="P538" s="315">
        <f>+P539</f>
        <v>60.129999999999995</v>
      </c>
      <c r="Q538" s="521">
        <f t="shared" si="10"/>
        <v>99.999201735958181</v>
      </c>
    </row>
    <row r="539" spans="2:17" ht="13.5" thickBot="1" x14ac:dyDescent="0.25">
      <c r="B539" s="693" t="str">
        <f>+'11'!B405:M405</f>
        <v>Закупка товаров, работ и услуг для обеспечения государственных (муниципальных) нужд</v>
      </c>
      <c r="C539" s="693"/>
      <c r="D539" s="693"/>
      <c r="E539" s="693"/>
      <c r="F539" s="694"/>
      <c r="G539" s="284" t="str">
        <f>+'11'!Q405</f>
        <v>9300000190</v>
      </c>
      <c r="H539" s="290" t="str">
        <f>+'11'!R405</f>
        <v>200</v>
      </c>
      <c r="I539" s="303">
        <f>+'11'!O405</f>
        <v>1</v>
      </c>
      <c r="J539" s="303">
        <f>+'11'!P405</f>
        <v>6</v>
      </c>
      <c r="K539" s="689"/>
      <c r="L539" s="690"/>
      <c r="M539" s="291"/>
      <c r="N539" s="292"/>
      <c r="O539" s="315">
        <v>60.130480000000006</v>
      </c>
      <c r="P539" s="315">
        <f>+P540</f>
        <v>60.129999999999995</v>
      </c>
      <c r="Q539" s="521">
        <f t="shared" si="10"/>
        <v>99.999201735958181</v>
      </c>
    </row>
    <row r="540" spans="2:17" ht="13.5" thickBot="1" x14ac:dyDescent="0.25">
      <c r="B540" s="693" t="str">
        <f>+'11'!B406:M406</f>
        <v>Иные закупки товаров, работ и услуг для обеспечения государственных (муниципальных) нужд</v>
      </c>
      <c r="C540" s="693"/>
      <c r="D540" s="693"/>
      <c r="E540" s="693"/>
      <c r="F540" s="694"/>
      <c r="G540" s="284" t="str">
        <f>+'11'!Q406</f>
        <v>9300000190</v>
      </c>
      <c r="H540" s="290" t="str">
        <f>+'11'!R406</f>
        <v>240</v>
      </c>
      <c r="I540" s="303">
        <f>+'11'!O406</f>
        <v>1</v>
      </c>
      <c r="J540" s="303">
        <f>+'11'!P406</f>
        <v>6</v>
      </c>
      <c r="K540" s="689"/>
      <c r="L540" s="690"/>
      <c r="M540" s="291"/>
      <c r="N540" s="292"/>
      <c r="O540" s="315">
        <v>60.130480000000006</v>
      </c>
      <c r="P540" s="315">
        <f>+P541+P542</f>
        <v>60.129999999999995</v>
      </c>
      <c r="Q540" s="521">
        <f t="shared" si="10"/>
        <v>99.999201735958181</v>
      </c>
    </row>
    <row r="541" spans="2:17" ht="13.5" thickBot="1" x14ac:dyDescent="0.25">
      <c r="B541" s="693" t="str">
        <f>+'11'!B407:M407</f>
        <v>Закупка товаров, работ, услуг в сфере информационно-коммуникационных технологий</v>
      </c>
      <c r="C541" s="693"/>
      <c r="D541" s="693"/>
      <c r="E541" s="693"/>
      <c r="F541" s="694"/>
      <c r="G541" s="284" t="str">
        <f>+'11'!Q407</f>
        <v>9300000190</v>
      </c>
      <c r="H541" s="290" t="str">
        <f>+'11'!R407</f>
        <v>242</v>
      </c>
      <c r="I541" s="303">
        <f>+'11'!O407</f>
        <v>1</v>
      </c>
      <c r="J541" s="303">
        <f>+'11'!P407</f>
        <v>6</v>
      </c>
      <c r="K541" s="689"/>
      <c r="L541" s="690"/>
      <c r="M541" s="291"/>
      <c r="N541" s="292"/>
      <c r="O541" s="315">
        <v>34.610480000000003</v>
      </c>
      <c r="P541" s="315">
        <f>+'11'!V407</f>
        <v>34.61</v>
      </c>
      <c r="Q541" s="521">
        <f t="shared" si="10"/>
        <v>99.99861313683023</v>
      </c>
    </row>
    <row r="542" spans="2:17" ht="13.5" thickBot="1" x14ac:dyDescent="0.25">
      <c r="B542" s="693" t="str">
        <f>+'11'!B408:M408</f>
        <v>Прочая закупка товаров, работ и услуг</v>
      </c>
      <c r="C542" s="693"/>
      <c r="D542" s="693"/>
      <c r="E542" s="693"/>
      <c r="F542" s="694"/>
      <c r="G542" s="284" t="str">
        <f>+'11'!Q408</f>
        <v>9300000190</v>
      </c>
      <c r="H542" s="290" t="str">
        <f>+'11'!R408</f>
        <v>244</v>
      </c>
      <c r="I542" s="303">
        <f>+'11'!O408</f>
        <v>1</v>
      </c>
      <c r="J542" s="303">
        <f>+'11'!P408</f>
        <v>6</v>
      </c>
      <c r="K542" s="689"/>
      <c r="L542" s="690"/>
      <c r="M542" s="291"/>
      <c r="N542" s="292"/>
      <c r="O542" s="315">
        <v>25.52</v>
      </c>
      <c r="P542" s="315">
        <f>+'11'!V408</f>
        <v>25.52</v>
      </c>
      <c r="Q542" s="521">
        <f t="shared" si="10"/>
        <v>100</v>
      </c>
    </row>
    <row r="543" spans="2:17" ht="13.5" hidden="1" thickBot="1" x14ac:dyDescent="0.25">
      <c r="B543" s="693" t="str">
        <f>+'11'!B409:M409</f>
        <v>Функционирование контрольно-счетных органов (Иные выплаты персоналу муниципальных органов, за исключением фонда оплаты труда)</v>
      </c>
      <c r="C543" s="693"/>
      <c r="D543" s="693"/>
      <c r="E543" s="693"/>
      <c r="F543" s="694"/>
      <c r="G543" s="284" t="str">
        <f>+'11'!Q409</f>
        <v>9300000870</v>
      </c>
      <c r="H543" s="290">
        <f>+'11'!R409</f>
        <v>0</v>
      </c>
      <c r="I543" s="303">
        <f>+'11'!O409</f>
        <v>1</v>
      </c>
      <c r="J543" s="303">
        <f>+'11'!P409</f>
        <v>6</v>
      </c>
      <c r="K543" s="689"/>
      <c r="L543" s="690"/>
      <c r="M543" s="291"/>
      <c r="N543" s="292"/>
      <c r="O543" s="315">
        <v>0</v>
      </c>
      <c r="P543" s="315">
        <f>+'[1]11'!X409</f>
        <v>0</v>
      </c>
      <c r="Q543" s="521" t="e">
        <f t="shared" si="10"/>
        <v>#DIV/0!</v>
      </c>
    </row>
    <row r="544" spans="2:17" ht="13.5" hidden="1" thickBot="1" x14ac:dyDescent="0.25">
      <c r="B544" s="693" t="str">
        <f>+'11'!B410:M410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44" s="693"/>
      <c r="D544" s="693"/>
      <c r="E544" s="693"/>
      <c r="F544" s="694"/>
      <c r="G544" s="284" t="str">
        <f>+'11'!Q410</f>
        <v>9300000870</v>
      </c>
      <c r="H544" s="290" t="str">
        <f>+'11'!R410</f>
        <v>100</v>
      </c>
      <c r="I544" s="303">
        <f>+'11'!O410</f>
        <v>1</v>
      </c>
      <c r="J544" s="303">
        <f>+'11'!P410</f>
        <v>6</v>
      </c>
      <c r="K544" s="689"/>
      <c r="L544" s="690"/>
      <c r="M544" s="291"/>
      <c r="N544" s="292"/>
      <c r="O544" s="315">
        <v>0</v>
      </c>
      <c r="P544" s="315">
        <f>+'[1]11'!X410</f>
        <v>0</v>
      </c>
      <c r="Q544" s="521" t="e">
        <f t="shared" si="10"/>
        <v>#DIV/0!</v>
      </c>
    </row>
    <row r="545" spans="2:17" ht="13.5" hidden="1" thickBot="1" x14ac:dyDescent="0.25">
      <c r="B545" s="693" t="str">
        <f>+'11'!B411:M411</f>
        <v>Расходы на выплаты персоналу государственных (муниципальных) органов</v>
      </c>
      <c r="C545" s="693"/>
      <c r="D545" s="693"/>
      <c r="E545" s="693"/>
      <c r="F545" s="694"/>
      <c r="G545" s="284" t="str">
        <f>+'11'!Q411</f>
        <v>9300000870</v>
      </c>
      <c r="H545" s="290" t="str">
        <f>+'11'!R411</f>
        <v>120</v>
      </c>
      <c r="I545" s="303">
        <f>+'11'!O411</f>
        <v>1</v>
      </c>
      <c r="J545" s="303">
        <f>+'11'!P411</f>
        <v>6</v>
      </c>
      <c r="K545" s="689"/>
      <c r="L545" s="690"/>
      <c r="M545" s="291"/>
      <c r="N545" s="292"/>
      <c r="O545" s="315">
        <v>0</v>
      </c>
      <c r="P545" s="315">
        <f>+'[1]11'!X411</f>
        <v>0</v>
      </c>
      <c r="Q545" s="521" t="e">
        <f t="shared" si="10"/>
        <v>#DIV/0!</v>
      </c>
    </row>
    <row r="546" spans="2:17" ht="13.5" hidden="1" thickBot="1" x14ac:dyDescent="0.25">
      <c r="B546" s="693" t="str">
        <f>+'11'!B412:M412</f>
        <v>Иные выплаты персоналу государственных (муниципальных) органов, за исключением фонда оплаты труда</v>
      </c>
      <c r="C546" s="693"/>
      <c r="D546" s="693"/>
      <c r="E546" s="693"/>
      <c r="F546" s="694"/>
      <c r="G546" s="284" t="str">
        <f>+'11'!Q412</f>
        <v>9300000870</v>
      </c>
      <c r="H546" s="290" t="str">
        <f>+'11'!R412</f>
        <v>122</v>
      </c>
      <c r="I546" s="303">
        <f>+'11'!O412</f>
        <v>1</v>
      </c>
      <c r="J546" s="303">
        <f>+'11'!P412</f>
        <v>6</v>
      </c>
      <c r="K546" s="689"/>
      <c r="L546" s="690"/>
      <c r="M546" s="291"/>
      <c r="N546" s="292"/>
      <c r="O546" s="315">
        <v>0</v>
      </c>
      <c r="P546" s="315">
        <f>+'[1]11'!X412</f>
        <v>0</v>
      </c>
      <c r="Q546" s="521" t="e">
        <f t="shared" si="10"/>
        <v>#DIV/0!</v>
      </c>
    </row>
    <row r="547" spans="2:17" s="311" customFormat="1" ht="13.5" thickBot="1" x14ac:dyDescent="0.25">
      <c r="B547" s="695" t="str">
        <f>+'11'!B413:M413</f>
        <v>Обеспечение проведения выборов и референдумов</v>
      </c>
      <c r="C547" s="695"/>
      <c r="D547" s="695"/>
      <c r="E547" s="695"/>
      <c r="F547" s="696"/>
      <c r="G547" s="306">
        <f>+'11'!Q413</f>
        <v>0</v>
      </c>
      <c r="H547" s="316">
        <f>+'11'!R413</f>
        <v>0</v>
      </c>
      <c r="I547" s="317">
        <f>+'11'!O413</f>
        <v>1</v>
      </c>
      <c r="J547" s="317">
        <f>+'11'!P413</f>
        <v>7</v>
      </c>
      <c r="K547" s="691"/>
      <c r="L547" s="692"/>
      <c r="M547" s="318"/>
      <c r="N547" s="319"/>
      <c r="O547" s="520">
        <v>113</v>
      </c>
      <c r="P547" s="315">
        <f>+P548</f>
        <v>113</v>
      </c>
      <c r="Q547" s="521">
        <f t="shared" si="10"/>
        <v>100</v>
      </c>
    </row>
    <row r="548" spans="2:17" ht="13.5" thickBot="1" x14ac:dyDescent="0.25">
      <c r="B548" s="693" t="str">
        <f>+'11'!B414:M414</f>
        <v>Обеспечение проведения выборов и референдумов в муниципальном районе</v>
      </c>
      <c r="C548" s="693"/>
      <c r="D548" s="693"/>
      <c r="E548" s="693"/>
      <c r="F548" s="694"/>
      <c r="G548" s="284" t="str">
        <f>+'11'!Q414</f>
        <v>9400000000</v>
      </c>
      <c r="H548" s="290">
        <f>+'11'!R414</f>
        <v>0</v>
      </c>
      <c r="I548" s="303">
        <f>+'11'!O414</f>
        <v>1</v>
      </c>
      <c r="J548" s="303">
        <f>+'11'!P414</f>
        <v>7</v>
      </c>
      <c r="K548" s="689"/>
      <c r="L548" s="690"/>
      <c r="M548" s="291"/>
      <c r="N548" s="292"/>
      <c r="O548" s="315">
        <v>113</v>
      </c>
      <c r="P548" s="520">
        <f>+P549</f>
        <v>113</v>
      </c>
      <c r="Q548" s="521">
        <f t="shared" si="10"/>
        <v>100</v>
      </c>
    </row>
    <row r="549" spans="2:17" ht="13.5" thickBot="1" x14ac:dyDescent="0.25">
      <c r="B549" s="693" t="str">
        <f>+'11'!B415:M415</f>
        <v>Обеспечение проведения выборов местного самоуправления</v>
      </c>
      <c r="C549" s="693"/>
      <c r="D549" s="693"/>
      <c r="E549" s="693"/>
      <c r="F549" s="694"/>
      <c r="G549" s="284" t="str">
        <f>+'11'!Q415</f>
        <v>9400099990</v>
      </c>
      <c r="H549" s="290">
        <f>+'11'!R415</f>
        <v>0</v>
      </c>
      <c r="I549" s="303">
        <f>+'11'!O415</f>
        <v>1</v>
      </c>
      <c r="J549" s="303">
        <f>+'11'!P415</f>
        <v>7</v>
      </c>
      <c r="K549" s="689"/>
      <c r="L549" s="690"/>
      <c r="M549" s="291"/>
      <c r="N549" s="292"/>
      <c r="O549" s="315">
        <v>113</v>
      </c>
      <c r="P549" s="315">
        <f>+P550</f>
        <v>113</v>
      </c>
      <c r="Q549" s="521">
        <f t="shared" si="10"/>
        <v>100</v>
      </c>
    </row>
    <row r="550" spans="2:17" ht="13.5" thickBot="1" x14ac:dyDescent="0.25">
      <c r="B550" s="693" t="str">
        <f>+'11'!B416:M416</f>
        <v>Иные бюджетные ассигнования</v>
      </c>
      <c r="C550" s="693"/>
      <c r="D550" s="693"/>
      <c r="E550" s="693"/>
      <c r="F550" s="694"/>
      <c r="G550" s="284" t="str">
        <f>+'11'!Q416</f>
        <v>9400099990</v>
      </c>
      <c r="H550" s="290" t="str">
        <f>+'11'!R416</f>
        <v>800</v>
      </c>
      <c r="I550" s="303">
        <f>+'11'!O416</f>
        <v>1</v>
      </c>
      <c r="J550" s="303">
        <f>+'11'!P416</f>
        <v>7</v>
      </c>
      <c r="K550" s="689"/>
      <c r="L550" s="690"/>
      <c r="M550" s="291"/>
      <c r="N550" s="292"/>
      <c r="O550" s="315">
        <v>113</v>
      </c>
      <c r="P550" s="315">
        <f>+P551</f>
        <v>113</v>
      </c>
      <c r="Q550" s="521">
        <f t="shared" si="10"/>
        <v>100</v>
      </c>
    </row>
    <row r="551" spans="2:17" ht="13.5" thickBot="1" x14ac:dyDescent="0.25">
      <c r="B551" s="693" t="str">
        <f>+'11'!B417:M417</f>
        <v>Специальные расходы</v>
      </c>
      <c r="C551" s="693"/>
      <c r="D551" s="693"/>
      <c r="E551" s="693"/>
      <c r="F551" s="694"/>
      <c r="G551" s="284" t="str">
        <f>+'11'!Q417</f>
        <v>9400099990</v>
      </c>
      <c r="H551" s="290" t="str">
        <f>+'11'!R417</f>
        <v>880</v>
      </c>
      <c r="I551" s="303">
        <f>+'11'!O417</f>
        <v>1</v>
      </c>
      <c r="J551" s="303">
        <f>+'11'!P417</f>
        <v>7</v>
      </c>
      <c r="K551" s="689"/>
      <c r="L551" s="690"/>
      <c r="M551" s="291"/>
      <c r="N551" s="292"/>
      <c r="O551" s="315">
        <v>113</v>
      </c>
      <c r="P551" s="315">
        <f>+'11'!V417</f>
        <v>113</v>
      </c>
      <c r="Q551" s="521">
        <f t="shared" si="10"/>
        <v>100</v>
      </c>
    </row>
    <row r="552" spans="2:17" s="311" customFormat="1" ht="13.5" thickBot="1" x14ac:dyDescent="0.25">
      <c r="B552" s="695" t="str">
        <f>+'11'!B524:M524</f>
        <v>Обеспечение деятельности единой дежурной диспетчерской службы (ЕДДС)</v>
      </c>
      <c r="C552" s="695"/>
      <c r="D552" s="695"/>
      <c r="E552" s="695"/>
      <c r="F552" s="696"/>
      <c r="G552" s="306" t="str">
        <f>+'11'!Q524</f>
        <v>9500000000</v>
      </c>
      <c r="H552" s="316">
        <f>+'11'!R524</f>
        <v>0</v>
      </c>
      <c r="I552" s="317">
        <f>+'11'!O524</f>
        <v>3</v>
      </c>
      <c r="J552" s="317">
        <f>+'11'!P524</f>
        <v>9</v>
      </c>
      <c r="K552" s="691"/>
      <c r="L552" s="692"/>
      <c r="M552" s="318"/>
      <c r="N552" s="319"/>
      <c r="O552" s="520">
        <v>1646.2934700000001</v>
      </c>
      <c r="P552" s="520">
        <f>+P553+P558</f>
        <v>1646.2645099999997</v>
      </c>
      <c r="Q552" s="521">
        <f t="shared" si="10"/>
        <v>99.998240896867543</v>
      </c>
    </row>
    <row r="553" spans="2:17" ht="13.5" thickBot="1" x14ac:dyDescent="0.25">
      <c r="B553" s="693" t="str">
        <f>+'11'!B525:M525</f>
        <v>Расходы на выплаты по оплате труда работников</v>
      </c>
      <c r="C553" s="693"/>
      <c r="D553" s="693"/>
      <c r="E553" s="693"/>
      <c r="F553" s="694"/>
      <c r="G553" s="284" t="str">
        <f>+'11'!Q525</f>
        <v>9500000110</v>
      </c>
      <c r="H553" s="290">
        <f>+'11'!R525</f>
        <v>0</v>
      </c>
      <c r="I553" s="303">
        <f>+'11'!O525</f>
        <v>3</v>
      </c>
      <c r="J553" s="303">
        <f>+'11'!P525</f>
        <v>9</v>
      </c>
      <c r="K553" s="689"/>
      <c r="L553" s="690"/>
      <c r="M553" s="291"/>
      <c r="N553" s="292"/>
      <c r="O553" s="315">
        <v>1580.2934700000001</v>
      </c>
      <c r="P553" s="520">
        <f>+P554</f>
        <v>1580.2934699999998</v>
      </c>
      <c r="Q553" s="521">
        <f t="shared" si="10"/>
        <v>99.999999999999986</v>
      </c>
    </row>
    <row r="554" spans="2:17" ht="13.5" thickBot="1" x14ac:dyDescent="0.25">
      <c r="B554" s="693" t="str">
        <f>+'11'!B526:M526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4" s="693"/>
      <c r="D554" s="693"/>
      <c r="E554" s="693"/>
      <c r="F554" s="694"/>
      <c r="G554" s="284" t="str">
        <f>+'11'!Q526</f>
        <v>9500000110</v>
      </c>
      <c r="H554" s="290" t="str">
        <f>+'11'!R526</f>
        <v>100</v>
      </c>
      <c r="I554" s="303">
        <f>+'11'!O526</f>
        <v>3</v>
      </c>
      <c r="J554" s="303">
        <f>+'11'!P526</f>
        <v>9</v>
      </c>
      <c r="K554" s="689"/>
      <c r="L554" s="690"/>
      <c r="M554" s="291"/>
      <c r="N554" s="292"/>
      <c r="O554" s="315">
        <v>1580.2934700000001</v>
      </c>
      <c r="P554" s="315">
        <f>+P555</f>
        <v>1580.2934699999998</v>
      </c>
      <c r="Q554" s="521">
        <f t="shared" si="10"/>
        <v>99.999999999999986</v>
      </c>
    </row>
    <row r="555" spans="2:17" ht="13.5" thickBot="1" x14ac:dyDescent="0.25">
      <c r="B555" s="693" t="str">
        <f>+'11'!B527:M527</f>
        <v>Расходы на выплаты персоналу казенных учреждений</v>
      </c>
      <c r="C555" s="693"/>
      <c r="D555" s="693"/>
      <c r="E555" s="693"/>
      <c r="F555" s="694"/>
      <c r="G555" s="284" t="str">
        <f>+'11'!Q527</f>
        <v>9500000110</v>
      </c>
      <c r="H555" s="290" t="str">
        <f>+'11'!R527</f>
        <v>110</v>
      </c>
      <c r="I555" s="303">
        <f>+'11'!O527</f>
        <v>3</v>
      </c>
      <c r="J555" s="303">
        <f>+'11'!P527</f>
        <v>9</v>
      </c>
      <c r="K555" s="689"/>
      <c r="L555" s="690"/>
      <c r="M555" s="291"/>
      <c r="N555" s="292"/>
      <c r="O555" s="315">
        <v>1580.2934700000001</v>
      </c>
      <c r="P555" s="315">
        <f>+P556+P557</f>
        <v>1580.2934699999998</v>
      </c>
      <c r="Q555" s="521">
        <f t="shared" si="10"/>
        <v>99.999999999999986</v>
      </c>
    </row>
    <row r="556" spans="2:17" ht="13.5" thickBot="1" x14ac:dyDescent="0.25">
      <c r="B556" s="693" t="str">
        <f>+'11'!B528:M528</f>
        <v>Фонд оплаты труда учреждений</v>
      </c>
      <c r="C556" s="693"/>
      <c r="D556" s="693"/>
      <c r="E556" s="693"/>
      <c r="F556" s="694"/>
      <c r="G556" s="284" t="str">
        <f>+'11'!Q528</f>
        <v>9500000110</v>
      </c>
      <c r="H556" s="290" t="str">
        <f>+'11'!R528</f>
        <v>111</v>
      </c>
      <c r="I556" s="303">
        <f>+'11'!O528</f>
        <v>3</v>
      </c>
      <c r="J556" s="303">
        <f>+'11'!P528</f>
        <v>9</v>
      </c>
      <c r="K556" s="689"/>
      <c r="L556" s="690"/>
      <c r="M556" s="291"/>
      <c r="N556" s="292"/>
      <c r="O556" s="315">
        <v>1214.0011199999999</v>
      </c>
      <c r="P556" s="315">
        <f>+'11'!V528</f>
        <v>1214.0011199999999</v>
      </c>
      <c r="Q556" s="521">
        <f t="shared" si="10"/>
        <v>100</v>
      </c>
    </row>
    <row r="557" spans="2:17" ht="13.5" thickBot="1" x14ac:dyDescent="0.25">
      <c r="B557" s="693" t="str">
        <f>+'11'!B529:M529</f>
        <v>Взносы по обязательному социальному страхованию на выплаты по оплате труда работников и иные выплаты работникам учреждений</v>
      </c>
      <c r="C557" s="693"/>
      <c r="D557" s="693"/>
      <c r="E557" s="693"/>
      <c r="F557" s="694"/>
      <c r="G557" s="284" t="str">
        <f>+'11'!Q529</f>
        <v>9500000110</v>
      </c>
      <c r="H557" s="290" t="str">
        <f>+'11'!R529</f>
        <v>119</v>
      </c>
      <c r="I557" s="303">
        <f>+'11'!O529</f>
        <v>3</v>
      </c>
      <c r="J557" s="303">
        <f>+'11'!P529</f>
        <v>9</v>
      </c>
      <c r="K557" s="689"/>
      <c r="L557" s="690"/>
      <c r="M557" s="291"/>
      <c r="N557" s="292"/>
      <c r="O557" s="315">
        <v>366.29235</v>
      </c>
      <c r="P557" s="315">
        <f>+'11'!V529</f>
        <v>366.29235</v>
      </c>
      <c r="Q557" s="521">
        <f t="shared" si="10"/>
        <v>100</v>
      </c>
    </row>
    <row r="558" spans="2:17" ht="13.5" thickBot="1" x14ac:dyDescent="0.25">
      <c r="B558" s="693" t="str">
        <f>+'11'!B530:M530</f>
        <v xml:space="preserve">Расходы на обеспечение функций </v>
      </c>
      <c r="C558" s="693"/>
      <c r="D558" s="693"/>
      <c r="E558" s="693"/>
      <c r="F558" s="694"/>
      <c r="G558" s="284" t="str">
        <f>+'11'!Q530</f>
        <v>9500000190</v>
      </c>
      <c r="H558" s="290">
        <f>+'11'!R530</f>
        <v>0</v>
      </c>
      <c r="I558" s="303">
        <f>+'11'!O530</f>
        <v>3</v>
      </c>
      <c r="J558" s="303">
        <f>+'11'!P530</f>
        <v>9</v>
      </c>
      <c r="K558" s="689"/>
      <c r="L558" s="690"/>
      <c r="M558" s="291"/>
      <c r="N558" s="292"/>
      <c r="O558" s="315">
        <v>66</v>
      </c>
      <c r="P558" s="315">
        <f>+P559</f>
        <v>65.971040000000002</v>
      </c>
      <c r="Q558" s="521">
        <f t="shared" si="10"/>
        <v>99.956121212121218</v>
      </c>
    </row>
    <row r="559" spans="2:17" ht="13.5" thickBot="1" x14ac:dyDescent="0.25">
      <c r="B559" s="693" t="str">
        <f>+'11'!B531:M531</f>
        <v>Закупка товаров, работ и услуг для обеспечения государственных (муниципальных) нужд</v>
      </c>
      <c r="C559" s="693"/>
      <c r="D559" s="693"/>
      <c r="E559" s="693"/>
      <c r="F559" s="694"/>
      <c r="G559" s="284" t="str">
        <f>+'11'!Q531</f>
        <v>9500000190</v>
      </c>
      <c r="H559" s="290" t="str">
        <f>+'11'!R531</f>
        <v>200</v>
      </c>
      <c r="I559" s="303">
        <f>+'11'!O531</f>
        <v>3</v>
      </c>
      <c r="J559" s="303">
        <f>+'11'!P531</f>
        <v>9</v>
      </c>
      <c r="K559" s="689"/>
      <c r="L559" s="690"/>
      <c r="M559" s="291"/>
      <c r="N559" s="292"/>
      <c r="O559" s="315">
        <v>66</v>
      </c>
      <c r="P559" s="315">
        <f>+P560</f>
        <v>65.971040000000002</v>
      </c>
      <c r="Q559" s="521">
        <f t="shared" si="10"/>
        <v>99.956121212121218</v>
      </c>
    </row>
    <row r="560" spans="2:17" ht="13.5" thickBot="1" x14ac:dyDescent="0.25">
      <c r="B560" s="693" t="str">
        <f>+'11'!B532:M532</f>
        <v>Иные закупки товаров, работ и услуг для обеспечения государственных (муниципальных) нужд</v>
      </c>
      <c r="C560" s="693"/>
      <c r="D560" s="693"/>
      <c r="E560" s="693"/>
      <c r="F560" s="694"/>
      <c r="G560" s="284" t="str">
        <f>+'11'!Q532</f>
        <v>9500000190</v>
      </c>
      <c r="H560" s="290" t="str">
        <f>+'11'!R532</f>
        <v>240</v>
      </c>
      <c r="I560" s="303">
        <f>+'11'!O532</f>
        <v>3</v>
      </c>
      <c r="J560" s="303">
        <f>+'11'!P532</f>
        <v>9</v>
      </c>
      <c r="K560" s="689"/>
      <c r="L560" s="690"/>
      <c r="M560" s="291"/>
      <c r="N560" s="292"/>
      <c r="O560" s="315">
        <v>66</v>
      </c>
      <c r="P560" s="315">
        <f>+P561+P562</f>
        <v>65.971040000000002</v>
      </c>
      <c r="Q560" s="521">
        <f t="shared" si="10"/>
        <v>99.956121212121218</v>
      </c>
    </row>
    <row r="561" spans="2:17" ht="13.5" thickBot="1" x14ac:dyDescent="0.25">
      <c r="B561" s="693" t="str">
        <f>+'11'!B533:M533</f>
        <v>Закупка товаров, работ, услуг в сфере информационно-коммуникационных технологий</v>
      </c>
      <c r="C561" s="693"/>
      <c r="D561" s="693"/>
      <c r="E561" s="693"/>
      <c r="F561" s="694"/>
      <c r="G561" s="284" t="str">
        <f>+'11'!Q533</f>
        <v>9500000190</v>
      </c>
      <c r="H561" s="290" t="str">
        <f>+'11'!R533</f>
        <v>242</v>
      </c>
      <c r="I561" s="303">
        <f>+'11'!O533</f>
        <v>3</v>
      </c>
      <c r="J561" s="303">
        <f>+'11'!P533</f>
        <v>9</v>
      </c>
      <c r="K561" s="689"/>
      <c r="L561" s="690"/>
      <c r="M561" s="291"/>
      <c r="N561" s="292"/>
      <c r="O561" s="315">
        <v>66</v>
      </c>
      <c r="P561" s="315">
        <f>+'11'!V533</f>
        <v>65.971040000000002</v>
      </c>
      <c r="Q561" s="521">
        <f t="shared" si="10"/>
        <v>99.956121212121218</v>
      </c>
    </row>
    <row r="562" spans="2:17" ht="13.5" hidden="1" thickBot="1" x14ac:dyDescent="0.25">
      <c r="B562" s="693" t="str">
        <f>+'11'!B534:M534</f>
        <v>Прочая закупка товаров, работ и услуг</v>
      </c>
      <c r="C562" s="693"/>
      <c r="D562" s="693"/>
      <c r="E562" s="693"/>
      <c r="F562" s="694"/>
      <c r="G562" s="284" t="str">
        <f>+'11'!Q534</f>
        <v>9500000190</v>
      </c>
      <c r="H562" s="290" t="str">
        <f>+'11'!R534</f>
        <v>244</v>
      </c>
      <c r="I562" s="303">
        <f>+'11'!O534</f>
        <v>3</v>
      </c>
      <c r="J562" s="303">
        <f>+'11'!P534</f>
        <v>9</v>
      </c>
      <c r="K562" s="689"/>
      <c r="L562" s="690"/>
      <c r="M562" s="291"/>
      <c r="N562" s="292"/>
      <c r="O562" s="315">
        <v>0</v>
      </c>
      <c r="P562" s="315">
        <f>+'11'!V534</f>
        <v>0</v>
      </c>
      <c r="Q562" s="521" t="e">
        <f t="shared" si="10"/>
        <v>#DIV/0!</v>
      </c>
    </row>
    <row r="563" spans="2:17" s="311" customFormat="1" ht="13.5" thickBot="1" x14ac:dyDescent="0.25">
      <c r="B563" s="695" t="str">
        <f>+'11'!B650:M650</f>
        <v>Непрограммные расходы по предоставлению межбюджетных трансфертов и резервные фонды</v>
      </c>
      <c r="C563" s="695"/>
      <c r="D563" s="695"/>
      <c r="E563" s="695"/>
      <c r="F563" s="696"/>
      <c r="G563" s="306" t="str">
        <f>+'11'!Q650</f>
        <v>9700000000</v>
      </c>
      <c r="H563" s="316">
        <f>+'11'!R650</f>
        <v>0</v>
      </c>
      <c r="I563" s="317">
        <f>+'11'!O650</f>
        <v>10</v>
      </c>
      <c r="J563" s="317">
        <f>+'11'!P650</f>
        <v>3</v>
      </c>
      <c r="K563" s="691"/>
      <c r="L563" s="692"/>
      <c r="M563" s="318"/>
      <c r="N563" s="319"/>
      <c r="O563" s="520">
        <v>16066.241190000001</v>
      </c>
      <c r="P563" s="520">
        <f>P564+P568+P571+P575</f>
        <v>16066.241190000001</v>
      </c>
      <c r="Q563" s="521">
        <f t="shared" si="10"/>
        <v>100</v>
      </c>
    </row>
    <row r="564" spans="2:17" s="311" customFormat="1" ht="13.5" thickBot="1" x14ac:dyDescent="0.25">
      <c r="B564" s="326"/>
      <c r="C564" s="326"/>
      <c r="D564" s="326"/>
      <c r="E564" s="326"/>
      <c r="F564" s="301">
        <f>+'11'!B454:M454</f>
        <v>0</v>
      </c>
      <c r="G564" s="284" t="str">
        <f>+'11'!Q454</f>
        <v>9700004000</v>
      </c>
      <c r="H564" s="290">
        <f>+'11'!R454</f>
        <v>0</v>
      </c>
      <c r="I564" s="303">
        <f>+'11'!O454</f>
        <v>1</v>
      </c>
      <c r="J564" s="303">
        <f>+'11'!P454</f>
        <v>4</v>
      </c>
      <c r="K564" s="302"/>
      <c r="L564" s="303"/>
      <c r="M564" s="291"/>
      <c r="N564" s="292"/>
      <c r="O564" s="315">
        <v>142</v>
      </c>
      <c r="P564" s="520">
        <f>+P565</f>
        <v>142</v>
      </c>
      <c r="Q564" s="521">
        <f t="shared" si="10"/>
        <v>100</v>
      </c>
    </row>
    <row r="565" spans="2:17" s="311" customFormat="1" ht="13.5" thickBot="1" x14ac:dyDescent="0.25">
      <c r="B565" s="326"/>
      <c r="C565" s="326"/>
      <c r="D565" s="326"/>
      <c r="E565" s="326"/>
      <c r="F565" s="301">
        <f>+'11'!B455:M455</f>
        <v>0</v>
      </c>
      <c r="G565" s="284" t="str">
        <f>+'11'!Q455</f>
        <v>9700004000</v>
      </c>
      <c r="H565" s="290">
        <f>+'11'!R455</f>
        <v>200</v>
      </c>
      <c r="I565" s="303">
        <f>+'11'!O455</f>
        <v>1</v>
      </c>
      <c r="J565" s="303">
        <f>+'11'!P455</f>
        <v>4</v>
      </c>
      <c r="K565" s="302"/>
      <c r="L565" s="303"/>
      <c r="M565" s="291"/>
      <c r="N565" s="292"/>
      <c r="O565" s="315">
        <v>142</v>
      </c>
      <c r="P565" s="315">
        <f>+P566</f>
        <v>142</v>
      </c>
      <c r="Q565" s="521">
        <f t="shared" si="10"/>
        <v>100</v>
      </c>
    </row>
    <row r="566" spans="2:17" s="311" customFormat="1" ht="13.5" thickBot="1" x14ac:dyDescent="0.25">
      <c r="B566" s="326"/>
      <c r="C566" s="326"/>
      <c r="D566" s="326"/>
      <c r="E566" s="326"/>
      <c r="F566" s="301">
        <f>+'11'!B456:M456</f>
        <v>0</v>
      </c>
      <c r="G566" s="284" t="str">
        <f>+'11'!Q456</f>
        <v>9700004000</v>
      </c>
      <c r="H566" s="290">
        <f>+'11'!R456</f>
        <v>240</v>
      </c>
      <c r="I566" s="303">
        <f>+'11'!O456</f>
        <v>1</v>
      </c>
      <c r="J566" s="303">
        <f>+'11'!P456</f>
        <v>4</v>
      </c>
      <c r="K566" s="302"/>
      <c r="L566" s="303"/>
      <c r="M566" s="291"/>
      <c r="N566" s="292"/>
      <c r="O566" s="315">
        <v>142</v>
      </c>
      <c r="P566" s="315">
        <f>+P567</f>
        <v>142</v>
      </c>
      <c r="Q566" s="521">
        <f t="shared" si="10"/>
        <v>100</v>
      </c>
    </row>
    <row r="567" spans="2:17" s="311" customFormat="1" ht="13.5" thickBot="1" x14ac:dyDescent="0.25">
      <c r="B567" s="326"/>
      <c r="C567" s="326"/>
      <c r="D567" s="326"/>
      <c r="E567" s="326"/>
      <c r="F567" s="301">
        <f>+'11'!B457:M457</f>
        <v>0</v>
      </c>
      <c r="G567" s="284" t="str">
        <f>+'11'!Q457</f>
        <v>9700004000</v>
      </c>
      <c r="H567" s="290">
        <f>+'11'!R457</f>
        <v>244</v>
      </c>
      <c r="I567" s="303">
        <f>+'11'!O457</f>
        <v>1</v>
      </c>
      <c r="J567" s="303">
        <f>+'11'!P457</f>
        <v>4</v>
      </c>
      <c r="K567" s="302"/>
      <c r="L567" s="303"/>
      <c r="M567" s="291"/>
      <c r="N567" s="292"/>
      <c r="O567" s="315">
        <v>142</v>
      </c>
      <c r="P567" s="315">
        <f>+'11'!V457</f>
        <v>142</v>
      </c>
      <c r="Q567" s="521">
        <f t="shared" si="10"/>
        <v>100</v>
      </c>
    </row>
    <row r="568" spans="2:17" ht="13.5" thickBot="1" x14ac:dyDescent="0.25">
      <c r="B568" s="693" t="str">
        <f>+'11'!B651:M651</f>
        <v>Резервный фонд администрации Овюрского кожууна</v>
      </c>
      <c r="C568" s="693"/>
      <c r="D568" s="693"/>
      <c r="E568" s="693"/>
      <c r="F568" s="694"/>
      <c r="G568" s="284" t="str">
        <f>+'11'!Q651</f>
        <v>9700004000</v>
      </c>
      <c r="H568" s="290">
        <f>+'11'!R651</f>
        <v>0</v>
      </c>
      <c r="I568" s="303">
        <f>+'11'!O651</f>
        <v>10</v>
      </c>
      <c r="J568" s="303">
        <f>+'11'!P651</f>
        <v>3</v>
      </c>
      <c r="K568" s="689"/>
      <c r="L568" s="690"/>
      <c r="M568" s="291"/>
      <c r="N568" s="292"/>
      <c r="O568" s="315">
        <v>11</v>
      </c>
      <c r="P568" s="315">
        <f>+P569</f>
        <v>11</v>
      </c>
      <c r="Q568" s="521">
        <f t="shared" si="10"/>
        <v>100</v>
      </c>
    </row>
    <row r="569" spans="2:17" ht="13.5" thickBot="1" x14ac:dyDescent="0.25">
      <c r="B569" s="693" t="str">
        <f>+'11'!B652:M652</f>
        <v>Социальное обеспечение и иные выплаты населению</v>
      </c>
      <c r="C569" s="693"/>
      <c r="D569" s="693"/>
      <c r="E569" s="693"/>
      <c r="F569" s="694"/>
      <c r="G569" s="284" t="str">
        <f>+'11'!Q652</f>
        <v>9700004000</v>
      </c>
      <c r="H569" s="290" t="str">
        <f>+'11'!R652</f>
        <v>300</v>
      </c>
      <c r="I569" s="303">
        <f>+'11'!O652</f>
        <v>10</v>
      </c>
      <c r="J569" s="303">
        <f>+'11'!P652</f>
        <v>3</v>
      </c>
      <c r="K569" s="689"/>
      <c r="L569" s="690"/>
      <c r="M569" s="291"/>
      <c r="N569" s="292"/>
      <c r="O569" s="315">
        <v>11</v>
      </c>
      <c r="P569" s="315">
        <f>+P570</f>
        <v>11</v>
      </c>
      <c r="Q569" s="521">
        <f t="shared" si="10"/>
        <v>100</v>
      </c>
    </row>
    <row r="570" spans="2:17" ht="13.5" thickBot="1" x14ac:dyDescent="0.25">
      <c r="B570" s="693" t="str">
        <f>+'11'!B653:M653</f>
        <v>Иные выплаты населению</v>
      </c>
      <c r="C570" s="693"/>
      <c r="D570" s="693"/>
      <c r="E570" s="693"/>
      <c r="F570" s="694"/>
      <c r="G570" s="284" t="str">
        <f>+'11'!Q653</f>
        <v>9700004000</v>
      </c>
      <c r="H570" s="290" t="str">
        <f>+'11'!R653</f>
        <v>360</v>
      </c>
      <c r="I570" s="303">
        <f>+'11'!O653</f>
        <v>10</v>
      </c>
      <c r="J570" s="303">
        <f>+'11'!P653</f>
        <v>3</v>
      </c>
      <c r="K570" s="689"/>
      <c r="L570" s="690"/>
      <c r="M570" s="291"/>
      <c r="N570" s="292"/>
      <c r="O570" s="315">
        <v>11</v>
      </c>
      <c r="P570" s="315">
        <f>+'11'!V653</f>
        <v>11</v>
      </c>
      <c r="Q570" s="521">
        <f t="shared" si="10"/>
        <v>100</v>
      </c>
    </row>
    <row r="571" spans="2:17" ht="13.5" thickBot="1" x14ac:dyDescent="0.25">
      <c r="B571" s="693" t="str">
        <f>+'11'!B729:M729</f>
        <v>Дотации на выравнивание бюджетной обеспеченности</v>
      </c>
      <c r="C571" s="693"/>
      <c r="D571" s="693"/>
      <c r="E571" s="693"/>
      <c r="F571" s="694"/>
      <c r="G571" s="284" t="str">
        <f>+'11'!Q729</f>
        <v>9700020010</v>
      </c>
      <c r="H571" s="290">
        <f>+'11'!R729</f>
        <v>0</v>
      </c>
      <c r="I571" s="303">
        <f>+'11'!O729</f>
        <v>14</v>
      </c>
      <c r="J571" s="303">
        <f>+'11'!P729</f>
        <v>1</v>
      </c>
      <c r="K571" s="689"/>
      <c r="L571" s="690"/>
      <c r="M571" s="291"/>
      <c r="N571" s="292"/>
      <c r="O571" s="315">
        <v>15728.02196</v>
      </c>
      <c r="P571" s="315">
        <f>+P572</f>
        <v>15728.02196</v>
      </c>
      <c r="Q571" s="521">
        <f t="shared" si="10"/>
        <v>100</v>
      </c>
    </row>
    <row r="572" spans="2:17" ht="13.5" thickBot="1" x14ac:dyDescent="0.25">
      <c r="B572" s="693" t="str">
        <f>+'11'!B730:M730</f>
        <v>Межбюджетные трансферты</v>
      </c>
      <c r="C572" s="693"/>
      <c r="D572" s="693"/>
      <c r="E572" s="693"/>
      <c r="F572" s="694"/>
      <c r="G572" s="284" t="str">
        <f>+'11'!Q730</f>
        <v>9700020010</v>
      </c>
      <c r="H572" s="290" t="str">
        <f>+'11'!R730</f>
        <v>500</v>
      </c>
      <c r="I572" s="303">
        <f>+'11'!O730</f>
        <v>14</v>
      </c>
      <c r="J572" s="303">
        <f>+'11'!P730</f>
        <v>1</v>
      </c>
      <c r="K572" s="689"/>
      <c r="L572" s="690"/>
      <c r="M572" s="291"/>
      <c r="N572" s="292"/>
      <c r="O572" s="315">
        <v>15728.02196</v>
      </c>
      <c r="P572" s="315">
        <f>+P573</f>
        <v>15728.02196</v>
      </c>
      <c r="Q572" s="521">
        <f t="shared" si="10"/>
        <v>100</v>
      </c>
    </row>
    <row r="573" spans="2:17" ht="13.5" thickBot="1" x14ac:dyDescent="0.25">
      <c r="B573" s="693" t="str">
        <f>+'11'!B731:M731</f>
        <v>Дотации</v>
      </c>
      <c r="C573" s="693"/>
      <c r="D573" s="693"/>
      <c r="E573" s="693"/>
      <c r="F573" s="694"/>
      <c r="G573" s="284" t="str">
        <f>+'11'!Q731</f>
        <v>9700020010</v>
      </c>
      <c r="H573" s="290" t="str">
        <f>+'11'!R731</f>
        <v>510</v>
      </c>
      <c r="I573" s="303">
        <f>+'11'!O731</f>
        <v>14</v>
      </c>
      <c r="J573" s="303">
        <f>+'11'!P731</f>
        <v>1</v>
      </c>
      <c r="K573" s="689"/>
      <c r="L573" s="690"/>
      <c r="M573" s="291"/>
      <c r="N573" s="292"/>
      <c r="O573" s="315">
        <v>15728.02196</v>
      </c>
      <c r="P573" s="315">
        <f>+P574</f>
        <v>15728.02196</v>
      </c>
      <c r="Q573" s="521">
        <f t="shared" si="10"/>
        <v>100</v>
      </c>
    </row>
    <row r="574" spans="2:17" ht="13.5" thickBot="1" x14ac:dyDescent="0.25">
      <c r="B574" s="693" t="str">
        <f>+'11'!B732:M732</f>
        <v>Дотации на выравнивание бюджетной обеспеченности</v>
      </c>
      <c r="C574" s="693"/>
      <c r="D574" s="693"/>
      <c r="E574" s="693"/>
      <c r="F574" s="694"/>
      <c r="G574" s="284" t="str">
        <f>+'11'!Q732</f>
        <v>9700020010</v>
      </c>
      <c r="H574" s="290" t="str">
        <f>+'11'!R732</f>
        <v>511</v>
      </c>
      <c r="I574" s="303">
        <f>+'11'!O732</f>
        <v>14</v>
      </c>
      <c r="J574" s="303">
        <f>+'11'!P732</f>
        <v>1</v>
      </c>
      <c r="K574" s="689"/>
      <c r="L574" s="690"/>
      <c r="M574" s="291"/>
      <c r="N574" s="292"/>
      <c r="O574" s="315">
        <v>15728.02196</v>
      </c>
      <c r="P574" s="315">
        <f>+'11'!V732</f>
        <v>15728.02196</v>
      </c>
      <c r="Q574" s="521">
        <f t="shared" si="10"/>
        <v>100</v>
      </c>
    </row>
    <row r="575" spans="2:17" ht="13.5" thickBot="1" x14ac:dyDescent="0.25">
      <c r="B575" s="693" t="str">
        <f>+'11'!B735:M735</f>
        <v>Дотации на поддержку мер по обеспечению сбалансированности бюджетов</v>
      </c>
      <c r="C575" s="693"/>
      <c r="D575" s="693"/>
      <c r="E575" s="693"/>
      <c r="F575" s="694"/>
      <c r="G575" s="284" t="str">
        <f>+'11'!Q735</f>
        <v>9700020020</v>
      </c>
      <c r="H575" s="290">
        <f>+'11'!R735</f>
        <v>0</v>
      </c>
      <c r="I575" s="303">
        <f>+'11'!O735</f>
        <v>14</v>
      </c>
      <c r="J575" s="303">
        <f>+'11'!P735</f>
        <v>2</v>
      </c>
      <c r="K575" s="689"/>
      <c r="L575" s="690"/>
      <c r="M575" s="291"/>
      <c r="N575" s="292"/>
      <c r="O575" s="315">
        <v>185.21923000000004</v>
      </c>
      <c r="P575" s="315">
        <f>+P576</f>
        <v>185.21923000000001</v>
      </c>
      <c r="Q575" s="521">
        <f t="shared" si="10"/>
        <v>99.999999999999986</v>
      </c>
    </row>
    <row r="576" spans="2:17" ht="13.5" thickBot="1" x14ac:dyDescent="0.25">
      <c r="B576" s="693" t="str">
        <f>+'11'!B736:M736</f>
        <v>Межбюджетные трансферты</v>
      </c>
      <c r="C576" s="693"/>
      <c r="D576" s="693"/>
      <c r="E576" s="693"/>
      <c r="F576" s="694"/>
      <c r="G576" s="284" t="str">
        <f>+'11'!Q736</f>
        <v>9700020020</v>
      </c>
      <c r="H576" s="290" t="str">
        <f>+'11'!R736</f>
        <v>500</v>
      </c>
      <c r="I576" s="303">
        <f>+'11'!O736</f>
        <v>14</v>
      </c>
      <c r="J576" s="303">
        <f>+'11'!P736</f>
        <v>2</v>
      </c>
      <c r="K576" s="689"/>
      <c r="L576" s="690"/>
      <c r="M576" s="291"/>
      <c r="N576" s="292"/>
      <c r="O576" s="315">
        <v>185.21923000000004</v>
      </c>
      <c r="P576" s="315">
        <f>+P577</f>
        <v>185.21923000000001</v>
      </c>
      <c r="Q576" s="521">
        <f t="shared" si="10"/>
        <v>99.999999999999986</v>
      </c>
    </row>
    <row r="577" spans="2:18" ht="13.5" thickBot="1" x14ac:dyDescent="0.25">
      <c r="B577" s="693" t="str">
        <f>+'11'!B737:M737</f>
        <v>Дотации</v>
      </c>
      <c r="C577" s="693"/>
      <c r="D577" s="693"/>
      <c r="E577" s="693"/>
      <c r="F577" s="694"/>
      <c r="G577" s="284" t="str">
        <f>+'11'!Q737</f>
        <v>9700020020</v>
      </c>
      <c r="H577" s="290" t="str">
        <f>+'11'!R737</f>
        <v>510</v>
      </c>
      <c r="I577" s="303">
        <f>+'11'!O737</f>
        <v>14</v>
      </c>
      <c r="J577" s="303">
        <f>+'11'!P737</f>
        <v>2</v>
      </c>
      <c r="K577" s="689"/>
      <c r="L577" s="690"/>
      <c r="M577" s="291"/>
      <c r="N577" s="292"/>
      <c r="O577" s="315">
        <v>185.21923000000004</v>
      </c>
      <c r="P577" s="315">
        <f>+P578</f>
        <v>185.21923000000001</v>
      </c>
      <c r="Q577" s="521">
        <f t="shared" si="10"/>
        <v>99.999999999999986</v>
      </c>
    </row>
    <row r="578" spans="2:18" ht="13.5" thickBot="1" x14ac:dyDescent="0.25">
      <c r="B578" s="693" t="str">
        <f>+'11'!B738:M738</f>
        <v>Иные дотации</v>
      </c>
      <c r="C578" s="693"/>
      <c r="D578" s="693"/>
      <c r="E578" s="693"/>
      <c r="F578" s="694"/>
      <c r="G578" s="284" t="str">
        <f>+'11'!Q738</f>
        <v>9700020020</v>
      </c>
      <c r="H578" s="290" t="str">
        <f>+'11'!R738</f>
        <v>512</v>
      </c>
      <c r="I578" s="303">
        <f>+'11'!O738</f>
        <v>14</v>
      </c>
      <c r="J578" s="303">
        <f>+'11'!P738</f>
        <v>2</v>
      </c>
      <c r="K578" s="689"/>
      <c r="L578" s="690"/>
      <c r="M578" s="291"/>
      <c r="N578" s="292"/>
      <c r="O578" s="315">
        <v>185.21923000000004</v>
      </c>
      <c r="P578" s="315">
        <f>+'11'!V738</f>
        <v>185.21923000000001</v>
      </c>
      <c r="Q578" s="521">
        <f t="shared" si="10"/>
        <v>99.999999999999986</v>
      </c>
    </row>
    <row r="579" spans="2:18" s="311" customFormat="1" ht="13.5" thickBot="1" x14ac:dyDescent="0.25">
      <c r="B579" s="695" t="str">
        <f>+'11'!B511:M511</f>
        <v>Непрограммные расходы на реализацию переданных полномочий Российской Федерации и субъекта Российской Федерации</v>
      </c>
      <c r="C579" s="695"/>
      <c r="D579" s="695"/>
      <c r="E579" s="695"/>
      <c r="F579" s="696"/>
      <c r="G579" s="306" t="str">
        <f>+'11'!Q511</f>
        <v>9900000000</v>
      </c>
      <c r="H579" s="316">
        <f>+'11'!R511</f>
        <v>0</v>
      </c>
      <c r="I579" s="317">
        <f>+'11'!O511</f>
        <v>2</v>
      </c>
      <c r="J579" s="317">
        <f>+'11'!P511</f>
        <v>3</v>
      </c>
      <c r="K579" s="691"/>
      <c r="L579" s="692"/>
      <c r="M579" s="318"/>
      <c r="N579" s="319"/>
      <c r="O579" s="520">
        <f>+O580+O590+O592+O596+O599+O602+O612+O618+O633</f>
        <v>3464.28838</v>
      </c>
      <c r="P579" s="520">
        <f>+P580+P590+P592+P596+P599+P602+P612+P618+P633</f>
        <v>3125.1236899999999</v>
      </c>
      <c r="Q579" s="521">
        <f t="shared" si="10"/>
        <v>90.209686585041169</v>
      </c>
      <c r="R579" s="411">
        <f>O579-P579</f>
        <v>339.16469000000006</v>
      </c>
    </row>
    <row r="580" spans="2:18" ht="13.5" thickBot="1" x14ac:dyDescent="0.25">
      <c r="B580" s="693" t="str">
        <f>+'11'!B512:M512</f>
        <v>Субвенции на осуществление первичного воинского учета на территориях, где отсутствуют военные комиссариаты</v>
      </c>
      <c r="C580" s="693"/>
      <c r="D580" s="693"/>
      <c r="E580" s="693"/>
      <c r="F580" s="694"/>
      <c r="G580" s="284" t="str">
        <f>+'11'!Q512</f>
        <v>9900051180</v>
      </c>
      <c r="H580" s="290">
        <f>+'11'!R512</f>
        <v>0</v>
      </c>
      <c r="I580" s="303">
        <f>+'11'!O512</f>
        <v>2</v>
      </c>
      <c r="J580" s="303">
        <f>+'11'!P512</f>
        <v>3</v>
      </c>
      <c r="K580" s="689"/>
      <c r="L580" s="690"/>
      <c r="M580" s="291"/>
      <c r="N580" s="292"/>
      <c r="O580" s="315">
        <v>412</v>
      </c>
      <c r="P580" s="520">
        <f>+P581+P586</f>
        <v>412</v>
      </c>
      <c r="Q580" s="521">
        <f t="shared" si="10"/>
        <v>100</v>
      </c>
    </row>
    <row r="581" spans="2:18" ht="13.5" thickBot="1" x14ac:dyDescent="0.25">
      <c r="B581" s="693" t="str">
        <f>+'11'!B513:M513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1" s="693"/>
      <c r="D581" s="693"/>
      <c r="E581" s="693"/>
      <c r="F581" s="694"/>
      <c r="G581" s="284" t="str">
        <f>+'11'!Q513</f>
        <v>9900051180</v>
      </c>
      <c r="H581" s="290" t="str">
        <f>+'11'!R513</f>
        <v>100</v>
      </c>
      <c r="I581" s="303">
        <f>+'11'!O513</f>
        <v>2</v>
      </c>
      <c r="J581" s="303">
        <f>+'11'!P513</f>
        <v>3</v>
      </c>
      <c r="K581" s="689"/>
      <c r="L581" s="690"/>
      <c r="M581" s="291"/>
      <c r="N581" s="292"/>
      <c r="O581" s="315">
        <v>401.63</v>
      </c>
      <c r="P581" s="315">
        <f>+P582</f>
        <v>401.63</v>
      </c>
      <c r="Q581" s="521">
        <f t="shared" si="10"/>
        <v>100</v>
      </c>
    </row>
    <row r="582" spans="2:18" ht="13.5" thickBot="1" x14ac:dyDescent="0.25">
      <c r="B582" s="693" t="str">
        <f>+'11'!B514:M514</f>
        <v>Расходы на выплаты персоналу казенных учреждений</v>
      </c>
      <c r="C582" s="693"/>
      <c r="D582" s="693"/>
      <c r="E582" s="693"/>
      <c r="F582" s="694"/>
      <c r="G582" s="284" t="str">
        <f>+'11'!Q514</f>
        <v>9900051180</v>
      </c>
      <c r="H582" s="290" t="str">
        <f>+'11'!R514</f>
        <v>110</v>
      </c>
      <c r="I582" s="303">
        <f>+'11'!O514</f>
        <v>2</v>
      </c>
      <c r="J582" s="303">
        <f>+'11'!P514</f>
        <v>3</v>
      </c>
      <c r="K582" s="689"/>
      <c r="L582" s="690"/>
      <c r="M582" s="291"/>
      <c r="N582" s="292"/>
      <c r="O582" s="315">
        <v>401.63</v>
      </c>
      <c r="P582" s="315">
        <f>+P583+P584+P585</f>
        <v>401.63</v>
      </c>
      <c r="Q582" s="521">
        <f t="shared" si="10"/>
        <v>100</v>
      </c>
    </row>
    <row r="583" spans="2:18" ht="13.5" thickBot="1" x14ac:dyDescent="0.25">
      <c r="B583" s="693" t="str">
        <f>+'11'!B515:M515</f>
        <v>Фонд оплаты труда учреждений</v>
      </c>
      <c r="C583" s="693"/>
      <c r="D583" s="693"/>
      <c r="E583" s="693"/>
      <c r="F583" s="694"/>
      <c r="G583" s="284" t="str">
        <f>+'11'!Q515</f>
        <v>9900051180</v>
      </c>
      <c r="H583" s="290" t="str">
        <f>+'11'!R515</f>
        <v>111</v>
      </c>
      <c r="I583" s="303">
        <f>+'11'!O515</f>
        <v>2</v>
      </c>
      <c r="J583" s="303">
        <f>+'11'!P515</f>
        <v>3</v>
      </c>
      <c r="K583" s="689"/>
      <c r="L583" s="690"/>
      <c r="M583" s="291"/>
      <c r="N583" s="292"/>
      <c r="O583" s="315">
        <v>308.47136</v>
      </c>
      <c r="P583" s="315">
        <f>+'11'!V515</f>
        <v>308.47136</v>
      </c>
      <c r="Q583" s="521">
        <f t="shared" si="10"/>
        <v>100</v>
      </c>
    </row>
    <row r="584" spans="2:18" ht="13.5" hidden="1" thickBot="1" x14ac:dyDescent="0.25">
      <c r="B584" s="693" t="str">
        <f>+'11'!B516:M516</f>
        <v>Иные выплаты персоналу учреждений, за исключением фонда оплаты труда</v>
      </c>
      <c r="C584" s="693"/>
      <c r="D584" s="693"/>
      <c r="E584" s="693"/>
      <c r="F584" s="694"/>
      <c r="G584" s="284" t="str">
        <f>+'11'!Q516</f>
        <v>9900051180</v>
      </c>
      <c r="H584" s="290" t="str">
        <f>+'11'!R516</f>
        <v>112</v>
      </c>
      <c r="I584" s="303">
        <f>+'11'!O516</f>
        <v>2</v>
      </c>
      <c r="J584" s="303">
        <f>+'11'!P516</f>
        <v>3</v>
      </c>
      <c r="K584" s="689"/>
      <c r="L584" s="690"/>
      <c r="M584" s="291"/>
      <c r="N584" s="292"/>
      <c r="O584" s="315">
        <v>0</v>
      </c>
      <c r="P584" s="315">
        <f>+'[1]11'!X516</f>
        <v>0</v>
      </c>
      <c r="Q584" s="521" t="e">
        <f t="shared" si="10"/>
        <v>#DIV/0!</v>
      </c>
    </row>
    <row r="585" spans="2:18" ht="13.5" thickBot="1" x14ac:dyDescent="0.25">
      <c r="B585" s="693" t="str">
        <f>+'11'!B517:M517</f>
        <v>Взносы по обязательному социальному страхованию на выплаты по оплате труда работников и иные выплаты работникам учреждений</v>
      </c>
      <c r="C585" s="693"/>
      <c r="D585" s="693"/>
      <c r="E585" s="693"/>
      <c r="F585" s="694"/>
      <c r="G585" s="284" t="str">
        <f>+'11'!Q517</f>
        <v>9900051180</v>
      </c>
      <c r="H585" s="290" t="str">
        <f>+'11'!R517</f>
        <v>119</v>
      </c>
      <c r="I585" s="303">
        <f>+'11'!O517</f>
        <v>2</v>
      </c>
      <c r="J585" s="303">
        <f>+'11'!P517</f>
        <v>3</v>
      </c>
      <c r="K585" s="689"/>
      <c r="L585" s="690"/>
      <c r="M585" s="291"/>
      <c r="N585" s="292"/>
      <c r="O585" s="315">
        <v>93.158640000000005</v>
      </c>
      <c r="P585" s="315">
        <f>+'11'!V517</f>
        <v>93.158640000000005</v>
      </c>
      <c r="Q585" s="521">
        <f t="shared" si="10"/>
        <v>100</v>
      </c>
    </row>
    <row r="586" spans="2:18" ht="13.5" thickBot="1" x14ac:dyDescent="0.25">
      <c r="B586" s="693" t="str">
        <f>+'11'!B518:M518</f>
        <v>Закупка товаров, работ и услуг для обеспечения государственных (муниципальных) нужд</v>
      </c>
      <c r="C586" s="693"/>
      <c r="D586" s="693"/>
      <c r="E586" s="693"/>
      <c r="F586" s="694"/>
      <c r="G586" s="284" t="str">
        <f>+'11'!Q518</f>
        <v>9900051180</v>
      </c>
      <c r="H586" s="290" t="str">
        <f>+'11'!R518</f>
        <v>200</v>
      </c>
      <c r="I586" s="303">
        <f>+'11'!O518</f>
        <v>2</v>
      </c>
      <c r="J586" s="303">
        <f>+'11'!P518</f>
        <v>3</v>
      </c>
      <c r="K586" s="689"/>
      <c r="L586" s="690"/>
      <c r="M586" s="291"/>
      <c r="N586" s="292"/>
      <c r="O586" s="315">
        <v>10.370000000000001</v>
      </c>
      <c r="P586" s="315">
        <f>+P587</f>
        <v>10.370000000000001</v>
      </c>
      <c r="Q586" s="521">
        <f t="shared" si="10"/>
        <v>100</v>
      </c>
    </row>
    <row r="587" spans="2:18" ht="13.5" thickBot="1" x14ac:dyDescent="0.25">
      <c r="B587" s="693" t="str">
        <f>+'11'!B519:M519</f>
        <v>Иные закупки товаров, работ и услуг для обеспечения государственных (муниципальных) нужд</v>
      </c>
      <c r="C587" s="693"/>
      <c r="D587" s="693"/>
      <c r="E587" s="693"/>
      <c r="F587" s="694"/>
      <c r="G587" s="284" t="str">
        <f>+'11'!Q519</f>
        <v>9900051180</v>
      </c>
      <c r="H587" s="290" t="str">
        <f>+'11'!R519</f>
        <v>240</v>
      </c>
      <c r="I587" s="303">
        <f>+'11'!O519</f>
        <v>2</v>
      </c>
      <c r="J587" s="303">
        <f>+'11'!P519</f>
        <v>3</v>
      </c>
      <c r="K587" s="689"/>
      <c r="L587" s="690"/>
      <c r="M587" s="291"/>
      <c r="N587" s="292"/>
      <c r="O587" s="315">
        <v>10.370000000000001</v>
      </c>
      <c r="P587" s="315">
        <f>+P588+P589</f>
        <v>10.370000000000001</v>
      </c>
      <c r="Q587" s="521">
        <f t="shared" si="10"/>
        <v>100</v>
      </c>
    </row>
    <row r="588" spans="2:18" ht="13.5" thickBot="1" x14ac:dyDescent="0.25">
      <c r="B588" s="693">
        <f>+'11'!B520:M520</f>
        <v>0</v>
      </c>
      <c r="C588" s="693"/>
      <c r="D588" s="693"/>
      <c r="E588" s="693"/>
      <c r="F588" s="694"/>
      <c r="G588" s="284" t="str">
        <f>+'11'!Q520</f>
        <v>9900051180</v>
      </c>
      <c r="H588" s="290">
        <f>+'11'!R520</f>
        <v>242</v>
      </c>
      <c r="I588" s="303">
        <f>+'11'!O520</f>
        <v>2</v>
      </c>
      <c r="J588" s="303">
        <f>+'11'!P520</f>
        <v>3</v>
      </c>
      <c r="K588" s="689"/>
      <c r="L588" s="690"/>
      <c r="M588" s="291"/>
      <c r="N588" s="292"/>
      <c r="O588" s="315">
        <v>8.9860000000000007</v>
      </c>
      <c r="P588" s="315">
        <f>+'11'!V520</f>
        <v>8.9860000000000007</v>
      </c>
      <c r="Q588" s="521">
        <f t="shared" si="10"/>
        <v>100</v>
      </c>
    </row>
    <row r="589" spans="2:18" ht="13.5" thickBot="1" x14ac:dyDescent="0.25">
      <c r="B589" s="693" t="str">
        <f>+'11'!B521:M521</f>
        <v>Прочая закупка товаров, работ и услуг</v>
      </c>
      <c r="C589" s="693"/>
      <c r="D589" s="693"/>
      <c r="E589" s="693"/>
      <c r="F589" s="694"/>
      <c r="G589" s="284" t="str">
        <f>+'11'!Q521</f>
        <v>9900051180</v>
      </c>
      <c r="H589" s="290" t="str">
        <f>+'11'!R521</f>
        <v>244</v>
      </c>
      <c r="I589" s="303">
        <f>+'11'!O521</f>
        <v>2</v>
      </c>
      <c r="J589" s="303">
        <f>+'11'!P521</f>
        <v>3</v>
      </c>
      <c r="K589" s="689"/>
      <c r="L589" s="690"/>
      <c r="M589" s="291"/>
      <c r="N589" s="292"/>
      <c r="O589" s="315">
        <v>1.3840000000000001</v>
      </c>
      <c r="P589" s="315">
        <f>+'11'!V521</f>
        <v>1.3839999999999999</v>
      </c>
      <c r="Q589" s="521">
        <f t="shared" si="10"/>
        <v>99.999999999999986</v>
      </c>
    </row>
    <row r="590" spans="2:18" ht="13.5" thickBot="1" x14ac:dyDescent="0.25">
      <c r="B590" s="693" t="str">
        <f>+'11'!B724:M724</f>
        <v>Межбюджетные трансферты</v>
      </c>
      <c r="C590" s="693"/>
      <c r="D590" s="693"/>
      <c r="E590" s="693"/>
      <c r="F590" s="694"/>
      <c r="G590" s="284" t="str">
        <f>+'11'!Q724</f>
        <v>9900051180</v>
      </c>
      <c r="H590" s="290" t="str">
        <f>+'11'!R724</f>
        <v>500</v>
      </c>
      <c r="I590" s="303">
        <f>+'11'!O724</f>
        <v>2</v>
      </c>
      <c r="J590" s="303">
        <f>+'11'!P724</f>
        <v>3</v>
      </c>
      <c r="K590" s="689"/>
      <c r="L590" s="690"/>
      <c r="M590" s="291"/>
      <c r="N590" s="292"/>
      <c r="O590" s="315">
        <v>669.2</v>
      </c>
      <c r="P590" s="315">
        <f>+P591</f>
        <v>669.2</v>
      </c>
      <c r="Q590" s="521">
        <f t="shared" si="10"/>
        <v>100</v>
      </c>
    </row>
    <row r="591" spans="2:18" ht="13.5" thickBot="1" x14ac:dyDescent="0.25">
      <c r="B591" s="693" t="str">
        <f>+'11'!B725:M725</f>
        <v>Субвенции</v>
      </c>
      <c r="C591" s="693"/>
      <c r="D591" s="693"/>
      <c r="E591" s="693"/>
      <c r="F591" s="694"/>
      <c r="G591" s="284" t="str">
        <f>+'11'!Q725</f>
        <v>9900051180</v>
      </c>
      <c r="H591" s="290" t="str">
        <f>+'11'!R725</f>
        <v>530</v>
      </c>
      <c r="I591" s="303">
        <f>+'11'!O725</f>
        <v>2</v>
      </c>
      <c r="J591" s="303">
        <f>+'11'!P725</f>
        <v>3</v>
      </c>
      <c r="K591" s="689"/>
      <c r="L591" s="690"/>
      <c r="M591" s="291"/>
      <c r="N591" s="292"/>
      <c r="O591" s="315">
        <v>669.2</v>
      </c>
      <c r="P591" s="315">
        <f>+'11'!V725</f>
        <v>669.2</v>
      </c>
      <c r="Q591" s="521">
        <f t="shared" si="10"/>
        <v>100</v>
      </c>
    </row>
    <row r="592" spans="2:18" ht="13.5" thickBot="1" x14ac:dyDescent="0.25">
      <c r="B592" s="693" t="str">
        <f>+'11'!B460:M460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92" s="693"/>
      <c r="D592" s="693"/>
      <c r="E592" s="693"/>
      <c r="F592" s="694"/>
      <c r="G592" s="284" t="str">
        <f>+'11'!Q460</f>
        <v>9900051200</v>
      </c>
      <c r="H592" s="290">
        <f>+'11'!R460</f>
        <v>0</v>
      </c>
      <c r="I592" s="303">
        <f>+'11'!O460</f>
        <v>1</v>
      </c>
      <c r="J592" s="303">
        <f>+'11'!P460</f>
        <v>5</v>
      </c>
      <c r="K592" s="689"/>
      <c r="L592" s="690"/>
      <c r="M592" s="291"/>
      <c r="N592" s="292"/>
      <c r="O592" s="315">
        <v>15.9</v>
      </c>
      <c r="P592" s="315">
        <f>+P593</f>
        <v>15.9</v>
      </c>
      <c r="Q592" s="521">
        <f t="shared" si="10"/>
        <v>100</v>
      </c>
    </row>
    <row r="593" spans="2:17" ht="13.5" thickBot="1" x14ac:dyDescent="0.25">
      <c r="B593" s="693" t="str">
        <f>+'11'!B461:M461</f>
        <v>Закупка товаров, работ и услуг для обеспечения государственных (муниципальных) нужд</v>
      </c>
      <c r="C593" s="693"/>
      <c r="D593" s="693"/>
      <c r="E593" s="693"/>
      <c r="F593" s="694"/>
      <c r="G593" s="284" t="str">
        <f>+'11'!Q461</f>
        <v>9900051200</v>
      </c>
      <c r="H593" s="290" t="str">
        <f>+'11'!R461</f>
        <v>200</v>
      </c>
      <c r="I593" s="303">
        <f>+'11'!O461</f>
        <v>1</v>
      </c>
      <c r="J593" s="303">
        <f>+'11'!P461</f>
        <v>5</v>
      </c>
      <c r="K593" s="689"/>
      <c r="L593" s="690"/>
      <c r="M593" s="291"/>
      <c r="N593" s="292"/>
      <c r="O593" s="315">
        <v>15.9</v>
      </c>
      <c r="P593" s="315">
        <f>+P594</f>
        <v>15.9</v>
      </c>
      <c r="Q593" s="521">
        <f t="shared" si="10"/>
        <v>100</v>
      </c>
    </row>
    <row r="594" spans="2:17" ht="13.5" thickBot="1" x14ac:dyDescent="0.25">
      <c r="B594" s="693" t="str">
        <f>+'11'!B462:M462</f>
        <v>Иные закупки товаров, работ и услуг для обеспечения государственных (муниципальных) нужд</v>
      </c>
      <c r="C594" s="693"/>
      <c r="D594" s="693"/>
      <c r="E594" s="693"/>
      <c r="F594" s="694"/>
      <c r="G594" s="284" t="str">
        <f>+'11'!Q462</f>
        <v>9900051200</v>
      </c>
      <c r="H594" s="290" t="str">
        <f>+'11'!R462</f>
        <v>240</v>
      </c>
      <c r="I594" s="303">
        <f>+'11'!O462</f>
        <v>1</v>
      </c>
      <c r="J594" s="303">
        <f>+'11'!P462</f>
        <v>5</v>
      </c>
      <c r="K594" s="689"/>
      <c r="L594" s="690"/>
      <c r="M594" s="291"/>
      <c r="N594" s="292"/>
      <c r="O594" s="315">
        <v>15.9</v>
      </c>
      <c r="P594" s="315">
        <f>+P595</f>
        <v>15.9</v>
      </c>
      <c r="Q594" s="521">
        <f t="shared" si="10"/>
        <v>100</v>
      </c>
    </row>
    <row r="595" spans="2:17" ht="13.5" thickBot="1" x14ac:dyDescent="0.25">
      <c r="B595" s="693" t="str">
        <f>+'11'!B463:M463</f>
        <v>Прочая закупка товаров, работ и услуг</v>
      </c>
      <c r="C595" s="693"/>
      <c r="D595" s="693"/>
      <c r="E595" s="693"/>
      <c r="F595" s="694"/>
      <c r="G595" s="284" t="str">
        <f>+'11'!Q463</f>
        <v>9900051200</v>
      </c>
      <c r="H595" s="290" t="str">
        <f>+'11'!R463</f>
        <v>244</v>
      </c>
      <c r="I595" s="303">
        <f>+'11'!O463</f>
        <v>1</v>
      </c>
      <c r="J595" s="303">
        <f>+'11'!P463</f>
        <v>5</v>
      </c>
      <c r="K595" s="689"/>
      <c r="L595" s="690"/>
      <c r="M595" s="291"/>
      <c r="N595" s="292"/>
      <c r="O595" s="315">
        <v>15.9</v>
      </c>
      <c r="P595" s="315">
        <f>+'11'!V463</f>
        <v>15.9</v>
      </c>
      <c r="Q595" s="521">
        <f t="shared" si="10"/>
        <v>100</v>
      </c>
    </row>
    <row r="596" spans="2:17" ht="13.5" thickBot="1" x14ac:dyDescent="0.25">
      <c r="B596" s="693" t="str">
        <f>+'11'!B741:M741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6" s="693"/>
      <c r="D596" s="693"/>
      <c r="E596" s="693"/>
      <c r="F596" s="694"/>
      <c r="G596" s="284" t="str">
        <f>+'11'!Q741</f>
        <v>9900070020</v>
      </c>
      <c r="H596" s="290">
        <f>+'11'!R741</f>
        <v>0</v>
      </c>
      <c r="I596" s="303">
        <f>+'11'!O741</f>
        <v>14</v>
      </c>
      <c r="J596" s="303">
        <f>+'11'!P741</f>
        <v>3</v>
      </c>
      <c r="K596" s="689"/>
      <c r="L596" s="690"/>
      <c r="M596" s="291"/>
      <c r="N596" s="292"/>
      <c r="O596" s="315">
        <v>549.07404999999994</v>
      </c>
      <c r="P596" s="315">
        <f>+P597</f>
        <v>549.07405000000006</v>
      </c>
      <c r="Q596" s="521">
        <f t="shared" ref="Q596:Q643" si="11">+P596/O596*100</f>
        <v>100.00000000000003</v>
      </c>
    </row>
    <row r="597" spans="2:17" ht="13.5" thickBot="1" x14ac:dyDescent="0.25">
      <c r="B597" s="693" t="str">
        <f>+'11'!B742:M742</f>
        <v>Межбюджетные трансферты</v>
      </c>
      <c r="C597" s="693"/>
      <c r="D597" s="693"/>
      <c r="E597" s="693"/>
      <c r="F597" s="694"/>
      <c r="G597" s="284" t="str">
        <f>+'11'!Q742</f>
        <v>9900070020</v>
      </c>
      <c r="H597" s="290" t="str">
        <f>+'11'!R742</f>
        <v>500</v>
      </c>
      <c r="I597" s="303">
        <f>+'11'!O742</f>
        <v>14</v>
      </c>
      <c r="J597" s="303">
        <f>+'11'!P742</f>
        <v>3</v>
      </c>
      <c r="K597" s="689"/>
      <c r="L597" s="690"/>
      <c r="M597" s="291"/>
      <c r="N597" s="292"/>
      <c r="O597" s="315">
        <v>549.07404999999994</v>
      </c>
      <c r="P597" s="315">
        <f>+P598</f>
        <v>549.07405000000006</v>
      </c>
      <c r="Q597" s="521">
        <f t="shared" si="11"/>
        <v>100.00000000000003</v>
      </c>
    </row>
    <row r="598" spans="2:17" ht="13.5" thickBot="1" x14ac:dyDescent="0.25">
      <c r="B598" s="693" t="str">
        <f>+'11'!B743:M743</f>
        <v>Иные межбюджетные трансферты</v>
      </c>
      <c r="C598" s="693"/>
      <c r="D598" s="693"/>
      <c r="E598" s="693"/>
      <c r="F598" s="694"/>
      <c r="G598" s="284" t="str">
        <f>+'11'!Q743</f>
        <v>9900070020</v>
      </c>
      <c r="H598" s="290" t="str">
        <f>+'11'!R743</f>
        <v>540</v>
      </c>
      <c r="I598" s="303">
        <f>+'11'!O743</f>
        <v>14</v>
      </c>
      <c r="J598" s="303">
        <f>+'11'!P743</f>
        <v>3</v>
      </c>
      <c r="K598" s="689"/>
      <c r="L598" s="690"/>
      <c r="M598" s="291"/>
      <c r="N598" s="292"/>
      <c r="O598" s="315">
        <v>549.07404999999994</v>
      </c>
      <c r="P598" s="315">
        <f>+'11'!V743</f>
        <v>549.07405000000006</v>
      </c>
      <c r="Q598" s="521">
        <f t="shared" si="11"/>
        <v>100.00000000000003</v>
      </c>
    </row>
    <row r="599" spans="2:17" ht="13.5" thickBot="1" x14ac:dyDescent="0.25">
      <c r="B599" s="693" t="str">
        <f>+'11'!B744:M744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599" s="693"/>
      <c r="D599" s="693"/>
      <c r="E599" s="693"/>
      <c r="F599" s="694"/>
      <c r="G599" s="284" t="str">
        <f>+'11'!Q744</f>
        <v>9900070060</v>
      </c>
      <c r="H599" s="290">
        <f>+'11'!R744</f>
        <v>0</v>
      </c>
      <c r="I599" s="303">
        <f>+'11'!O744</f>
        <v>14</v>
      </c>
      <c r="J599" s="303">
        <f>+'11'!P744</f>
        <v>3</v>
      </c>
      <c r="K599" s="689"/>
      <c r="L599" s="690"/>
      <c r="M599" s="291"/>
      <c r="N599" s="292"/>
      <c r="O599" s="315">
        <v>502.41809999999998</v>
      </c>
      <c r="P599" s="315">
        <f>+P600</f>
        <v>502.41809999999998</v>
      </c>
      <c r="Q599" s="521">
        <f t="shared" si="11"/>
        <v>100</v>
      </c>
    </row>
    <row r="600" spans="2:17" ht="13.5" thickBot="1" x14ac:dyDescent="0.25">
      <c r="B600" s="693" t="str">
        <f>+'11'!B745:M745</f>
        <v>Межбюджетные трансферты</v>
      </c>
      <c r="C600" s="693"/>
      <c r="D600" s="693"/>
      <c r="E600" s="693"/>
      <c r="F600" s="694"/>
      <c r="G600" s="284" t="str">
        <f>+'11'!Q745</f>
        <v>9900070060</v>
      </c>
      <c r="H600" s="290" t="str">
        <f>+'11'!R745</f>
        <v>500</v>
      </c>
      <c r="I600" s="303">
        <f>+'11'!O745</f>
        <v>14</v>
      </c>
      <c r="J600" s="303">
        <f>+'11'!P745</f>
        <v>3</v>
      </c>
      <c r="K600" s="689"/>
      <c r="L600" s="690"/>
      <c r="M600" s="291"/>
      <c r="N600" s="292"/>
      <c r="O600" s="315">
        <v>502.41809999999998</v>
      </c>
      <c r="P600" s="315">
        <f>+P601</f>
        <v>502.41809999999998</v>
      </c>
      <c r="Q600" s="521">
        <f t="shared" si="11"/>
        <v>100</v>
      </c>
    </row>
    <row r="601" spans="2:17" ht="13.5" thickBot="1" x14ac:dyDescent="0.25">
      <c r="B601" s="693" t="str">
        <f>+'11'!B746:M746</f>
        <v>Иные межбюджетные трансферты</v>
      </c>
      <c r="C601" s="693"/>
      <c r="D601" s="693"/>
      <c r="E601" s="693"/>
      <c r="F601" s="694"/>
      <c r="G601" s="284" t="str">
        <f>+'11'!Q746</f>
        <v>9900070060</v>
      </c>
      <c r="H601" s="290" t="str">
        <f>+'11'!R746</f>
        <v>540</v>
      </c>
      <c r="I601" s="303">
        <f>+'11'!O746</f>
        <v>14</v>
      </c>
      <c r="J601" s="303">
        <f>+'11'!P746</f>
        <v>3</v>
      </c>
      <c r="K601" s="689"/>
      <c r="L601" s="690"/>
      <c r="M601" s="291"/>
      <c r="N601" s="292"/>
      <c r="O601" s="315">
        <v>502.41809999999998</v>
      </c>
      <c r="P601" s="315">
        <f>+'11'!V746</f>
        <v>502.41809999999998</v>
      </c>
      <c r="Q601" s="521">
        <f t="shared" si="11"/>
        <v>100</v>
      </c>
    </row>
    <row r="602" spans="2:17" ht="13.5" thickBot="1" x14ac:dyDescent="0.25">
      <c r="B602" s="693" t="str">
        <f>+'11'!B66:M66</f>
        <v>Льготы сельским специалистам по жилищно-коммунальным услугам</v>
      </c>
      <c r="C602" s="693"/>
      <c r="D602" s="693"/>
      <c r="E602" s="693"/>
      <c r="F602" s="694"/>
      <c r="G602" s="284" t="str">
        <f>+'11'!Q66</f>
        <v>9900076040</v>
      </c>
      <c r="H602" s="290">
        <f>+'11'!R66</f>
        <v>0</v>
      </c>
      <c r="I602" s="303">
        <f>+'11'!O66</f>
        <v>8</v>
      </c>
      <c r="J602" s="303">
        <f>+'11'!P66</f>
        <v>1</v>
      </c>
      <c r="K602" s="689"/>
      <c r="L602" s="690"/>
      <c r="M602" s="291"/>
      <c r="N602" s="292"/>
      <c r="O602" s="315">
        <v>390.54719999999998</v>
      </c>
      <c r="P602" s="315">
        <f>+P603+P606+P609</f>
        <v>145.00559999999999</v>
      </c>
      <c r="Q602" s="521">
        <f t="shared" si="11"/>
        <v>37.128828474509611</v>
      </c>
    </row>
    <row r="603" spans="2:17" ht="13.5" thickBot="1" x14ac:dyDescent="0.25">
      <c r="B603" s="693" t="str">
        <f>+'11'!B67:M67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3" s="693"/>
      <c r="D603" s="693"/>
      <c r="E603" s="693"/>
      <c r="F603" s="694"/>
      <c r="G603" s="284" t="str">
        <f>+'11'!Q67</f>
        <v>9900076040</v>
      </c>
      <c r="H603" s="290" t="str">
        <f>+'11'!R67</f>
        <v>100</v>
      </c>
      <c r="I603" s="303">
        <f>+'11'!O67</f>
        <v>8</v>
      </c>
      <c r="J603" s="303">
        <f>+'11'!P67</f>
        <v>1</v>
      </c>
      <c r="K603" s="689"/>
      <c r="L603" s="690"/>
      <c r="M603" s="291"/>
      <c r="N603" s="292"/>
      <c r="O603" s="315">
        <v>14.8704</v>
      </c>
      <c r="P603" s="315">
        <f>+P604</f>
        <v>14.8704</v>
      </c>
      <c r="Q603" s="521">
        <f t="shared" si="11"/>
        <v>100</v>
      </c>
    </row>
    <row r="604" spans="2:17" ht="13.5" thickBot="1" x14ac:dyDescent="0.25">
      <c r="B604" s="693" t="str">
        <f>+'11'!B68:M68</f>
        <v>Расходы на выплаты персоналу казенных учреждений</v>
      </c>
      <c r="C604" s="693"/>
      <c r="D604" s="693"/>
      <c r="E604" s="693"/>
      <c r="F604" s="694"/>
      <c r="G604" s="284" t="str">
        <f>+'11'!Q68</f>
        <v>9900076040</v>
      </c>
      <c r="H604" s="290" t="str">
        <f>+'11'!R68</f>
        <v>110</v>
      </c>
      <c r="I604" s="303">
        <f>+'11'!O68</f>
        <v>8</v>
      </c>
      <c r="J604" s="303">
        <f>+'11'!P68</f>
        <v>1</v>
      </c>
      <c r="K604" s="689"/>
      <c r="L604" s="690"/>
      <c r="M604" s="291"/>
      <c r="N604" s="292"/>
      <c r="O604" s="315">
        <v>14.8704</v>
      </c>
      <c r="P604" s="315">
        <f>+P605</f>
        <v>14.8704</v>
      </c>
      <c r="Q604" s="521">
        <f t="shared" si="11"/>
        <v>100</v>
      </c>
    </row>
    <row r="605" spans="2:17" ht="13.5" thickBot="1" x14ac:dyDescent="0.25">
      <c r="B605" s="693" t="str">
        <f>+'11'!B69:M69</f>
        <v>Иные выплаты персоналу учреждений, за исключением фонда оплаты труда</v>
      </c>
      <c r="C605" s="693"/>
      <c r="D605" s="693"/>
      <c r="E605" s="693"/>
      <c r="F605" s="694"/>
      <c r="G605" s="284" t="str">
        <f>+'11'!Q69</f>
        <v>9900076040</v>
      </c>
      <c r="H605" s="290" t="str">
        <f>+'11'!R69</f>
        <v>112</v>
      </c>
      <c r="I605" s="303">
        <f>+'11'!O69</f>
        <v>8</v>
      </c>
      <c r="J605" s="303">
        <f>+'11'!P69</f>
        <v>1</v>
      </c>
      <c r="K605" s="689"/>
      <c r="L605" s="690"/>
      <c r="M605" s="291"/>
      <c r="N605" s="292"/>
      <c r="O605" s="315">
        <v>14.8704</v>
      </c>
      <c r="P605" s="315">
        <f>+'11'!V69</f>
        <v>14.8704</v>
      </c>
      <c r="Q605" s="521">
        <f t="shared" si="11"/>
        <v>100</v>
      </c>
    </row>
    <row r="606" spans="2:17" ht="13.5" hidden="1" thickBot="1" x14ac:dyDescent="0.25">
      <c r="B606" s="693" t="str">
        <f>+'11'!B70:M70</f>
        <v>Социальное обеспечение и иные выплаты населению</v>
      </c>
      <c r="C606" s="693"/>
      <c r="D606" s="693"/>
      <c r="E606" s="693"/>
      <c r="F606" s="694"/>
      <c r="G606" s="284" t="str">
        <f>+'11'!Q70</f>
        <v>9900076040</v>
      </c>
      <c r="H606" s="290" t="str">
        <f>+'11'!R70</f>
        <v>300</v>
      </c>
      <c r="I606" s="303">
        <f>+'11'!O70</f>
        <v>8</v>
      </c>
      <c r="J606" s="303">
        <f>+'11'!P70</f>
        <v>1</v>
      </c>
      <c r="K606" s="689"/>
      <c r="L606" s="690"/>
      <c r="M606" s="291"/>
      <c r="N606" s="292"/>
      <c r="O606" s="315">
        <v>0</v>
      </c>
      <c r="P606" s="315">
        <f>+'[1]11'!X70</f>
        <v>0</v>
      </c>
      <c r="Q606" s="521" t="e">
        <f t="shared" si="11"/>
        <v>#DIV/0!</v>
      </c>
    </row>
    <row r="607" spans="2:17" ht="13.5" hidden="1" thickBot="1" x14ac:dyDescent="0.25">
      <c r="B607" s="693" t="str">
        <f>+'11'!B71:M71</f>
        <v>Социальные выплаты гражданам, кроме публичных нормативных социальных выплат</v>
      </c>
      <c r="C607" s="693"/>
      <c r="D607" s="693"/>
      <c r="E607" s="693"/>
      <c r="F607" s="694"/>
      <c r="G607" s="284" t="str">
        <f>+'11'!Q71</f>
        <v>9900076040</v>
      </c>
      <c r="H607" s="290" t="str">
        <f>+'11'!R71</f>
        <v>320</v>
      </c>
      <c r="I607" s="303">
        <f>+'11'!O71</f>
        <v>8</v>
      </c>
      <c r="J607" s="303">
        <f>+'11'!P71</f>
        <v>1</v>
      </c>
      <c r="K607" s="689"/>
      <c r="L607" s="690"/>
      <c r="M607" s="291"/>
      <c r="N607" s="292"/>
      <c r="O607" s="315">
        <v>0</v>
      </c>
      <c r="P607" s="315">
        <f>+'[1]11'!X71</f>
        <v>0</v>
      </c>
      <c r="Q607" s="521" t="e">
        <f t="shared" si="11"/>
        <v>#DIV/0!</v>
      </c>
    </row>
    <row r="608" spans="2:17" ht="13.5" hidden="1" thickBot="1" x14ac:dyDescent="0.25">
      <c r="B608" s="693" t="str">
        <f>+'11'!B72:M72</f>
        <v>Пособия, компенсации и иные социальные выплаты гражданам, кроме публичных нормативных обязательств</v>
      </c>
      <c r="C608" s="693"/>
      <c r="D608" s="693"/>
      <c r="E608" s="693"/>
      <c r="F608" s="694"/>
      <c r="G608" s="284" t="str">
        <f>+'11'!Q72</f>
        <v>9900076040</v>
      </c>
      <c r="H608" s="290" t="str">
        <f>+'11'!R72</f>
        <v>321</v>
      </c>
      <c r="I608" s="303">
        <f>+'11'!O72</f>
        <v>8</v>
      </c>
      <c r="J608" s="303">
        <f>+'11'!P72</f>
        <v>1</v>
      </c>
      <c r="K608" s="689"/>
      <c r="L608" s="690"/>
      <c r="M608" s="291"/>
      <c r="N608" s="292"/>
      <c r="O608" s="315">
        <v>0</v>
      </c>
      <c r="P608" s="315">
        <f>+'[1]11'!X72</f>
        <v>0</v>
      </c>
      <c r="Q608" s="521" t="e">
        <f t="shared" si="11"/>
        <v>#DIV/0!</v>
      </c>
    </row>
    <row r="609" spans="2:17" ht="13.5" thickBot="1" x14ac:dyDescent="0.25">
      <c r="B609" s="693" t="str">
        <f>+'11'!B73:M73</f>
        <v>Предоставление субсидий бюджетным, автономным учреждениям и иным некоммерческим организациям</v>
      </c>
      <c r="C609" s="693"/>
      <c r="D609" s="693"/>
      <c r="E609" s="693"/>
      <c r="F609" s="694"/>
      <c r="G609" s="284" t="str">
        <f>+'11'!Q73</f>
        <v>9900076040</v>
      </c>
      <c r="H609" s="290" t="str">
        <f>+'11'!R73</f>
        <v>600</v>
      </c>
      <c r="I609" s="303">
        <f>+'11'!O73</f>
        <v>8</v>
      </c>
      <c r="J609" s="303">
        <f>+'11'!P73</f>
        <v>1</v>
      </c>
      <c r="K609" s="689"/>
      <c r="L609" s="690"/>
      <c r="M609" s="291"/>
      <c r="N609" s="292"/>
      <c r="O609" s="315">
        <v>375.67679999999996</v>
      </c>
      <c r="P609" s="315">
        <f>+P610</f>
        <v>130.1352</v>
      </c>
      <c r="Q609" s="521">
        <f t="shared" si="11"/>
        <v>34.640201364577216</v>
      </c>
    </row>
    <row r="610" spans="2:17" ht="13.5" thickBot="1" x14ac:dyDescent="0.25">
      <c r="B610" s="693" t="str">
        <f>+'11'!B74:M74</f>
        <v>Субсидии бюджетным учреждениям</v>
      </c>
      <c r="C610" s="693"/>
      <c r="D610" s="693"/>
      <c r="E610" s="693"/>
      <c r="F610" s="694"/>
      <c r="G610" s="284" t="str">
        <f>+'11'!Q74</f>
        <v>9900076040</v>
      </c>
      <c r="H610" s="290" t="str">
        <f>+'11'!R74</f>
        <v>610</v>
      </c>
      <c r="I610" s="303">
        <f>+'11'!O74</f>
        <v>8</v>
      </c>
      <c r="J610" s="303">
        <f>+'11'!P74</f>
        <v>1</v>
      </c>
      <c r="K610" s="689"/>
      <c r="L610" s="690"/>
      <c r="M610" s="291"/>
      <c r="N610" s="292"/>
      <c r="O610" s="315">
        <v>375.67679999999996</v>
      </c>
      <c r="P610" s="315">
        <f>+P611</f>
        <v>130.1352</v>
      </c>
      <c r="Q610" s="521">
        <f t="shared" si="11"/>
        <v>34.640201364577216</v>
      </c>
    </row>
    <row r="611" spans="2:17" ht="13.5" thickBot="1" x14ac:dyDescent="0.25">
      <c r="B611" s="693" t="str">
        <f>+'11'!B75:M75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611" s="693"/>
      <c r="D611" s="693"/>
      <c r="E611" s="693"/>
      <c r="F611" s="694"/>
      <c r="G611" s="284" t="str">
        <f>+'11'!Q75</f>
        <v>9900076040</v>
      </c>
      <c r="H611" s="290" t="str">
        <f>+'11'!R75</f>
        <v>611</v>
      </c>
      <c r="I611" s="303">
        <f>+'11'!O75</f>
        <v>8</v>
      </c>
      <c r="J611" s="303">
        <f>+'11'!P75</f>
        <v>1</v>
      </c>
      <c r="K611" s="689"/>
      <c r="L611" s="690"/>
      <c r="M611" s="291"/>
      <c r="N611" s="292"/>
      <c r="O611" s="315">
        <v>375.67679999999996</v>
      </c>
      <c r="P611" s="315">
        <f>+'11'!V75</f>
        <v>130.1352</v>
      </c>
      <c r="Q611" s="521">
        <f t="shared" si="11"/>
        <v>34.640201364577216</v>
      </c>
    </row>
    <row r="612" spans="2:17" ht="13.5" thickBot="1" x14ac:dyDescent="0.25">
      <c r="B612" s="693" t="str">
        <f>+'11'!B494:M494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612" s="693"/>
      <c r="D612" s="693"/>
      <c r="E612" s="693"/>
      <c r="F612" s="694"/>
      <c r="G612" s="284" t="str">
        <f>+'11'!Q494</f>
        <v>9900076050</v>
      </c>
      <c r="H612" s="290">
        <f>+'11'!R494</f>
        <v>0</v>
      </c>
      <c r="I612" s="303">
        <f>+'11'!O494</f>
        <v>1</v>
      </c>
      <c r="J612" s="303">
        <f>+'11'!P494</f>
        <v>13</v>
      </c>
      <c r="K612" s="689"/>
      <c r="L612" s="690"/>
      <c r="M612" s="291"/>
      <c r="N612" s="292"/>
      <c r="O612" s="315">
        <v>6</v>
      </c>
      <c r="P612" s="315">
        <f>+P613+P616</f>
        <v>0</v>
      </c>
      <c r="Q612" s="521">
        <f t="shared" si="11"/>
        <v>0</v>
      </c>
    </row>
    <row r="613" spans="2:17" ht="13.5" thickBot="1" x14ac:dyDescent="0.25">
      <c r="B613" s="693" t="str">
        <f>+'11'!B495:M495</f>
        <v>Закупка товаров, работ и услуг для обеспечения государственных (муниципальных) нужд</v>
      </c>
      <c r="C613" s="693"/>
      <c r="D613" s="693"/>
      <c r="E613" s="693"/>
      <c r="F613" s="694"/>
      <c r="G613" s="284" t="str">
        <f>+'11'!Q495</f>
        <v>9900076050</v>
      </c>
      <c r="H613" s="290" t="str">
        <f>+'11'!R495</f>
        <v>200</v>
      </c>
      <c r="I613" s="303">
        <f>+'11'!O495</f>
        <v>1</v>
      </c>
      <c r="J613" s="303">
        <f>+'11'!P495</f>
        <v>13</v>
      </c>
      <c r="K613" s="689"/>
      <c r="L613" s="690"/>
      <c r="M613" s="291"/>
      <c r="N613" s="292"/>
      <c r="O613" s="315">
        <v>1</v>
      </c>
      <c r="P613" s="315">
        <f>+P614</f>
        <v>0</v>
      </c>
      <c r="Q613" s="521">
        <f t="shared" si="11"/>
        <v>0</v>
      </c>
    </row>
    <row r="614" spans="2:17" ht="13.5" thickBot="1" x14ac:dyDescent="0.25">
      <c r="B614" s="693" t="str">
        <f>+'11'!B496:M496</f>
        <v>Иные закупки товаров, работ и услуг для обеспечения государственных (муниципальных) нужд</v>
      </c>
      <c r="C614" s="693"/>
      <c r="D614" s="693"/>
      <c r="E614" s="693"/>
      <c r="F614" s="694"/>
      <c r="G614" s="284" t="str">
        <f>+'11'!Q496</f>
        <v>9900076050</v>
      </c>
      <c r="H614" s="290" t="str">
        <f>+'11'!R496</f>
        <v>240</v>
      </c>
      <c r="I614" s="303">
        <f>+'11'!O496</f>
        <v>1</v>
      </c>
      <c r="J614" s="303">
        <f>+'11'!P496</f>
        <v>13</v>
      </c>
      <c r="K614" s="689"/>
      <c r="L614" s="690"/>
      <c r="M614" s="291"/>
      <c r="N614" s="292"/>
      <c r="O614" s="315">
        <v>1</v>
      </c>
      <c r="P614" s="315">
        <f>+P615</f>
        <v>0</v>
      </c>
      <c r="Q614" s="521">
        <f t="shared" si="11"/>
        <v>0</v>
      </c>
    </row>
    <row r="615" spans="2:17" ht="13.5" thickBot="1" x14ac:dyDescent="0.25">
      <c r="B615" s="693" t="str">
        <f>+'11'!B497:M497</f>
        <v>Прочая закупка товаров, работ и услуг</v>
      </c>
      <c r="C615" s="693"/>
      <c r="D615" s="693"/>
      <c r="E615" s="693"/>
      <c r="F615" s="694"/>
      <c r="G615" s="284" t="str">
        <f>+'11'!Q497</f>
        <v>9900076050</v>
      </c>
      <c r="H615" s="290" t="str">
        <f>+'11'!R497</f>
        <v>244</v>
      </c>
      <c r="I615" s="303">
        <f>+'11'!O497</f>
        <v>1</v>
      </c>
      <c r="J615" s="303">
        <f>+'11'!P497</f>
        <v>13</v>
      </c>
      <c r="K615" s="689"/>
      <c r="L615" s="690"/>
      <c r="M615" s="291"/>
      <c r="N615" s="292"/>
      <c r="O615" s="315">
        <v>1</v>
      </c>
      <c r="P615" s="315">
        <f>+'11'!V497</f>
        <v>0</v>
      </c>
      <c r="Q615" s="521">
        <f t="shared" si="11"/>
        <v>0</v>
      </c>
    </row>
    <row r="616" spans="2:17" ht="13.5" thickBot="1" x14ac:dyDescent="0.25">
      <c r="B616" s="693" t="str">
        <f>+'11'!B718:M718</f>
        <v>Межбюджетные трансферты</v>
      </c>
      <c r="C616" s="693"/>
      <c r="D616" s="693"/>
      <c r="E616" s="693"/>
      <c r="F616" s="694"/>
      <c r="G616" s="284" t="str">
        <f>+'11'!Q718</f>
        <v>9900076050</v>
      </c>
      <c r="H616" s="290" t="str">
        <f>+'11'!R718</f>
        <v>500</v>
      </c>
      <c r="I616" s="303">
        <f>+'11'!O718</f>
        <v>1</v>
      </c>
      <c r="J616" s="303">
        <f>+'11'!P718</f>
        <v>13</v>
      </c>
      <c r="K616" s="689"/>
      <c r="L616" s="690"/>
      <c r="M616" s="291"/>
      <c r="N616" s="292"/>
      <c r="O616" s="315">
        <v>5</v>
      </c>
      <c r="P616" s="315">
        <f>+'[1]11'!X498</f>
        <v>0</v>
      </c>
      <c r="Q616" s="521">
        <f t="shared" si="11"/>
        <v>0</v>
      </c>
    </row>
    <row r="617" spans="2:17" ht="13.5" thickBot="1" x14ac:dyDescent="0.25">
      <c r="B617" s="693" t="str">
        <f>+'11'!B719:M719</f>
        <v>Субвенции</v>
      </c>
      <c r="C617" s="693"/>
      <c r="D617" s="693"/>
      <c r="E617" s="693"/>
      <c r="F617" s="694"/>
      <c r="G617" s="284" t="str">
        <f>+'11'!Q719</f>
        <v>9900076050</v>
      </c>
      <c r="H617" s="290" t="str">
        <f>+'11'!R719</f>
        <v>530</v>
      </c>
      <c r="I617" s="303">
        <f>+'11'!O719</f>
        <v>1</v>
      </c>
      <c r="J617" s="303">
        <f>+'11'!P719</f>
        <v>13</v>
      </c>
      <c r="K617" s="689"/>
      <c r="L617" s="690"/>
      <c r="M617" s="291"/>
      <c r="N617" s="292"/>
      <c r="O617" s="315">
        <v>5</v>
      </c>
      <c r="P617" s="315">
        <f>+'11'!V719</f>
        <v>0</v>
      </c>
      <c r="Q617" s="521">
        <f t="shared" si="11"/>
        <v>0</v>
      </c>
    </row>
    <row r="618" spans="2:17" ht="13.5" thickBot="1" x14ac:dyDescent="0.25">
      <c r="B618" s="693" t="str">
        <f>+'11'!B604:M604</f>
        <v>Осуществление государственных полномочий по образованию и организации деятельности комиссий по делам несовершеннолетних</v>
      </c>
      <c r="C618" s="693"/>
      <c r="D618" s="693"/>
      <c r="E618" s="693"/>
      <c r="F618" s="694"/>
      <c r="G618" s="284" t="str">
        <f>+'11'!Q604</f>
        <v>9900076100</v>
      </c>
      <c r="H618" s="290">
        <f>+'11'!R604</f>
        <v>0</v>
      </c>
      <c r="I618" s="303">
        <f>+'11'!O604</f>
        <v>7</v>
      </c>
      <c r="J618" s="303">
        <f>+'11'!P604</f>
        <v>9</v>
      </c>
      <c r="K618" s="689"/>
      <c r="L618" s="690"/>
      <c r="M618" s="291"/>
      <c r="N618" s="292"/>
      <c r="O618" s="315">
        <v>467.34902999999997</v>
      </c>
      <c r="P618" s="315">
        <f>+P619+P624+P628</f>
        <v>429.22595000000001</v>
      </c>
      <c r="Q618" s="521">
        <f t="shared" si="11"/>
        <v>91.842696239253996</v>
      </c>
    </row>
    <row r="619" spans="2:17" ht="13.5" thickBot="1" x14ac:dyDescent="0.25">
      <c r="B619" s="693" t="str">
        <f>+'11'!B605:M605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19" s="693"/>
      <c r="D619" s="693"/>
      <c r="E619" s="693"/>
      <c r="F619" s="694"/>
      <c r="G619" s="284" t="str">
        <f>+'11'!Q605</f>
        <v>9900076100</v>
      </c>
      <c r="H619" s="290" t="str">
        <f>+'11'!R605</f>
        <v>100</v>
      </c>
      <c r="I619" s="303">
        <f>+'11'!O605</f>
        <v>7</v>
      </c>
      <c r="J619" s="303">
        <f>+'11'!P605</f>
        <v>9</v>
      </c>
      <c r="K619" s="689"/>
      <c r="L619" s="690"/>
      <c r="M619" s="291"/>
      <c r="N619" s="292"/>
      <c r="O619" s="315">
        <v>414.47691999999995</v>
      </c>
      <c r="P619" s="315">
        <f>+P620</f>
        <v>399.07692000000003</v>
      </c>
      <c r="Q619" s="521">
        <f t="shared" si="11"/>
        <v>96.284473451501256</v>
      </c>
    </row>
    <row r="620" spans="2:17" ht="13.5" thickBot="1" x14ac:dyDescent="0.25">
      <c r="B620" s="693" t="str">
        <f>+'11'!B606:M606</f>
        <v>Расходы на выплаты персоналу государственных (муниципальных) органов</v>
      </c>
      <c r="C620" s="693"/>
      <c r="D620" s="693"/>
      <c r="E620" s="693"/>
      <c r="F620" s="694"/>
      <c r="G620" s="284" t="str">
        <f>+'11'!Q606</f>
        <v>9900076100</v>
      </c>
      <c r="H620" s="290" t="str">
        <f>+'11'!R606</f>
        <v>120</v>
      </c>
      <c r="I620" s="303">
        <f>+'11'!O606</f>
        <v>7</v>
      </c>
      <c r="J620" s="303">
        <f>+'11'!P606</f>
        <v>9</v>
      </c>
      <c r="K620" s="689"/>
      <c r="L620" s="690"/>
      <c r="M620" s="291"/>
      <c r="N620" s="292"/>
      <c r="O620" s="315">
        <v>414.47691999999995</v>
      </c>
      <c r="P620" s="315">
        <f>+P621+P622+P623</f>
        <v>399.07692000000003</v>
      </c>
      <c r="Q620" s="521">
        <f t="shared" si="11"/>
        <v>96.284473451501256</v>
      </c>
    </row>
    <row r="621" spans="2:17" ht="13.5" thickBot="1" x14ac:dyDescent="0.25">
      <c r="B621" s="693" t="str">
        <f>+'11'!B607:M607</f>
        <v>Фонд оплаты труда государственных (муниципальных) органов</v>
      </c>
      <c r="C621" s="693"/>
      <c r="D621" s="693"/>
      <c r="E621" s="693"/>
      <c r="F621" s="694"/>
      <c r="G621" s="284" t="str">
        <f>+'11'!Q607</f>
        <v>9900076100</v>
      </c>
      <c r="H621" s="290" t="str">
        <f>+'11'!R607</f>
        <v>121</v>
      </c>
      <c r="I621" s="303">
        <f>+'11'!O607</f>
        <v>7</v>
      </c>
      <c r="J621" s="303">
        <f>+'11'!P607</f>
        <v>9</v>
      </c>
      <c r="K621" s="689"/>
      <c r="L621" s="690"/>
      <c r="M621" s="291"/>
      <c r="N621" s="292"/>
      <c r="O621" s="315">
        <v>308.70546000000002</v>
      </c>
      <c r="P621" s="315">
        <f>+'11'!V607</f>
        <v>308.70546000000002</v>
      </c>
      <c r="Q621" s="521">
        <f t="shared" si="11"/>
        <v>100</v>
      </c>
    </row>
    <row r="622" spans="2:17" ht="13.5" thickBot="1" x14ac:dyDescent="0.25">
      <c r="B622" s="693" t="str">
        <f>+'11'!B608:M608</f>
        <v>Иные выплаты персоналу государственных (муниципальных) органов, за исключением фонда оплаты труда</v>
      </c>
      <c r="C622" s="693"/>
      <c r="D622" s="693"/>
      <c r="E622" s="693"/>
      <c r="F622" s="694"/>
      <c r="G622" s="284" t="str">
        <f>+'11'!Q608</f>
        <v>9900076100</v>
      </c>
      <c r="H622" s="290" t="str">
        <f>+'11'!R608</f>
        <v>122</v>
      </c>
      <c r="I622" s="303">
        <f>+'11'!O608</f>
        <v>7</v>
      </c>
      <c r="J622" s="303">
        <f>+'11'!P608</f>
        <v>9</v>
      </c>
      <c r="K622" s="689"/>
      <c r="L622" s="690"/>
      <c r="M622" s="291"/>
      <c r="N622" s="292"/>
      <c r="O622" s="315">
        <v>15.4</v>
      </c>
      <c r="P622" s="315">
        <f>+'11'!V608</f>
        <v>0</v>
      </c>
      <c r="Q622" s="521">
        <f t="shared" si="11"/>
        <v>0</v>
      </c>
    </row>
    <row r="623" spans="2:17" ht="13.5" thickBot="1" x14ac:dyDescent="0.25">
      <c r="B623" s="693" t="str">
        <f>+'11'!B609:M609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23" s="693"/>
      <c r="D623" s="693"/>
      <c r="E623" s="693"/>
      <c r="F623" s="694"/>
      <c r="G623" s="284" t="str">
        <f>+'11'!Q609</f>
        <v>9900076100</v>
      </c>
      <c r="H623" s="290" t="str">
        <f>+'11'!R609</f>
        <v>129</v>
      </c>
      <c r="I623" s="303">
        <f>+'11'!O609</f>
        <v>7</v>
      </c>
      <c r="J623" s="303">
        <f>+'11'!P609</f>
        <v>9</v>
      </c>
      <c r="K623" s="689"/>
      <c r="L623" s="690"/>
      <c r="M623" s="291"/>
      <c r="N623" s="292"/>
      <c r="O623" s="315">
        <v>90.371460000000013</v>
      </c>
      <c r="P623" s="315">
        <f>+'11'!V609</f>
        <v>90.371459999999999</v>
      </c>
      <c r="Q623" s="521">
        <f t="shared" si="11"/>
        <v>99.999999999999986</v>
      </c>
    </row>
    <row r="624" spans="2:17" ht="13.5" thickBot="1" x14ac:dyDescent="0.25">
      <c r="B624" s="693" t="str">
        <f>+'11'!B610:M610</f>
        <v>Закупка товаров, работ и услуг для обеспечения государственных (муниципальных) нужд</v>
      </c>
      <c r="C624" s="693"/>
      <c r="D624" s="693"/>
      <c r="E624" s="693"/>
      <c r="F624" s="694"/>
      <c r="G624" s="284" t="str">
        <f>+'11'!Q610</f>
        <v>9900076100</v>
      </c>
      <c r="H624" s="290" t="str">
        <f>+'11'!R610</f>
        <v>200</v>
      </c>
      <c r="I624" s="303">
        <f>+'11'!O610</f>
        <v>7</v>
      </c>
      <c r="J624" s="303">
        <f>+'11'!P610</f>
        <v>9</v>
      </c>
      <c r="K624" s="689"/>
      <c r="L624" s="690"/>
      <c r="M624" s="291"/>
      <c r="N624" s="292"/>
      <c r="O624" s="315">
        <v>22.72308</v>
      </c>
      <c r="P624" s="315">
        <f>+P625</f>
        <v>0</v>
      </c>
      <c r="Q624" s="521">
        <f t="shared" si="11"/>
        <v>0</v>
      </c>
    </row>
    <row r="625" spans="2:17" ht="13.5" thickBot="1" x14ac:dyDescent="0.25">
      <c r="B625" s="693" t="str">
        <f>+'11'!B611:M611</f>
        <v>Иные закупки товаров, работ и услуг для обеспечения государственных (муниципальных) нужд</v>
      </c>
      <c r="C625" s="693"/>
      <c r="D625" s="693"/>
      <c r="E625" s="693"/>
      <c r="F625" s="694"/>
      <c r="G625" s="284" t="str">
        <f>+'11'!Q611</f>
        <v>9900076100</v>
      </c>
      <c r="H625" s="290" t="str">
        <f>+'11'!R611</f>
        <v>240</v>
      </c>
      <c r="I625" s="303">
        <f>+'11'!O611</f>
        <v>7</v>
      </c>
      <c r="J625" s="303">
        <f>+'11'!P611</f>
        <v>9</v>
      </c>
      <c r="K625" s="689"/>
      <c r="L625" s="690"/>
      <c r="M625" s="291"/>
      <c r="N625" s="292"/>
      <c r="O625" s="315">
        <v>22.72308</v>
      </c>
      <c r="P625" s="315">
        <f>+P626+P627</f>
        <v>0</v>
      </c>
      <c r="Q625" s="521">
        <f t="shared" si="11"/>
        <v>0</v>
      </c>
    </row>
    <row r="626" spans="2:17" ht="13.5" thickBot="1" x14ac:dyDescent="0.25">
      <c r="B626" s="693" t="str">
        <f>+'11'!B612:M612</f>
        <v>Закупка товаров, работ, услуг в сфере информационно-коммуникационных технологий</v>
      </c>
      <c r="C626" s="693"/>
      <c r="D626" s="693"/>
      <c r="E626" s="693"/>
      <c r="F626" s="694"/>
      <c r="G626" s="284" t="str">
        <f>+'11'!Q612</f>
        <v>9900076100</v>
      </c>
      <c r="H626" s="290" t="str">
        <f>+'11'!R612</f>
        <v>242</v>
      </c>
      <c r="I626" s="303">
        <f>+'11'!O612</f>
        <v>7</v>
      </c>
      <c r="J626" s="303">
        <f>+'11'!P612</f>
        <v>9</v>
      </c>
      <c r="K626" s="689"/>
      <c r="L626" s="690"/>
      <c r="M626" s="291"/>
      <c r="N626" s="292"/>
      <c r="O626" s="315">
        <v>21.3</v>
      </c>
      <c r="P626" s="315">
        <f>+'11'!V612</f>
        <v>0</v>
      </c>
      <c r="Q626" s="521">
        <f t="shared" si="11"/>
        <v>0</v>
      </c>
    </row>
    <row r="627" spans="2:17" ht="13.5" thickBot="1" x14ac:dyDescent="0.25">
      <c r="B627" s="693" t="str">
        <f>+'11'!B613:M613</f>
        <v>Прочая закупка товаров, работ и услуг</v>
      </c>
      <c r="C627" s="693"/>
      <c r="D627" s="693"/>
      <c r="E627" s="693"/>
      <c r="F627" s="694"/>
      <c r="G627" s="284" t="str">
        <f>+'11'!Q613</f>
        <v>9900076100</v>
      </c>
      <c r="H627" s="290" t="str">
        <f>+'11'!R613</f>
        <v>244</v>
      </c>
      <c r="I627" s="303">
        <f>+'11'!O613</f>
        <v>7</v>
      </c>
      <c r="J627" s="303">
        <f>+'11'!P613</f>
        <v>9</v>
      </c>
      <c r="K627" s="689"/>
      <c r="L627" s="690"/>
      <c r="M627" s="291"/>
      <c r="N627" s="292"/>
      <c r="O627" s="315">
        <v>1.4230799999999988</v>
      </c>
      <c r="P627" s="315">
        <f>+'11'!V613</f>
        <v>0</v>
      </c>
      <c r="Q627" s="521">
        <f t="shared" si="11"/>
        <v>0</v>
      </c>
    </row>
    <row r="628" spans="2:17" ht="13.5" thickBot="1" x14ac:dyDescent="0.25">
      <c r="B628" s="693" t="str">
        <f>+'11'!B614:M614</f>
        <v>Иные бюджетные ассигнования</v>
      </c>
      <c r="C628" s="693"/>
      <c r="D628" s="693"/>
      <c r="E628" s="693"/>
      <c r="F628" s="694"/>
      <c r="G628" s="284" t="str">
        <f>+'11'!Q614</f>
        <v>9900076100</v>
      </c>
      <c r="H628" s="290" t="str">
        <f>+'11'!R614</f>
        <v>800</v>
      </c>
      <c r="I628" s="303">
        <f>+'11'!O614</f>
        <v>7</v>
      </c>
      <c r="J628" s="303">
        <f>+'11'!P614</f>
        <v>9</v>
      </c>
      <c r="K628" s="689"/>
      <c r="L628" s="690"/>
      <c r="M628" s="291"/>
      <c r="N628" s="292"/>
      <c r="O628" s="315">
        <v>30.14903</v>
      </c>
      <c r="P628" s="315">
        <f>+P629+P631</f>
        <v>30.14903</v>
      </c>
      <c r="Q628" s="521">
        <f t="shared" si="11"/>
        <v>100</v>
      </c>
    </row>
    <row r="629" spans="2:17" ht="13.5" thickBot="1" x14ac:dyDescent="0.25">
      <c r="B629" s="693">
        <f>+'11'!B615:M615</f>
        <v>0</v>
      </c>
      <c r="C629" s="693"/>
      <c r="D629" s="693"/>
      <c r="E629" s="693"/>
      <c r="F629" s="694"/>
      <c r="G629" s="284" t="str">
        <f>+'11'!Q615</f>
        <v>9900076100</v>
      </c>
      <c r="H629" s="290">
        <f>+'11'!R615</f>
        <v>830</v>
      </c>
      <c r="I629" s="303">
        <f>+'11'!O615</f>
        <v>7</v>
      </c>
      <c r="J629" s="303">
        <f>+'11'!P615</f>
        <v>9</v>
      </c>
      <c r="K629" s="689"/>
      <c r="L629" s="690"/>
      <c r="M629" s="291"/>
      <c r="N629" s="292"/>
      <c r="O629" s="315">
        <v>25</v>
      </c>
      <c r="P629" s="315">
        <f>+P630</f>
        <v>25</v>
      </c>
      <c r="Q629" s="521">
        <f t="shared" si="11"/>
        <v>100</v>
      </c>
    </row>
    <row r="630" spans="2:17" ht="13.5" thickBot="1" x14ac:dyDescent="0.25">
      <c r="B630" s="693">
        <f>+'11'!B616:M616</f>
        <v>0</v>
      </c>
      <c r="C630" s="693"/>
      <c r="D630" s="693"/>
      <c r="E630" s="693"/>
      <c r="F630" s="694"/>
      <c r="G630" s="284" t="str">
        <f>+'11'!Q616</f>
        <v>9900076100</v>
      </c>
      <c r="H630" s="290">
        <f>+'11'!R616</f>
        <v>831</v>
      </c>
      <c r="I630" s="303">
        <f>+'11'!O616</f>
        <v>7</v>
      </c>
      <c r="J630" s="303">
        <f>+'11'!P616</f>
        <v>9</v>
      </c>
      <c r="K630" s="689"/>
      <c r="L630" s="690"/>
      <c r="M630" s="291"/>
      <c r="N630" s="292"/>
      <c r="O630" s="315">
        <v>25</v>
      </c>
      <c r="P630" s="315">
        <f>+'11'!V616</f>
        <v>25</v>
      </c>
      <c r="Q630" s="521">
        <f t="shared" si="11"/>
        <v>100</v>
      </c>
    </row>
    <row r="631" spans="2:17" ht="13.5" thickBot="1" x14ac:dyDescent="0.25">
      <c r="B631" s="693" t="str">
        <f>+'11'!B617:M617</f>
        <v>Уплата налогов, сборов и иных платежей</v>
      </c>
      <c r="C631" s="693"/>
      <c r="D631" s="693"/>
      <c r="E631" s="693"/>
      <c r="F631" s="694"/>
      <c r="G631" s="284" t="str">
        <f>+'11'!Q617</f>
        <v>9900076100</v>
      </c>
      <c r="H631" s="290" t="str">
        <f>+'11'!R617</f>
        <v>850</v>
      </c>
      <c r="I631" s="303">
        <f>+'11'!O617</f>
        <v>7</v>
      </c>
      <c r="J631" s="303">
        <f>+'11'!P617</f>
        <v>9</v>
      </c>
      <c r="K631" s="689"/>
      <c r="L631" s="690"/>
      <c r="M631" s="291"/>
      <c r="N631" s="292"/>
      <c r="O631" s="315">
        <v>5.1490299999999998</v>
      </c>
      <c r="P631" s="315">
        <f>+P632</f>
        <v>5.1490299999999998</v>
      </c>
      <c r="Q631" s="521">
        <f t="shared" si="11"/>
        <v>100</v>
      </c>
    </row>
    <row r="632" spans="2:17" ht="13.5" thickBot="1" x14ac:dyDescent="0.25">
      <c r="B632" s="693" t="str">
        <f>+'11'!B618:M618</f>
        <v>Уплата иных платежей</v>
      </c>
      <c r="C632" s="693"/>
      <c r="D632" s="693"/>
      <c r="E632" s="693"/>
      <c r="F632" s="694"/>
      <c r="G632" s="284" t="str">
        <f>+'11'!Q618</f>
        <v>9900076100</v>
      </c>
      <c r="H632" s="290" t="str">
        <f>+'11'!R618</f>
        <v>853</v>
      </c>
      <c r="I632" s="303">
        <f>+'11'!O618</f>
        <v>7</v>
      </c>
      <c r="J632" s="303">
        <f>+'11'!P618</f>
        <v>9</v>
      </c>
      <c r="K632" s="689"/>
      <c r="L632" s="690"/>
      <c r="M632" s="291"/>
      <c r="N632" s="292"/>
      <c r="O632" s="315">
        <v>5.1490299999999998</v>
      </c>
      <c r="P632" s="315">
        <f>+'11'!V618</f>
        <v>5.1490299999999998</v>
      </c>
      <c r="Q632" s="521">
        <f t="shared" si="11"/>
        <v>100</v>
      </c>
    </row>
    <row r="633" spans="2:17" ht="13.5" thickBot="1" x14ac:dyDescent="0.25">
      <c r="B633" s="693" t="str">
        <f>+'11'!B498:M498</f>
        <v>Осуществление государственных полномочий по созданию, организации и обеспечению деятельности административных комиссий</v>
      </c>
      <c r="C633" s="693"/>
      <c r="D633" s="693"/>
      <c r="E633" s="693"/>
      <c r="F633" s="694"/>
      <c r="G633" s="284" t="str">
        <f>+'11'!Q498</f>
        <v>9900076130</v>
      </c>
      <c r="H633" s="290">
        <f>+'11'!R498</f>
        <v>0</v>
      </c>
      <c r="I633" s="303">
        <f>+'11'!O498</f>
        <v>1</v>
      </c>
      <c r="J633" s="303">
        <f>+'11'!P498</f>
        <v>13</v>
      </c>
      <c r="K633" s="689"/>
      <c r="L633" s="690"/>
      <c r="M633" s="291"/>
      <c r="N633" s="292"/>
      <c r="O633" s="315">
        <v>451.8</v>
      </c>
      <c r="P633" s="315">
        <f>+P634+P638+P641</f>
        <v>402.29999000000004</v>
      </c>
      <c r="Q633" s="521">
        <f t="shared" si="11"/>
        <v>89.043822487826475</v>
      </c>
    </row>
    <row r="634" spans="2:17" ht="13.5" thickBot="1" x14ac:dyDescent="0.25">
      <c r="B634" s="693" t="str">
        <f>+'11'!B499:M499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34" s="693"/>
      <c r="D634" s="693"/>
      <c r="E634" s="693"/>
      <c r="F634" s="694"/>
      <c r="G634" s="284" t="str">
        <f>+'11'!Q499</f>
        <v>9900076130</v>
      </c>
      <c r="H634" s="290" t="str">
        <f>+'11'!R499</f>
        <v>100</v>
      </c>
      <c r="I634" s="303">
        <f>+'11'!O499</f>
        <v>1</v>
      </c>
      <c r="J634" s="303">
        <f>+'11'!P499</f>
        <v>13</v>
      </c>
      <c r="K634" s="689"/>
      <c r="L634" s="690"/>
      <c r="M634" s="291"/>
      <c r="N634" s="292"/>
      <c r="O634" s="315">
        <v>392.19999000000001</v>
      </c>
      <c r="P634" s="315">
        <f>+P635</f>
        <v>392.19999000000001</v>
      </c>
      <c r="Q634" s="521">
        <f t="shared" si="11"/>
        <v>100</v>
      </c>
    </row>
    <row r="635" spans="2:17" ht="13.5" thickBot="1" x14ac:dyDescent="0.25">
      <c r="B635" s="693" t="str">
        <f>+'11'!B500:M500</f>
        <v>Расходы на выплаты персоналу государственных (муниципальных) органов</v>
      </c>
      <c r="C635" s="693"/>
      <c r="D635" s="693"/>
      <c r="E635" s="693"/>
      <c r="F635" s="694"/>
      <c r="G635" s="284" t="str">
        <f>+'11'!Q500</f>
        <v>9900076130</v>
      </c>
      <c r="H635" s="290" t="str">
        <f>+'11'!R500</f>
        <v>120</v>
      </c>
      <c r="I635" s="303">
        <f>+'11'!O500</f>
        <v>1</v>
      </c>
      <c r="J635" s="303">
        <f>+'11'!P500</f>
        <v>13</v>
      </c>
      <c r="K635" s="689"/>
      <c r="L635" s="690"/>
      <c r="M635" s="291"/>
      <c r="N635" s="292"/>
      <c r="O635" s="315">
        <v>392.19999000000001</v>
      </c>
      <c r="P635" s="315">
        <f>+P636+P637</f>
        <v>392.19999000000001</v>
      </c>
      <c r="Q635" s="521">
        <f t="shared" si="11"/>
        <v>100</v>
      </c>
    </row>
    <row r="636" spans="2:17" ht="13.5" thickBot="1" x14ac:dyDescent="0.25">
      <c r="B636" s="693" t="str">
        <f>+'11'!B501:M501</f>
        <v>Фонд оплаты труда государственных (муниципальных) органов</v>
      </c>
      <c r="C636" s="693"/>
      <c r="D636" s="693"/>
      <c r="E636" s="693"/>
      <c r="F636" s="694"/>
      <c r="G636" s="284" t="str">
        <f>+'11'!Q501</f>
        <v>9900076130</v>
      </c>
      <c r="H636" s="290" t="str">
        <f>+'11'!R501</f>
        <v>121</v>
      </c>
      <c r="I636" s="303">
        <f>+'11'!O501</f>
        <v>1</v>
      </c>
      <c r="J636" s="303">
        <f>+'11'!P501</f>
        <v>13</v>
      </c>
      <c r="K636" s="689"/>
      <c r="L636" s="690"/>
      <c r="M636" s="291"/>
      <c r="N636" s="292"/>
      <c r="O636" s="315">
        <v>301.95881000000003</v>
      </c>
      <c r="P636" s="315">
        <f>+'11'!V501</f>
        <v>301.95881000000003</v>
      </c>
      <c r="Q636" s="521">
        <f t="shared" si="11"/>
        <v>100</v>
      </c>
    </row>
    <row r="637" spans="2:17" ht="13.5" thickBot="1" x14ac:dyDescent="0.25">
      <c r="B637" s="693" t="str">
        <f>+'11'!B502:M502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37" s="693"/>
      <c r="D637" s="693"/>
      <c r="E637" s="693"/>
      <c r="F637" s="694"/>
      <c r="G637" s="284" t="str">
        <f>+'11'!Q502</f>
        <v>9900076130</v>
      </c>
      <c r="H637" s="290" t="str">
        <f>+'11'!R502</f>
        <v>129</v>
      </c>
      <c r="I637" s="303">
        <f>+'11'!O502</f>
        <v>1</v>
      </c>
      <c r="J637" s="303">
        <f>+'11'!P502</f>
        <v>13</v>
      </c>
      <c r="K637" s="689"/>
      <c r="L637" s="690"/>
      <c r="M637" s="291"/>
      <c r="N637" s="292"/>
      <c r="O637" s="315">
        <v>90.24118</v>
      </c>
      <c r="P637" s="315">
        <f>+'11'!V502</f>
        <v>90.24118</v>
      </c>
      <c r="Q637" s="521">
        <f t="shared" si="11"/>
        <v>100</v>
      </c>
    </row>
    <row r="638" spans="2:17" ht="13.5" thickBot="1" x14ac:dyDescent="0.25">
      <c r="B638" s="693" t="str">
        <f>+'11'!B503:M503</f>
        <v>Закупка товаров, работ и услуг для обеспечения государственных (муниципальных) нужд</v>
      </c>
      <c r="C638" s="693"/>
      <c r="D638" s="693"/>
      <c r="E638" s="693"/>
      <c r="F638" s="694"/>
      <c r="G638" s="284" t="str">
        <f>+'11'!Q503</f>
        <v>9900076130</v>
      </c>
      <c r="H638" s="290" t="str">
        <f>+'11'!R503</f>
        <v>200</v>
      </c>
      <c r="I638" s="303">
        <f>+'11'!O503</f>
        <v>1</v>
      </c>
      <c r="J638" s="303">
        <f>+'11'!P503</f>
        <v>13</v>
      </c>
      <c r="K638" s="689"/>
      <c r="L638" s="690"/>
      <c r="M638" s="291"/>
      <c r="N638" s="292"/>
      <c r="O638" s="315">
        <v>49.500010000000003</v>
      </c>
      <c r="P638" s="315">
        <f>+P639</f>
        <v>0</v>
      </c>
      <c r="Q638" s="521">
        <f t="shared" si="11"/>
        <v>0</v>
      </c>
    </row>
    <row r="639" spans="2:17" ht="13.5" thickBot="1" x14ac:dyDescent="0.25">
      <c r="B639" s="693" t="str">
        <f>+'11'!B504:M504</f>
        <v>Иные закупки товаров, работ и услуг для обеспечения государственных (муниципальных) нужд</v>
      </c>
      <c r="C639" s="693"/>
      <c r="D639" s="693"/>
      <c r="E639" s="693"/>
      <c r="F639" s="694"/>
      <c r="G639" s="284" t="str">
        <f>+'11'!Q504</f>
        <v>9900076130</v>
      </c>
      <c r="H639" s="290" t="str">
        <f>+'11'!R504</f>
        <v>240</v>
      </c>
      <c r="I639" s="303">
        <f>+'11'!O504</f>
        <v>1</v>
      </c>
      <c r="J639" s="303">
        <f>+'11'!P504</f>
        <v>13</v>
      </c>
      <c r="K639" s="689"/>
      <c r="L639" s="690"/>
      <c r="M639" s="291"/>
      <c r="N639" s="292"/>
      <c r="O639" s="315">
        <v>49.500010000000003</v>
      </c>
      <c r="P639" s="315">
        <f>+P640</f>
        <v>0</v>
      </c>
      <c r="Q639" s="521">
        <f t="shared" si="11"/>
        <v>0</v>
      </c>
    </row>
    <row r="640" spans="2:17" ht="13.5" thickBot="1" x14ac:dyDescent="0.25">
      <c r="B640" s="693" t="str">
        <f>+'11'!B505:M505</f>
        <v>Прочая закупка товаров, работ и услуг</v>
      </c>
      <c r="C640" s="693"/>
      <c r="D640" s="693"/>
      <c r="E640" s="693"/>
      <c r="F640" s="694"/>
      <c r="G640" s="284" t="str">
        <f>+'11'!Q505</f>
        <v>9900076130</v>
      </c>
      <c r="H640" s="290" t="str">
        <f>+'11'!R505</f>
        <v>244</v>
      </c>
      <c r="I640" s="303">
        <f>+'11'!O505</f>
        <v>1</v>
      </c>
      <c r="J640" s="303">
        <f>+'11'!P505</f>
        <v>13</v>
      </c>
      <c r="K640" s="689"/>
      <c r="L640" s="690"/>
      <c r="M640" s="291"/>
      <c r="N640" s="292"/>
      <c r="O640" s="315">
        <v>49.500010000000003</v>
      </c>
      <c r="P640" s="315">
        <f>+'11'!V505</f>
        <v>0</v>
      </c>
      <c r="Q640" s="521">
        <f t="shared" si="11"/>
        <v>0</v>
      </c>
    </row>
    <row r="641" spans="2:17" ht="13.5" thickBot="1" x14ac:dyDescent="0.25">
      <c r="B641" s="693" t="str">
        <f>+'11'!B506:M506</f>
        <v>Иные бюджетные ассигнования</v>
      </c>
      <c r="C641" s="693"/>
      <c r="D641" s="693"/>
      <c r="E641" s="693"/>
      <c r="F641" s="694"/>
      <c r="G641" s="284" t="str">
        <f>+'11'!Q506</f>
        <v>9900076130</v>
      </c>
      <c r="H641" s="290" t="str">
        <f>+'11'!R506</f>
        <v>800</v>
      </c>
      <c r="I641" s="303">
        <f>+'11'!O506</f>
        <v>1</v>
      </c>
      <c r="J641" s="303">
        <f>+'11'!P506</f>
        <v>13</v>
      </c>
      <c r="K641" s="689"/>
      <c r="L641" s="690"/>
      <c r="M641" s="291"/>
      <c r="N641" s="292"/>
      <c r="O641" s="315">
        <v>10.1</v>
      </c>
      <c r="P641" s="315">
        <f>+P642</f>
        <v>10.1</v>
      </c>
      <c r="Q641" s="521">
        <f t="shared" si="11"/>
        <v>100</v>
      </c>
    </row>
    <row r="642" spans="2:17" ht="13.5" thickBot="1" x14ac:dyDescent="0.25">
      <c r="B642" s="693" t="str">
        <f>+'11'!B507:M507</f>
        <v>Уплата налогов, сборов и иных платежей</v>
      </c>
      <c r="C642" s="693"/>
      <c r="D642" s="693"/>
      <c r="E642" s="693"/>
      <c r="F642" s="694"/>
      <c r="G642" s="284" t="str">
        <f>+'11'!Q507</f>
        <v>9900076130</v>
      </c>
      <c r="H642" s="290" t="str">
        <f>+'11'!R507</f>
        <v>850</v>
      </c>
      <c r="I642" s="303">
        <f>+'11'!O507</f>
        <v>1</v>
      </c>
      <c r="J642" s="303">
        <f>+'11'!P507</f>
        <v>13</v>
      </c>
      <c r="K642" s="689"/>
      <c r="L642" s="690"/>
      <c r="M642" s="291"/>
      <c r="N642" s="292"/>
      <c r="O642" s="315">
        <v>10.1</v>
      </c>
      <c r="P642" s="315">
        <f>+P643</f>
        <v>10.1</v>
      </c>
      <c r="Q642" s="521">
        <f t="shared" si="11"/>
        <v>100</v>
      </c>
    </row>
    <row r="643" spans="2:17" ht="13.5" thickBot="1" x14ac:dyDescent="0.25">
      <c r="B643" s="693" t="str">
        <f>+'11'!B508:M508</f>
        <v>Уплата иных платежей</v>
      </c>
      <c r="C643" s="693"/>
      <c r="D643" s="693"/>
      <c r="E643" s="693"/>
      <c r="F643" s="694"/>
      <c r="G643" s="284" t="str">
        <f>+'11'!Q508</f>
        <v>9900076130</v>
      </c>
      <c r="H643" s="290" t="str">
        <f>+'11'!R508</f>
        <v>853</v>
      </c>
      <c r="I643" s="303">
        <f>+'11'!O508</f>
        <v>1</v>
      </c>
      <c r="J643" s="303">
        <f>+'11'!P508</f>
        <v>13</v>
      </c>
      <c r="K643" s="689"/>
      <c r="L643" s="690"/>
      <c r="M643" s="291"/>
      <c r="N643" s="292"/>
      <c r="O643" s="315">
        <v>10.1</v>
      </c>
      <c r="P643" s="315">
        <f>+'11'!V508</f>
        <v>10.1</v>
      </c>
      <c r="Q643" s="521">
        <f t="shared" si="11"/>
        <v>100</v>
      </c>
    </row>
    <row r="644" spans="2:17" ht="13.5" thickBot="1" x14ac:dyDescent="0.25">
      <c r="B644" s="693"/>
      <c r="C644" s="693"/>
      <c r="D644" s="693"/>
      <c r="E644" s="693"/>
      <c r="F644" s="694"/>
      <c r="G644" s="284"/>
      <c r="H644" s="290"/>
      <c r="I644" s="303"/>
      <c r="J644" s="303"/>
      <c r="K644" s="689"/>
      <c r="L644" s="690"/>
      <c r="M644" s="291"/>
      <c r="N644" s="292"/>
      <c r="O644" s="315"/>
      <c r="P644" s="351">
        <f>+'[1]11'!X509</f>
        <v>0</v>
      </c>
      <c r="Q644" s="315"/>
    </row>
    <row r="645" spans="2:17" ht="13.5" thickBot="1" x14ac:dyDescent="0.25">
      <c r="B645" s="693"/>
      <c r="C645" s="693"/>
      <c r="D645" s="693"/>
      <c r="E645" s="693"/>
      <c r="F645" s="694"/>
      <c r="G645" s="284"/>
      <c r="H645" s="290"/>
      <c r="I645" s="303"/>
      <c r="J645" s="303"/>
      <c r="K645" s="689"/>
      <c r="L645" s="690"/>
      <c r="M645" s="291"/>
      <c r="N645" s="292"/>
      <c r="O645" s="315"/>
      <c r="P645" s="315"/>
      <c r="Q645" s="315"/>
    </row>
    <row r="646" spans="2:17" ht="13.5" thickBot="1" x14ac:dyDescent="0.25">
      <c r="B646" s="693"/>
      <c r="C646" s="693"/>
      <c r="D646" s="693"/>
      <c r="E646" s="693"/>
      <c r="F646" s="694"/>
      <c r="G646" s="284"/>
      <c r="H646" s="290"/>
      <c r="I646" s="303"/>
      <c r="J646" s="303"/>
      <c r="K646" s="689"/>
      <c r="L646" s="690"/>
      <c r="M646" s="291"/>
      <c r="N646" s="292"/>
      <c r="O646" s="315"/>
      <c r="P646" s="315"/>
      <c r="Q646" s="315"/>
    </row>
    <row r="647" spans="2:17" ht="13.5" thickBot="1" x14ac:dyDescent="0.25">
      <c r="B647" s="693"/>
      <c r="C647" s="693"/>
      <c r="D647" s="693"/>
      <c r="E647" s="693"/>
      <c r="F647" s="694"/>
      <c r="G647" s="284"/>
      <c r="H647" s="290"/>
      <c r="I647" s="303"/>
      <c r="J647" s="303"/>
      <c r="K647" s="689"/>
      <c r="L647" s="690"/>
      <c r="M647" s="291"/>
      <c r="N647" s="292"/>
      <c r="O647" s="315"/>
      <c r="P647" s="315"/>
      <c r="Q647" s="315"/>
    </row>
    <row r="648" spans="2:17" ht="13.5" thickBot="1" x14ac:dyDescent="0.25">
      <c r="B648" s="693"/>
      <c r="C648" s="693"/>
      <c r="D648" s="693"/>
      <c r="E648" s="693"/>
      <c r="F648" s="694"/>
      <c r="G648" s="284"/>
      <c r="H648" s="290"/>
      <c r="I648" s="303"/>
      <c r="J648" s="303"/>
      <c r="K648" s="689"/>
      <c r="L648" s="690"/>
      <c r="M648" s="291"/>
      <c r="N648" s="292"/>
      <c r="O648" s="315"/>
      <c r="P648" s="315"/>
      <c r="Q648" s="315"/>
    </row>
    <row r="649" spans="2:17" ht="13.5" thickBot="1" x14ac:dyDescent="0.25">
      <c r="B649" s="693"/>
      <c r="C649" s="693"/>
      <c r="D649" s="693"/>
      <c r="E649" s="693"/>
      <c r="F649" s="694"/>
      <c r="G649" s="284"/>
      <c r="H649" s="290"/>
      <c r="I649" s="303"/>
      <c r="J649" s="303"/>
      <c r="K649" s="689"/>
      <c r="L649" s="690"/>
      <c r="M649" s="291"/>
      <c r="N649" s="292"/>
      <c r="O649" s="315"/>
      <c r="P649" s="315"/>
      <c r="Q649" s="315"/>
    </row>
    <row r="650" spans="2:17" ht="13.5" thickBot="1" x14ac:dyDescent="0.25">
      <c r="B650" s="693"/>
      <c r="C650" s="693"/>
      <c r="D650" s="693"/>
      <c r="E650" s="693"/>
      <c r="F650" s="694"/>
      <c r="G650" s="284"/>
      <c r="H650" s="290"/>
      <c r="I650" s="303"/>
      <c r="J650" s="303"/>
      <c r="K650" s="689"/>
      <c r="L650" s="690"/>
      <c r="M650" s="291"/>
      <c r="N650" s="292"/>
      <c r="O650" s="315"/>
      <c r="P650" s="315"/>
      <c r="Q650" s="315"/>
    </row>
    <row r="651" spans="2:17" ht="13.5" thickBot="1" x14ac:dyDescent="0.25">
      <c r="B651" s="693"/>
      <c r="C651" s="693"/>
      <c r="D651" s="693"/>
      <c r="E651" s="693"/>
      <c r="F651" s="694"/>
      <c r="G651" s="284"/>
      <c r="H651" s="290"/>
      <c r="I651" s="303"/>
      <c r="J651" s="303"/>
      <c r="K651" s="689"/>
      <c r="L651" s="690"/>
      <c r="M651" s="291"/>
      <c r="N651" s="292"/>
      <c r="O651" s="315"/>
      <c r="P651" s="315"/>
      <c r="Q651" s="315"/>
    </row>
    <row r="652" spans="2:17" ht="13.5" thickBot="1" x14ac:dyDescent="0.25">
      <c r="B652" s="693"/>
      <c r="C652" s="693"/>
      <c r="D652" s="693"/>
      <c r="E652" s="693"/>
      <c r="F652" s="694"/>
      <c r="G652" s="284"/>
      <c r="H652" s="290"/>
      <c r="I652" s="303"/>
      <c r="J652" s="303"/>
      <c r="K652" s="689"/>
      <c r="L652" s="690"/>
      <c r="M652" s="291"/>
      <c r="N652" s="292"/>
      <c r="O652" s="315"/>
      <c r="P652" s="315"/>
      <c r="Q652" s="315"/>
    </row>
    <row r="653" spans="2:17" ht="13.5" thickBot="1" x14ac:dyDescent="0.25">
      <c r="B653" s="693"/>
      <c r="C653" s="693"/>
      <c r="D653" s="693"/>
      <c r="E653" s="693"/>
      <c r="F653" s="694"/>
      <c r="G653" s="284"/>
      <c r="H653" s="290"/>
      <c r="I653" s="303"/>
      <c r="J653" s="303"/>
      <c r="K653" s="689"/>
      <c r="L653" s="690"/>
      <c r="M653" s="291"/>
      <c r="N653" s="292"/>
      <c r="O653" s="315"/>
      <c r="P653" s="315"/>
      <c r="Q653" s="315"/>
    </row>
    <row r="654" spans="2:17" ht="13.5" thickBot="1" x14ac:dyDescent="0.25">
      <c r="B654" s="693"/>
      <c r="C654" s="693"/>
      <c r="D654" s="693"/>
      <c r="E654" s="693"/>
      <c r="F654" s="694"/>
      <c r="G654" s="284"/>
      <c r="H654" s="290"/>
      <c r="I654" s="303"/>
      <c r="J654" s="303"/>
      <c r="K654" s="689"/>
      <c r="L654" s="690"/>
      <c r="M654" s="291"/>
      <c r="N654" s="292"/>
      <c r="O654" s="315"/>
    </row>
    <row r="655" spans="2:17" ht="13.5" thickBot="1" x14ac:dyDescent="0.25">
      <c r="B655" s="693"/>
      <c r="C655" s="693"/>
      <c r="D655" s="693"/>
      <c r="E655" s="693"/>
      <c r="F655" s="694"/>
      <c r="G655" s="284"/>
      <c r="H655" s="290"/>
      <c r="I655" s="303"/>
      <c r="J655" s="303"/>
      <c r="K655" s="689"/>
      <c r="L655" s="690"/>
      <c r="M655" s="291"/>
      <c r="N655" s="292"/>
      <c r="O655" s="315"/>
    </row>
    <row r="656" spans="2:17" ht="13.5" thickBot="1" x14ac:dyDescent="0.25">
      <c r="B656" s="693"/>
      <c r="C656" s="693"/>
      <c r="D656" s="693"/>
      <c r="E656" s="693"/>
      <c r="F656" s="694"/>
      <c r="G656" s="284"/>
      <c r="H656" s="290"/>
      <c r="I656" s="303"/>
      <c r="J656" s="303"/>
      <c r="K656" s="689"/>
      <c r="L656" s="690"/>
      <c r="M656" s="291"/>
      <c r="N656" s="292"/>
      <c r="O656" s="315"/>
    </row>
    <row r="657" spans="2:15" ht="13.5" thickBot="1" x14ac:dyDescent="0.25">
      <c r="B657" s="693"/>
      <c r="C657" s="693"/>
      <c r="D657" s="693"/>
      <c r="E657" s="693"/>
      <c r="F657" s="694"/>
      <c r="G657" s="284"/>
      <c r="H657" s="290"/>
      <c r="I657" s="303"/>
      <c r="J657" s="303"/>
      <c r="K657" s="689"/>
      <c r="L657" s="690"/>
      <c r="M657" s="291"/>
      <c r="N657" s="292"/>
      <c r="O657" s="315"/>
    </row>
    <row r="658" spans="2:15" ht="13.5" thickBot="1" x14ac:dyDescent="0.25">
      <c r="B658" s="693"/>
      <c r="C658" s="693"/>
      <c r="D658" s="693"/>
      <c r="E658" s="693"/>
      <c r="F658" s="694"/>
      <c r="G658" s="284"/>
      <c r="H658" s="290"/>
      <c r="I658" s="303"/>
      <c r="J658" s="303"/>
      <c r="K658" s="689"/>
      <c r="L658" s="690"/>
      <c r="M658" s="291"/>
      <c r="N658" s="292"/>
      <c r="O658" s="315"/>
    </row>
    <row r="659" spans="2:15" ht="13.5" thickBot="1" x14ac:dyDescent="0.25">
      <c r="B659" s="693"/>
      <c r="C659" s="693"/>
      <c r="D659" s="693"/>
      <c r="E659" s="693"/>
      <c r="F659" s="694"/>
      <c r="G659" s="284"/>
      <c r="H659" s="290"/>
      <c r="I659" s="303"/>
      <c r="J659" s="303"/>
      <c r="K659" s="689"/>
      <c r="L659" s="690"/>
      <c r="M659" s="291"/>
      <c r="N659" s="292"/>
      <c r="O659" s="315"/>
    </row>
    <row r="660" spans="2:15" ht="13.5" thickBot="1" x14ac:dyDescent="0.25">
      <c r="B660" s="693"/>
      <c r="C660" s="693"/>
      <c r="D660" s="693"/>
      <c r="E660" s="693"/>
      <c r="F660" s="694"/>
      <c r="G660" s="289"/>
      <c r="H660" s="290"/>
      <c r="I660" s="303"/>
      <c r="J660" s="303"/>
      <c r="K660" s="689"/>
      <c r="L660" s="690"/>
      <c r="M660" s="291"/>
      <c r="N660" s="292"/>
      <c r="O660" s="315"/>
    </row>
    <row r="661" spans="2:15" ht="13.5" thickBot="1" x14ac:dyDescent="0.25">
      <c r="B661" s="693"/>
      <c r="C661" s="693"/>
      <c r="D661" s="693"/>
      <c r="E661" s="693"/>
      <c r="F661" s="694"/>
      <c r="G661" s="289"/>
      <c r="H661" s="290"/>
      <c r="I661" s="303"/>
      <c r="J661" s="303"/>
      <c r="K661" s="689"/>
      <c r="L661" s="690"/>
      <c r="M661" s="291"/>
      <c r="N661" s="292"/>
      <c r="O661" s="315"/>
    </row>
    <row r="662" spans="2:15" ht="13.5" thickBot="1" x14ac:dyDescent="0.25">
      <c r="B662" s="693"/>
      <c r="C662" s="693"/>
      <c r="D662" s="693"/>
      <c r="E662" s="693"/>
      <c r="F662" s="694"/>
      <c r="G662" s="289"/>
      <c r="H662" s="290"/>
      <c r="I662" s="303"/>
      <c r="J662" s="303"/>
      <c r="K662" s="689"/>
      <c r="L662" s="690"/>
      <c r="M662" s="291"/>
      <c r="N662" s="292"/>
      <c r="O662" s="315"/>
    </row>
    <row r="663" spans="2:15" ht="13.5" thickBot="1" x14ac:dyDescent="0.25">
      <c r="B663" s="693"/>
      <c r="C663" s="693"/>
      <c r="D663" s="693"/>
      <c r="E663" s="693"/>
      <c r="F663" s="694"/>
      <c r="G663" s="289"/>
      <c r="H663" s="290"/>
      <c r="I663" s="303"/>
      <c r="J663" s="303"/>
      <c r="K663" s="689"/>
      <c r="L663" s="690"/>
      <c r="M663" s="291"/>
      <c r="N663" s="292"/>
      <c r="O663" s="315"/>
    </row>
    <row r="664" spans="2:15" ht="13.5" thickBot="1" x14ac:dyDescent="0.25">
      <c r="B664" s="693"/>
      <c r="C664" s="693"/>
      <c r="D664" s="693"/>
      <c r="E664" s="693"/>
      <c r="F664" s="694"/>
      <c r="G664" s="289"/>
      <c r="H664" s="290"/>
      <c r="I664" s="303"/>
      <c r="J664" s="303"/>
      <c r="K664" s="689"/>
      <c r="L664" s="690"/>
      <c r="M664" s="291"/>
      <c r="N664" s="292"/>
      <c r="O664" s="315"/>
    </row>
    <row r="665" spans="2:15" ht="13.5" thickBot="1" x14ac:dyDescent="0.25">
      <c r="B665" s="693"/>
      <c r="C665" s="693"/>
      <c r="D665" s="693"/>
      <c r="E665" s="693"/>
      <c r="F665" s="694"/>
      <c r="G665" s="289"/>
      <c r="H665" s="290"/>
      <c r="I665" s="303"/>
      <c r="J665" s="303"/>
      <c r="K665" s="689"/>
      <c r="L665" s="690"/>
      <c r="M665" s="291"/>
      <c r="N665" s="292"/>
      <c r="O665" s="315"/>
    </row>
    <row r="666" spans="2:15" ht="13.5" thickBot="1" x14ac:dyDescent="0.25">
      <c r="B666" s="693"/>
      <c r="C666" s="693"/>
      <c r="D666" s="693"/>
      <c r="E666" s="693"/>
      <c r="F666" s="694"/>
      <c r="G666" s="289"/>
      <c r="H666" s="290"/>
      <c r="I666" s="303"/>
      <c r="J666" s="303"/>
      <c r="K666" s="689"/>
      <c r="L666" s="690"/>
      <c r="M666" s="291"/>
      <c r="N666" s="292"/>
      <c r="O666" s="315"/>
    </row>
    <row r="667" spans="2:15" ht="13.5" thickBot="1" x14ac:dyDescent="0.25">
      <c r="B667" s="693"/>
      <c r="C667" s="693"/>
      <c r="D667" s="693"/>
      <c r="E667" s="693"/>
      <c r="F667" s="694"/>
      <c r="G667" s="289"/>
      <c r="H667" s="290"/>
      <c r="I667" s="303"/>
      <c r="J667" s="303"/>
      <c r="K667" s="689"/>
      <c r="L667" s="690"/>
      <c r="M667" s="291"/>
      <c r="N667" s="292"/>
      <c r="O667" s="315"/>
    </row>
    <row r="668" spans="2:15" ht="13.5" thickBot="1" x14ac:dyDescent="0.25">
      <c r="B668" s="693"/>
      <c r="C668" s="693"/>
      <c r="D668" s="693"/>
      <c r="E668" s="693"/>
      <c r="F668" s="694"/>
      <c r="G668" s="289"/>
      <c r="H668" s="290"/>
      <c r="I668" s="303"/>
      <c r="J668" s="303"/>
      <c r="K668" s="689"/>
      <c r="L668" s="690"/>
      <c r="M668" s="291"/>
      <c r="N668" s="292"/>
      <c r="O668" s="315"/>
    </row>
    <row r="669" spans="2:15" ht="13.5" thickBot="1" x14ac:dyDescent="0.25">
      <c r="B669" s="693"/>
      <c r="C669" s="693"/>
      <c r="D669" s="693"/>
      <c r="E669" s="693"/>
      <c r="F669" s="694"/>
      <c r="G669" s="289"/>
      <c r="H669" s="290"/>
      <c r="I669" s="303"/>
      <c r="J669" s="303"/>
      <c r="K669" s="689"/>
      <c r="L669" s="690"/>
      <c r="M669" s="291"/>
      <c r="N669" s="292"/>
      <c r="O669" s="315"/>
    </row>
    <row r="670" spans="2:15" ht="13.5" thickBot="1" x14ac:dyDescent="0.25">
      <c r="B670" s="693"/>
      <c r="C670" s="693"/>
      <c r="D670" s="693"/>
      <c r="E670" s="693"/>
      <c r="F670" s="694"/>
      <c r="G670" s="289"/>
      <c r="H670" s="290"/>
      <c r="I670" s="303"/>
      <c r="J670" s="303"/>
      <c r="K670" s="689"/>
      <c r="L670" s="690"/>
      <c r="M670" s="291"/>
      <c r="N670" s="292"/>
      <c r="O670" s="315"/>
    </row>
    <row r="671" spans="2:15" ht="13.5" thickBot="1" x14ac:dyDescent="0.25">
      <c r="B671" s="693"/>
      <c r="C671" s="693"/>
      <c r="D671" s="693"/>
      <c r="E671" s="693"/>
      <c r="F671" s="694"/>
      <c r="G671" s="289"/>
      <c r="H671" s="290"/>
      <c r="I671" s="303"/>
      <c r="J671" s="303"/>
      <c r="K671" s="689"/>
      <c r="L671" s="690"/>
      <c r="M671" s="291"/>
      <c r="N671" s="292"/>
      <c r="O671" s="315"/>
    </row>
    <row r="672" spans="2:15" ht="13.5" thickBot="1" x14ac:dyDescent="0.25">
      <c r="B672" s="693"/>
      <c r="C672" s="693"/>
      <c r="D672" s="693"/>
      <c r="E672" s="693"/>
      <c r="F672" s="694"/>
      <c r="G672" s="289"/>
      <c r="H672" s="290"/>
      <c r="I672" s="303"/>
      <c r="J672" s="303"/>
      <c r="K672" s="689"/>
      <c r="L672" s="690"/>
      <c r="M672" s="291"/>
      <c r="N672" s="292"/>
      <c r="O672" s="315"/>
    </row>
    <row r="673" spans="2:15" ht="13.5" thickBot="1" x14ac:dyDescent="0.25">
      <c r="B673" s="693"/>
      <c r="C673" s="693"/>
      <c r="D673" s="693"/>
      <c r="E673" s="693"/>
      <c r="F673" s="694"/>
      <c r="G673" s="289"/>
      <c r="H673" s="290"/>
      <c r="I673" s="303"/>
      <c r="J673" s="303"/>
      <c r="K673" s="689"/>
      <c r="L673" s="690"/>
      <c r="M673" s="291"/>
      <c r="N673" s="292"/>
      <c r="O673" s="315"/>
    </row>
    <row r="674" spans="2:15" ht="13.5" thickBot="1" x14ac:dyDescent="0.25">
      <c r="B674" s="693"/>
      <c r="C674" s="693"/>
      <c r="D674" s="693"/>
      <c r="E674" s="693"/>
      <c r="F674" s="694"/>
      <c r="G674" s="289"/>
      <c r="H674" s="290"/>
      <c r="I674" s="303"/>
      <c r="J674" s="303"/>
      <c r="K674" s="689"/>
      <c r="L674" s="690"/>
      <c r="M674" s="291"/>
      <c r="N674" s="292"/>
      <c r="O674" s="315"/>
    </row>
    <row r="675" spans="2:15" ht="13.5" thickBot="1" x14ac:dyDescent="0.25">
      <c r="B675" s="693"/>
      <c r="C675" s="693"/>
      <c r="D675" s="693"/>
      <c r="E675" s="693"/>
      <c r="F675" s="694"/>
      <c r="G675" s="289"/>
      <c r="H675" s="290"/>
      <c r="I675" s="303"/>
      <c r="J675" s="303"/>
      <c r="K675" s="689"/>
      <c r="L675" s="690"/>
      <c r="M675" s="291"/>
      <c r="N675" s="292"/>
      <c r="O675" s="315"/>
    </row>
    <row r="676" spans="2:15" ht="13.5" thickBot="1" x14ac:dyDescent="0.25">
      <c r="B676" s="693"/>
      <c r="C676" s="693"/>
      <c r="D676" s="693"/>
      <c r="E676" s="693"/>
      <c r="F676" s="694"/>
      <c r="G676" s="289"/>
      <c r="H676" s="290"/>
      <c r="I676" s="303"/>
      <c r="J676" s="303"/>
      <c r="K676" s="689"/>
      <c r="L676" s="690"/>
      <c r="M676" s="291"/>
      <c r="N676" s="292"/>
      <c r="O676" s="315"/>
    </row>
    <row r="677" spans="2:15" ht="13.5" thickBot="1" x14ac:dyDescent="0.25">
      <c r="B677" s="693"/>
      <c r="C677" s="693"/>
      <c r="D677" s="693"/>
      <c r="E677" s="693"/>
      <c r="F677" s="694"/>
      <c r="G677" s="289"/>
      <c r="H677" s="290"/>
      <c r="I677" s="303"/>
      <c r="J677" s="303"/>
      <c r="K677" s="689"/>
      <c r="L677" s="690"/>
      <c r="M677" s="291"/>
      <c r="N677" s="292"/>
      <c r="O677" s="315"/>
    </row>
    <row r="678" spans="2:15" ht="13.5" thickBot="1" x14ac:dyDescent="0.25">
      <c r="B678" s="693"/>
      <c r="C678" s="693"/>
      <c r="D678" s="693"/>
      <c r="E678" s="693"/>
      <c r="F678" s="694"/>
      <c r="G678" s="289"/>
      <c r="H678" s="290"/>
      <c r="I678" s="303"/>
      <c r="J678" s="303"/>
      <c r="K678" s="689"/>
      <c r="L678" s="690"/>
      <c r="M678" s="291"/>
      <c r="N678" s="292"/>
      <c r="O678" s="315"/>
    </row>
    <row r="679" spans="2:15" ht="13.5" thickBot="1" x14ac:dyDescent="0.25">
      <c r="B679" s="693"/>
      <c r="C679" s="693"/>
      <c r="D679" s="693"/>
      <c r="E679" s="693"/>
      <c r="F679" s="694"/>
      <c r="G679" s="289"/>
      <c r="H679" s="290"/>
      <c r="I679" s="303"/>
      <c r="J679" s="303"/>
      <c r="K679" s="689"/>
      <c r="L679" s="690"/>
      <c r="M679" s="291"/>
      <c r="N679" s="292"/>
      <c r="O679" s="315"/>
    </row>
    <row r="680" spans="2:15" ht="13.5" thickBot="1" x14ac:dyDescent="0.25">
      <c r="B680" s="693"/>
      <c r="C680" s="693"/>
      <c r="D680" s="693"/>
      <c r="E680" s="693"/>
      <c r="F680" s="694"/>
      <c r="G680" s="289"/>
      <c r="H680" s="290"/>
      <c r="I680" s="303"/>
      <c r="J680" s="303"/>
      <c r="K680" s="689"/>
      <c r="L680" s="690"/>
      <c r="M680" s="291"/>
      <c r="N680" s="292"/>
      <c r="O680" s="315"/>
    </row>
    <row r="681" spans="2:15" ht="13.5" thickBot="1" x14ac:dyDescent="0.25">
      <c r="B681" s="693"/>
      <c r="C681" s="693"/>
      <c r="D681" s="693"/>
      <c r="E681" s="693"/>
      <c r="F681" s="694"/>
      <c r="G681" s="289"/>
      <c r="H681" s="290"/>
      <c r="I681" s="303"/>
      <c r="J681" s="303"/>
      <c r="K681" s="689"/>
      <c r="L681" s="690"/>
      <c r="M681" s="291"/>
      <c r="N681" s="292"/>
      <c r="O681" s="315"/>
    </row>
    <row r="682" spans="2:15" ht="13.5" thickBot="1" x14ac:dyDescent="0.25">
      <c r="B682" s="693"/>
      <c r="C682" s="693"/>
      <c r="D682" s="693"/>
      <c r="E682" s="693"/>
      <c r="F682" s="694"/>
      <c r="G682" s="289"/>
      <c r="H682" s="290"/>
      <c r="I682" s="303"/>
      <c r="J682" s="303"/>
      <c r="K682" s="689"/>
      <c r="L682" s="690"/>
      <c r="M682" s="291"/>
      <c r="N682" s="292"/>
      <c r="O682" s="315"/>
    </row>
    <row r="683" spans="2:15" ht="13.5" thickBot="1" x14ac:dyDescent="0.25">
      <c r="B683" s="693"/>
      <c r="C683" s="693"/>
      <c r="D683" s="693"/>
      <c r="E683" s="693"/>
      <c r="F683" s="694"/>
      <c r="G683" s="289"/>
      <c r="H683" s="290"/>
      <c r="I683" s="303"/>
      <c r="J683" s="303"/>
      <c r="K683" s="689"/>
      <c r="L683" s="690"/>
      <c r="M683" s="291"/>
      <c r="N683" s="292"/>
      <c r="O683" s="315"/>
    </row>
    <row r="684" spans="2:15" ht="13.5" thickBot="1" x14ac:dyDescent="0.25">
      <c r="B684" s="693"/>
      <c r="C684" s="693"/>
      <c r="D684" s="693"/>
      <c r="E684" s="693"/>
      <c r="F684" s="694"/>
      <c r="G684" s="289"/>
      <c r="H684" s="290"/>
      <c r="I684" s="303"/>
      <c r="J684" s="303"/>
      <c r="K684" s="689"/>
      <c r="L684" s="690"/>
      <c r="M684" s="291"/>
      <c r="N684" s="292"/>
      <c r="O684" s="315"/>
    </row>
    <row r="685" spans="2:15" ht="13.5" thickBot="1" x14ac:dyDescent="0.25">
      <c r="B685" s="693"/>
      <c r="C685" s="693"/>
      <c r="D685" s="693"/>
      <c r="E685" s="693"/>
      <c r="F685" s="694"/>
      <c r="G685" s="289"/>
      <c r="H685" s="290"/>
      <c r="I685" s="303"/>
      <c r="J685" s="303"/>
      <c r="K685" s="689"/>
      <c r="L685" s="690"/>
      <c r="M685" s="291"/>
      <c r="N685" s="292"/>
      <c r="O685" s="315"/>
    </row>
    <row r="686" spans="2:15" ht="13.5" thickBot="1" x14ac:dyDescent="0.25">
      <c r="B686" s="693"/>
      <c r="C686" s="693"/>
      <c r="D686" s="693"/>
      <c r="E686" s="693"/>
      <c r="F686" s="694"/>
      <c r="G686" s="289"/>
      <c r="H686" s="290"/>
      <c r="I686" s="303"/>
      <c r="J686" s="303"/>
      <c r="K686" s="689"/>
      <c r="L686" s="690"/>
      <c r="M686" s="291"/>
      <c r="N686" s="292"/>
      <c r="O686" s="315"/>
    </row>
    <row r="687" spans="2:15" ht="13.5" thickBot="1" x14ac:dyDescent="0.25">
      <c r="B687" s="693"/>
      <c r="C687" s="693"/>
      <c r="D687" s="693"/>
      <c r="E687" s="693"/>
      <c r="F687" s="694"/>
      <c r="G687" s="289"/>
      <c r="H687" s="290"/>
      <c r="I687" s="303"/>
      <c r="J687" s="303"/>
      <c r="K687" s="689"/>
      <c r="L687" s="690"/>
      <c r="M687" s="291"/>
      <c r="N687" s="292"/>
      <c r="O687" s="315"/>
    </row>
    <row r="688" spans="2:15" ht="13.5" thickBot="1" x14ac:dyDescent="0.25">
      <c r="B688" s="693"/>
      <c r="C688" s="693"/>
      <c r="D688" s="693"/>
      <c r="E688" s="693"/>
      <c r="F688" s="694"/>
      <c r="G688" s="289"/>
      <c r="H688" s="290"/>
      <c r="I688" s="303"/>
      <c r="J688" s="303"/>
      <c r="K688" s="689"/>
      <c r="L688" s="690"/>
      <c r="M688" s="291"/>
      <c r="N688" s="292"/>
      <c r="O688" s="315"/>
    </row>
    <row r="689" spans="2:15" ht="13.5" thickBot="1" x14ac:dyDescent="0.25">
      <c r="B689" s="693"/>
      <c r="C689" s="693"/>
      <c r="D689" s="693"/>
      <c r="E689" s="693"/>
      <c r="F689" s="694"/>
      <c r="G689" s="289"/>
      <c r="H689" s="290"/>
      <c r="I689" s="303"/>
      <c r="J689" s="303"/>
      <c r="K689" s="689"/>
      <c r="L689" s="690"/>
      <c r="M689" s="291"/>
      <c r="N689" s="292"/>
      <c r="O689" s="315"/>
    </row>
    <row r="690" spans="2:15" ht="13.5" thickBot="1" x14ac:dyDescent="0.25">
      <c r="B690" s="693"/>
      <c r="C690" s="693"/>
      <c r="D690" s="693"/>
      <c r="E690" s="693"/>
      <c r="F690" s="694"/>
      <c r="G690" s="289"/>
      <c r="H690" s="290"/>
      <c r="I690" s="303"/>
      <c r="J690" s="303"/>
      <c r="K690" s="689"/>
      <c r="L690" s="690"/>
      <c r="M690" s="291"/>
      <c r="N690" s="292"/>
      <c r="O690" s="315"/>
    </row>
    <row r="691" spans="2:15" ht="13.5" thickBot="1" x14ac:dyDescent="0.25">
      <c r="B691" s="693"/>
      <c r="C691" s="693"/>
      <c r="D691" s="693"/>
      <c r="E691" s="693"/>
      <c r="F691" s="694"/>
      <c r="G691" s="289"/>
      <c r="H691" s="290"/>
      <c r="I691" s="303"/>
      <c r="J691" s="303"/>
      <c r="K691" s="689"/>
      <c r="L691" s="690"/>
      <c r="M691" s="291"/>
      <c r="N691" s="292"/>
      <c r="O691" s="315"/>
    </row>
    <row r="692" spans="2:15" ht="13.5" thickBot="1" x14ac:dyDescent="0.25">
      <c r="B692" s="693"/>
      <c r="C692" s="693"/>
      <c r="D692" s="693"/>
      <c r="E692" s="693"/>
      <c r="F692" s="694"/>
      <c r="G692" s="289"/>
      <c r="H692" s="290"/>
      <c r="I692" s="303"/>
      <c r="J692" s="303"/>
      <c r="K692" s="689"/>
      <c r="L692" s="690"/>
      <c r="M692" s="291"/>
      <c r="N692" s="292"/>
      <c r="O692" s="315"/>
    </row>
    <row r="693" spans="2:15" ht="13.5" thickBot="1" x14ac:dyDescent="0.25">
      <c r="B693" s="693"/>
      <c r="C693" s="693"/>
      <c r="D693" s="693"/>
      <c r="E693" s="693"/>
      <c r="F693" s="694"/>
      <c r="G693" s="289"/>
      <c r="H693" s="290"/>
      <c r="I693" s="303"/>
      <c r="J693" s="303"/>
      <c r="K693" s="689"/>
      <c r="L693" s="690"/>
      <c r="M693" s="291"/>
      <c r="N693" s="292"/>
      <c r="O693" s="315"/>
    </row>
    <row r="694" spans="2:15" ht="13.5" thickBot="1" x14ac:dyDescent="0.25">
      <c r="B694" s="693"/>
      <c r="C694" s="693"/>
      <c r="D694" s="693"/>
      <c r="E694" s="693"/>
      <c r="F694" s="694"/>
      <c r="G694" s="289"/>
      <c r="H694" s="290"/>
      <c r="I694" s="303"/>
      <c r="J694" s="303"/>
      <c r="K694" s="689"/>
      <c r="L694" s="690"/>
      <c r="M694" s="291"/>
      <c r="N694" s="292"/>
      <c r="O694" s="315"/>
    </row>
    <row r="695" spans="2:15" ht="13.5" thickBot="1" x14ac:dyDescent="0.25">
      <c r="B695" s="693"/>
      <c r="C695" s="693"/>
      <c r="D695" s="693"/>
      <c r="E695" s="693"/>
      <c r="F695" s="694"/>
      <c r="G695" s="289"/>
      <c r="H695" s="290"/>
      <c r="I695" s="303"/>
      <c r="J695" s="303"/>
      <c r="K695" s="689"/>
      <c r="L695" s="690"/>
      <c r="M695" s="291"/>
      <c r="N695" s="292"/>
      <c r="O695" s="315"/>
    </row>
    <row r="696" spans="2:15" ht="13.5" thickBot="1" x14ac:dyDescent="0.25">
      <c r="B696" s="693"/>
      <c r="C696" s="693"/>
      <c r="D696" s="693"/>
      <c r="E696" s="693"/>
      <c r="F696" s="694"/>
      <c r="G696" s="289"/>
      <c r="H696" s="290"/>
      <c r="I696" s="303"/>
      <c r="J696" s="303"/>
      <c r="K696" s="689"/>
      <c r="L696" s="690"/>
      <c r="M696" s="291"/>
      <c r="N696" s="292"/>
      <c r="O696" s="315"/>
    </row>
    <row r="697" spans="2:15" ht="13.5" thickBot="1" x14ac:dyDescent="0.25">
      <c r="B697" s="693"/>
      <c r="C697" s="693"/>
      <c r="D697" s="693"/>
      <c r="E697" s="693"/>
      <c r="F697" s="694"/>
      <c r="G697" s="289"/>
      <c r="H697" s="290"/>
      <c r="I697" s="303"/>
      <c r="J697" s="303"/>
      <c r="K697" s="689"/>
      <c r="L697" s="690"/>
      <c r="M697" s="291"/>
      <c r="N697" s="292"/>
      <c r="O697" s="315"/>
    </row>
    <row r="698" spans="2:15" ht="13.5" thickBot="1" x14ac:dyDescent="0.25">
      <c r="B698" s="693"/>
      <c r="C698" s="693"/>
      <c r="D698" s="693"/>
      <c r="E698" s="693"/>
      <c r="F698" s="694"/>
      <c r="G698" s="289"/>
      <c r="H698" s="290"/>
      <c r="I698" s="303"/>
      <c r="J698" s="303"/>
      <c r="K698" s="689"/>
      <c r="L698" s="690"/>
      <c r="M698" s="291"/>
      <c r="N698" s="292"/>
      <c r="O698" s="315"/>
    </row>
    <row r="699" spans="2:15" ht="13.5" thickBot="1" x14ac:dyDescent="0.25">
      <c r="B699" s="693"/>
      <c r="C699" s="693"/>
      <c r="D699" s="693"/>
      <c r="E699" s="693"/>
      <c r="F699" s="694"/>
      <c r="G699" s="289"/>
      <c r="H699" s="290"/>
      <c r="I699" s="303"/>
      <c r="J699" s="303"/>
      <c r="K699" s="689"/>
      <c r="L699" s="690"/>
      <c r="M699" s="291"/>
      <c r="N699" s="292"/>
      <c r="O699" s="315"/>
    </row>
    <row r="700" spans="2:15" ht="13.5" thickBot="1" x14ac:dyDescent="0.25">
      <c r="B700" s="693"/>
      <c r="C700" s="693"/>
      <c r="D700" s="693"/>
      <c r="E700" s="693"/>
      <c r="F700" s="694"/>
      <c r="G700" s="289"/>
      <c r="H700" s="290"/>
      <c r="I700" s="303"/>
      <c r="J700" s="303"/>
      <c r="K700" s="689"/>
      <c r="L700" s="690"/>
      <c r="M700" s="291"/>
      <c r="N700" s="292"/>
      <c r="O700" s="315"/>
    </row>
    <row r="701" spans="2:15" ht="13.5" thickBot="1" x14ac:dyDescent="0.25">
      <c r="B701" s="693"/>
      <c r="C701" s="693"/>
      <c r="D701" s="693"/>
      <c r="E701" s="693"/>
      <c r="F701" s="694"/>
      <c r="G701" s="289"/>
      <c r="H701" s="290"/>
      <c r="I701" s="303"/>
      <c r="J701" s="303"/>
      <c r="K701" s="689"/>
      <c r="L701" s="690"/>
      <c r="M701" s="291"/>
      <c r="N701" s="292"/>
      <c r="O701" s="315"/>
    </row>
    <row r="702" spans="2:15" ht="13.5" thickBot="1" x14ac:dyDescent="0.25">
      <c r="B702" s="693"/>
      <c r="C702" s="693"/>
      <c r="D702" s="693"/>
      <c r="E702" s="693"/>
      <c r="F702" s="694"/>
      <c r="G702" s="289"/>
      <c r="H702" s="290"/>
      <c r="I702" s="303"/>
      <c r="J702" s="303"/>
      <c r="K702" s="689"/>
      <c r="L702" s="690"/>
      <c r="M702" s="291"/>
      <c r="N702" s="292"/>
      <c r="O702" s="315"/>
    </row>
    <row r="703" spans="2:15" ht="13.5" thickBot="1" x14ac:dyDescent="0.25">
      <c r="B703" s="693"/>
      <c r="C703" s="693"/>
      <c r="D703" s="693"/>
      <c r="E703" s="693"/>
      <c r="F703" s="694"/>
      <c r="G703" s="289"/>
      <c r="H703" s="290"/>
      <c r="I703" s="303"/>
      <c r="J703" s="303"/>
      <c r="K703" s="689"/>
      <c r="L703" s="690"/>
      <c r="M703" s="291"/>
      <c r="N703" s="292"/>
      <c r="O703" s="315"/>
    </row>
    <row r="704" spans="2:15" ht="13.5" thickBot="1" x14ac:dyDescent="0.25">
      <c r="B704" s="693"/>
      <c r="C704" s="693"/>
      <c r="D704" s="693"/>
      <c r="E704" s="693"/>
      <c r="F704" s="694"/>
      <c r="G704" s="289"/>
      <c r="H704" s="290"/>
      <c r="I704" s="303"/>
      <c r="J704" s="303"/>
      <c r="K704" s="689"/>
      <c r="L704" s="690"/>
      <c r="M704" s="291"/>
      <c r="N704" s="292"/>
      <c r="O704" s="315"/>
    </row>
    <row r="705" spans="2:15" ht="13.5" thickBot="1" x14ac:dyDescent="0.25">
      <c r="B705" s="693"/>
      <c r="C705" s="693"/>
      <c r="D705" s="693"/>
      <c r="E705" s="693"/>
      <c r="F705" s="694"/>
      <c r="G705" s="289"/>
      <c r="H705" s="290"/>
      <c r="I705" s="303"/>
      <c r="J705" s="303"/>
      <c r="K705" s="689"/>
      <c r="L705" s="690"/>
      <c r="M705" s="291"/>
      <c r="N705" s="292"/>
      <c r="O705" s="315"/>
    </row>
    <row r="706" spans="2:15" ht="13.5" thickBot="1" x14ac:dyDescent="0.25">
      <c r="B706" s="693"/>
      <c r="C706" s="693"/>
      <c r="D706" s="693"/>
      <c r="E706" s="693"/>
      <c r="F706" s="694"/>
      <c r="G706" s="289"/>
      <c r="H706" s="290"/>
      <c r="I706" s="303"/>
      <c r="J706" s="303"/>
      <c r="K706" s="689"/>
      <c r="L706" s="690"/>
      <c r="M706" s="291"/>
      <c r="N706" s="292"/>
      <c r="O706" s="315"/>
    </row>
    <row r="707" spans="2:15" ht="13.5" thickBot="1" x14ac:dyDescent="0.25">
      <c r="B707" s="693"/>
      <c r="C707" s="693"/>
      <c r="D707" s="693"/>
      <c r="E707" s="693"/>
      <c r="F707" s="694"/>
      <c r="G707" s="289"/>
      <c r="H707" s="290"/>
      <c r="I707" s="303"/>
      <c r="J707" s="303"/>
      <c r="K707" s="689"/>
      <c r="L707" s="690"/>
      <c r="M707" s="291"/>
      <c r="N707" s="292"/>
      <c r="O707" s="315"/>
    </row>
    <row r="708" spans="2:15" ht="13.5" thickBot="1" x14ac:dyDescent="0.25">
      <c r="B708" s="693"/>
      <c r="C708" s="693"/>
      <c r="D708" s="693"/>
      <c r="E708" s="693"/>
      <c r="F708" s="694"/>
      <c r="G708" s="289"/>
      <c r="H708" s="290"/>
      <c r="I708" s="303"/>
      <c r="J708" s="303"/>
      <c r="K708" s="689"/>
      <c r="L708" s="690"/>
      <c r="M708" s="291"/>
      <c r="N708" s="292"/>
      <c r="O708" s="315"/>
    </row>
    <row r="709" spans="2:15" ht="13.5" thickBot="1" x14ac:dyDescent="0.25">
      <c r="B709" s="693"/>
      <c r="C709" s="693"/>
      <c r="D709" s="693"/>
      <c r="E709" s="693"/>
      <c r="F709" s="694"/>
      <c r="G709" s="289"/>
      <c r="H709" s="290"/>
      <c r="I709" s="303"/>
      <c r="J709" s="303"/>
      <c r="K709" s="689"/>
      <c r="L709" s="690"/>
      <c r="M709" s="291"/>
      <c r="N709" s="292"/>
      <c r="O709" s="315"/>
    </row>
    <row r="710" spans="2:15" ht="13.5" thickBot="1" x14ac:dyDescent="0.25">
      <c r="B710" s="693"/>
      <c r="C710" s="693"/>
      <c r="D710" s="693"/>
      <c r="E710" s="693"/>
      <c r="F710" s="694"/>
      <c r="G710" s="289"/>
      <c r="H710" s="290"/>
      <c r="I710" s="303"/>
      <c r="J710" s="303"/>
      <c r="K710" s="689"/>
      <c r="L710" s="690"/>
      <c r="M710" s="291"/>
      <c r="N710" s="292"/>
      <c r="O710" s="315"/>
    </row>
    <row r="711" spans="2:15" ht="13.5" thickBot="1" x14ac:dyDescent="0.25">
      <c r="B711" s="693"/>
      <c r="C711" s="693"/>
      <c r="D711" s="693"/>
      <c r="E711" s="693"/>
      <c r="F711" s="694"/>
      <c r="G711" s="289"/>
      <c r="H711" s="290"/>
      <c r="I711" s="303"/>
      <c r="J711" s="303"/>
      <c r="K711" s="689"/>
      <c r="L711" s="690"/>
      <c r="M711" s="291"/>
      <c r="N711" s="292"/>
      <c r="O711" s="315"/>
    </row>
    <row r="712" spans="2:15" ht="13.5" thickBot="1" x14ac:dyDescent="0.25">
      <c r="B712" s="693"/>
      <c r="C712" s="693"/>
      <c r="D712" s="693"/>
      <c r="E712" s="693"/>
      <c r="F712" s="694"/>
      <c r="G712" s="289"/>
      <c r="H712" s="290"/>
      <c r="I712" s="303"/>
      <c r="J712" s="303"/>
      <c r="K712" s="689"/>
      <c r="L712" s="690"/>
      <c r="M712" s="291"/>
      <c r="N712" s="292"/>
      <c r="O712" s="315"/>
    </row>
    <row r="713" spans="2:15" ht="13.5" thickBot="1" x14ac:dyDescent="0.25">
      <c r="B713" s="693"/>
      <c r="C713" s="693"/>
      <c r="D713" s="693"/>
      <c r="E713" s="693"/>
      <c r="F713" s="694"/>
      <c r="G713" s="289"/>
      <c r="H713" s="290"/>
      <c r="I713" s="303"/>
      <c r="J713" s="303"/>
      <c r="K713" s="689"/>
      <c r="L713" s="690"/>
      <c r="M713" s="291"/>
      <c r="N713" s="292"/>
      <c r="O713" s="315"/>
    </row>
    <row r="714" spans="2:15" ht="13.5" thickBot="1" x14ac:dyDescent="0.25">
      <c r="B714" s="693"/>
      <c r="C714" s="693"/>
      <c r="D714" s="693"/>
      <c r="E714" s="693"/>
      <c r="F714" s="694"/>
      <c r="G714" s="289"/>
      <c r="H714" s="290"/>
      <c r="I714" s="303"/>
      <c r="J714" s="303"/>
      <c r="K714" s="689"/>
      <c r="L714" s="690"/>
      <c r="M714" s="291"/>
      <c r="N714" s="292"/>
      <c r="O714" s="315"/>
    </row>
    <row r="715" spans="2:15" ht="13.5" thickBot="1" x14ac:dyDescent="0.25">
      <c r="B715" s="693"/>
      <c r="C715" s="693"/>
      <c r="D715" s="693"/>
      <c r="E715" s="693"/>
      <c r="F715" s="694"/>
      <c r="G715" s="289"/>
      <c r="H715" s="290"/>
      <c r="I715" s="303"/>
      <c r="J715" s="303"/>
      <c r="K715" s="689"/>
      <c r="L715" s="690"/>
      <c r="M715" s="291"/>
      <c r="N715" s="292"/>
      <c r="O715" s="315"/>
    </row>
    <row r="716" spans="2:15" ht="13.5" thickBot="1" x14ac:dyDescent="0.25">
      <c r="B716" s="693"/>
      <c r="C716" s="693"/>
      <c r="D716" s="693"/>
      <c r="E716" s="693"/>
      <c r="F716" s="694"/>
      <c r="G716" s="289"/>
      <c r="H716" s="290"/>
      <c r="I716" s="303"/>
      <c r="J716" s="303"/>
      <c r="K716" s="689"/>
      <c r="L716" s="690"/>
      <c r="M716" s="291"/>
      <c r="N716" s="292"/>
      <c r="O716" s="315"/>
    </row>
    <row r="717" spans="2:15" ht="13.5" thickBot="1" x14ac:dyDescent="0.25">
      <c r="B717" s="693"/>
      <c r="C717" s="693"/>
      <c r="D717" s="693"/>
      <c r="E717" s="693"/>
      <c r="F717" s="694"/>
      <c r="G717" s="289"/>
      <c r="H717" s="290"/>
      <c r="I717" s="303"/>
      <c r="J717" s="303"/>
      <c r="K717" s="689"/>
      <c r="L717" s="690"/>
      <c r="M717" s="291"/>
      <c r="N717" s="292"/>
      <c r="O717" s="315"/>
    </row>
    <row r="718" spans="2:15" ht="13.5" thickBot="1" x14ac:dyDescent="0.25">
      <c r="B718" s="693"/>
      <c r="C718" s="693"/>
      <c r="D718" s="693"/>
      <c r="E718" s="693"/>
      <c r="F718" s="694"/>
      <c r="G718" s="289"/>
      <c r="H718" s="290"/>
      <c r="I718" s="303"/>
      <c r="J718" s="303"/>
      <c r="K718" s="689"/>
      <c r="L718" s="690"/>
      <c r="M718" s="291"/>
      <c r="N718" s="292"/>
      <c r="O718" s="315"/>
    </row>
    <row r="719" spans="2:15" ht="13.5" thickBot="1" x14ac:dyDescent="0.25">
      <c r="B719" s="693"/>
      <c r="C719" s="693"/>
      <c r="D719" s="693"/>
      <c r="E719" s="693"/>
      <c r="F719" s="694"/>
      <c r="G719" s="289"/>
      <c r="H719" s="290"/>
      <c r="I719" s="303"/>
      <c r="J719" s="303"/>
      <c r="K719" s="689"/>
      <c r="L719" s="690"/>
      <c r="M719" s="291"/>
      <c r="N719" s="292"/>
      <c r="O719" s="315"/>
    </row>
    <row r="720" spans="2:15" ht="13.5" thickBot="1" x14ac:dyDescent="0.25">
      <c r="B720" s="693"/>
      <c r="C720" s="693"/>
      <c r="D720" s="693"/>
      <c r="E720" s="693"/>
      <c r="F720" s="694"/>
      <c r="G720" s="289"/>
      <c r="H720" s="290"/>
      <c r="I720" s="303"/>
      <c r="J720" s="303"/>
      <c r="K720" s="689"/>
      <c r="L720" s="690"/>
      <c r="M720" s="291"/>
      <c r="N720" s="292"/>
      <c r="O720" s="315"/>
    </row>
    <row r="721" spans="2:15" ht="13.5" thickBot="1" x14ac:dyDescent="0.25">
      <c r="B721" s="693"/>
      <c r="C721" s="693"/>
      <c r="D721" s="693"/>
      <c r="E721" s="693"/>
      <c r="F721" s="694"/>
      <c r="G721" s="289"/>
      <c r="H721" s="290"/>
      <c r="I721" s="303"/>
      <c r="J721" s="303"/>
      <c r="K721" s="689"/>
      <c r="L721" s="690"/>
      <c r="M721" s="291"/>
      <c r="N721" s="292"/>
      <c r="O721" s="315"/>
    </row>
    <row r="722" spans="2:15" ht="13.5" thickBot="1" x14ac:dyDescent="0.25">
      <c r="B722" s="693"/>
      <c r="C722" s="693"/>
      <c r="D722" s="693"/>
      <c r="E722" s="693"/>
      <c r="F722" s="694"/>
      <c r="G722" s="289"/>
      <c r="H722" s="290"/>
      <c r="I722" s="303"/>
      <c r="J722" s="303"/>
      <c r="K722" s="689"/>
      <c r="L722" s="690"/>
      <c r="M722" s="291"/>
      <c r="N722" s="292"/>
      <c r="O722" s="315"/>
    </row>
    <row r="723" spans="2:15" ht="13.5" thickBot="1" x14ac:dyDescent="0.25">
      <c r="B723" s="693"/>
      <c r="C723" s="693"/>
      <c r="D723" s="693"/>
      <c r="E723" s="693"/>
      <c r="F723" s="694"/>
      <c r="G723" s="289"/>
      <c r="H723" s="290"/>
      <c r="I723" s="303"/>
      <c r="J723" s="303"/>
      <c r="K723" s="689"/>
      <c r="L723" s="690"/>
      <c r="M723" s="291"/>
      <c r="N723" s="292"/>
      <c r="O723" s="315"/>
    </row>
    <row r="724" spans="2:15" ht="13.5" thickBot="1" x14ac:dyDescent="0.25">
      <c r="B724" s="693"/>
      <c r="C724" s="693"/>
      <c r="D724" s="693"/>
      <c r="E724" s="693"/>
      <c r="F724" s="694"/>
      <c r="G724" s="289"/>
      <c r="H724" s="290"/>
      <c r="I724" s="303"/>
      <c r="J724" s="303"/>
      <c r="K724" s="689"/>
      <c r="L724" s="690"/>
      <c r="M724" s="291"/>
      <c r="N724" s="292"/>
      <c r="O724" s="315"/>
    </row>
    <row r="725" spans="2:15" ht="13.5" thickBot="1" x14ac:dyDescent="0.25">
      <c r="B725" s="693"/>
      <c r="C725" s="693"/>
      <c r="D725" s="693"/>
      <c r="E725" s="693"/>
      <c r="F725" s="694"/>
      <c r="G725" s="289"/>
      <c r="H725" s="290"/>
      <c r="I725" s="303"/>
      <c r="J725" s="303"/>
      <c r="K725" s="689"/>
      <c r="L725" s="690"/>
      <c r="M725" s="291"/>
      <c r="N725" s="292"/>
      <c r="O725" s="315"/>
    </row>
    <row r="726" spans="2:15" ht="13.5" thickBot="1" x14ac:dyDescent="0.25">
      <c r="B726" s="693"/>
      <c r="C726" s="693"/>
      <c r="D726" s="693"/>
      <c r="E726" s="693"/>
      <c r="F726" s="694"/>
      <c r="G726" s="289"/>
      <c r="H726" s="290"/>
      <c r="I726" s="303"/>
      <c r="J726" s="303"/>
      <c r="K726" s="689"/>
      <c r="L726" s="690"/>
      <c r="M726" s="291"/>
      <c r="N726" s="292"/>
      <c r="O726" s="315"/>
    </row>
    <row r="727" spans="2:15" ht="13.5" thickBot="1" x14ac:dyDescent="0.25">
      <c r="B727" s="693"/>
      <c r="C727" s="693"/>
      <c r="D727" s="693"/>
      <c r="E727" s="693"/>
      <c r="F727" s="694"/>
      <c r="G727" s="289"/>
      <c r="H727" s="290"/>
      <c r="I727" s="303"/>
      <c r="J727" s="303"/>
      <c r="K727" s="689"/>
      <c r="L727" s="690"/>
      <c r="M727" s="291"/>
      <c r="N727" s="292"/>
      <c r="O727" s="315"/>
    </row>
    <row r="728" spans="2:15" ht="13.5" thickBot="1" x14ac:dyDescent="0.25">
      <c r="B728" s="693"/>
      <c r="C728" s="693"/>
      <c r="D728" s="693"/>
      <c r="E728" s="693"/>
      <c r="F728" s="694"/>
      <c r="G728" s="289"/>
      <c r="H728" s="290"/>
      <c r="I728" s="303"/>
      <c r="J728" s="303"/>
      <c r="K728" s="689"/>
      <c r="L728" s="690"/>
      <c r="M728" s="291"/>
      <c r="N728" s="292"/>
      <c r="O728" s="315"/>
    </row>
    <row r="729" spans="2:15" ht="13.5" thickBot="1" x14ac:dyDescent="0.25">
      <c r="B729" s="693"/>
      <c r="C729" s="693"/>
      <c r="D729" s="693"/>
      <c r="E729" s="693"/>
      <c r="F729" s="694"/>
      <c r="G729" s="289"/>
      <c r="H729" s="290"/>
      <c r="I729" s="303"/>
      <c r="J729" s="303"/>
      <c r="K729" s="689"/>
      <c r="L729" s="690"/>
      <c r="M729" s="291"/>
      <c r="N729" s="292"/>
      <c r="O729" s="315"/>
    </row>
    <row r="730" spans="2:15" ht="13.5" thickBot="1" x14ac:dyDescent="0.25">
      <c r="B730" s="693"/>
      <c r="C730" s="693"/>
      <c r="D730" s="693"/>
      <c r="E730" s="693"/>
      <c r="F730" s="694"/>
      <c r="G730" s="289"/>
      <c r="H730" s="290"/>
      <c r="I730" s="303"/>
      <c r="J730" s="303"/>
      <c r="K730" s="689"/>
      <c r="L730" s="690"/>
      <c r="M730" s="291"/>
      <c r="N730" s="292"/>
      <c r="O730" s="315"/>
    </row>
    <row r="731" spans="2:15" ht="13.5" thickBot="1" x14ac:dyDescent="0.25">
      <c r="B731" s="693"/>
      <c r="C731" s="693"/>
      <c r="D731" s="693"/>
      <c r="E731" s="693"/>
      <c r="F731" s="694"/>
      <c r="G731" s="289"/>
      <c r="H731" s="290"/>
      <c r="I731" s="303"/>
      <c r="J731" s="303"/>
      <c r="K731" s="689"/>
      <c r="L731" s="690"/>
      <c r="M731" s="291"/>
      <c r="N731" s="292"/>
      <c r="O731" s="315"/>
    </row>
    <row r="732" spans="2:15" ht="13.5" thickBot="1" x14ac:dyDescent="0.25">
      <c r="B732" s="693"/>
      <c r="C732" s="693"/>
      <c r="D732" s="693"/>
      <c r="E732" s="693"/>
      <c r="F732" s="694"/>
      <c r="G732" s="289"/>
      <c r="H732" s="290"/>
      <c r="I732" s="303"/>
      <c r="J732" s="303"/>
      <c r="K732" s="689"/>
      <c r="L732" s="690"/>
      <c r="M732" s="291"/>
      <c r="N732" s="292"/>
      <c r="O732" s="315"/>
    </row>
    <row r="733" spans="2:15" ht="13.5" thickBot="1" x14ac:dyDescent="0.25">
      <c r="B733" s="693"/>
      <c r="C733" s="693"/>
      <c r="D733" s="693"/>
      <c r="E733" s="693"/>
      <c r="F733" s="694"/>
      <c r="G733" s="289"/>
      <c r="H733" s="290"/>
      <c r="I733" s="303"/>
      <c r="J733" s="303"/>
      <c r="K733" s="689"/>
      <c r="L733" s="690"/>
      <c r="M733" s="291"/>
      <c r="N733" s="292"/>
      <c r="O733" s="315"/>
    </row>
    <row r="734" spans="2:15" ht="13.5" thickBot="1" x14ac:dyDescent="0.25">
      <c r="B734" s="693"/>
      <c r="C734" s="693"/>
      <c r="D734" s="693"/>
      <c r="E734" s="693"/>
      <c r="F734" s="694"/>
      <c r="G734" s="289"/>
      <c r="H734" s="290"/>
      <c r="I734" s="303"/>
      <c r="J734" s="303"/>
      <c r="K734" s="689"/>
      <c r="L734" s="690"/>
      <c r="M734" s="291"/>
      <c r="N734" s="292"/>
      <c r="O734" s="315"/>
    </row>
    <row r="735" spans="2:15" ht="13.5" thickBot="1" x14ac:dyDescent="0.25">
      <c r="B735" s="693"/>
      <c r="C735" s="693"/>
      <c r="D735" s="693"/>
      <c r="E735" s="693"/>
      <c r="F735" s="694"/>
      <c r="G735" s="289"/>
      <c r="H735" s="290"/>
      <c r="I735" s="303"/>
      <c r="J735" s="303"/>
      <c r="K735" s="689"/>
      <c r="L735" s="690"/>
      <c r="M735" s="291"/>
      <c r="N735" s="292"/>
      <c r="O735" s="315"/>
    </row>
    <row r="736" spans="2:15" ht="13.5" thickBot="1" x14ac:dyDescent="0.25">
      <c r="B736" s="693"/>
      <c r="C736" s="693"/>
      <c r="D736" s="693"/>
      <c r="E736" s="693"/>
      <c r="F736" s="694"/>
      <c r="G736" s="289"/>
      <c r="H736" s="290"/>
      <c r="I736" s="303"/>
      <c r="J736" s="303"/>
      <c r="K736" s="689"/>
      <c r="L736" s="690"/>
      <c r="M736" s="291"/>
      <c r="N736" s="292"/>
      <c r="O736" s="315"/>
    </row>
    <row r="737" spans="2:15" ht="13.5" thickBot="1" x14ac:dyDescent="0.25">
      <c r="B737" s="693"/>
      <c r="C737" s="693"/>
      <c r="D737" s="693"/>
      <c r="E737" s="693"/>
      <c r="F737" s="694"/>
      <c r="G737" s="289"/>
      <c r="H737" s="290"/>
      <c r="I737" s="303"/>
      <c r="J737" s="303"/>
      <c r="K737" s="689"/>
      <c r="L737" s="690"/>
      <c r="M737" s="291"/>
      <c r="N737" s="292"/>
      <c r="O737" s="315"/>
    </row>
    <row r="738" spans="2:15" ht="13.5" thickBot="1" x14ac:dyDescent="0.25">
      <c r="B738" s="693"/>
      <c r="C738" s="693"/>
      <c r="D738" s="693"/>
      <c r="E738" s="693"/>
      <c r="F738" s="694"/>
      <c r="G738" s="289"/>
      <c r="H738" s="290"/>
      <c r="I738" s="303"/>
      <c r="J738" s="303"/>
      <c r="K738" s="689"/>
      <c r="L738" s="690"/>
      <c r="M738" s="291"/>
      <c r="N738" s="292"/>
      <c r="O738" s="315"/>
    </row>
    <row r="739" spans="2:15" ht="13.5" thickBot="1" x14ac:dyDescent="0.25">
      <c r="B739" s="693"/>
      <c r="C739" s="693"/>
      <c r="D739" s="693"/>
      <c r="E739" s="693"/>
      <c r="F739" s="694"/>
      <c r="G739" s="289"/>
      <c r="H739" s="290"/>
      <c r="I739" s="303"/>
      <c r="J739" s="303"/>
      <c r="K739" s="689"/>
      <c r="L739" s="690"/>
      <c r="M739" s="291"/>
      <c r="N739" s="292"/>
      <c r="O739" s="315"/>
    </row>
    <row r="740" spans="2:15" ht="13.5" thickBot="1" x14ac:dyDescent="0.25">
      <c r="B740" s="693"/>
      <c r="C740" s="693"/>
      <c r="D740" s="693"/>
      <c r="E740" s="693"/>
      <c r="F740" s="694"/>
      <c r="G740" s="289"/>
      <c r="H740" s="290"/>
      <c r="I740" s="303"/>
      <c r="J740" s="303"/>
      <c r="K740" s="689"/>
      <c r="L740" s="690"/>
      <c r="M740" s="291"/>
      <c r="N740" s="292"/>
      <c r="O740" s="315"/>
    </row>
    <row r="741" spans="2:15" ht="13.5" thickBot="1" x14ac:dyDescent="0.25">
      <c r="B741" s="693"/>
      <c r="C741" s="693"/>
      <c r="D741" s="693"/>
      <c r="E741" s="693"/>
      <c r="F741" s="694"/>
      <c r="G741" s="289"/>
      <c r="H741" s="290"/>
      <c r="I741" s="303"/>
      <c r="J741" s="303"/>
      <c r="K741" s="689"/>
      <c r="L741" s="690"/>
      <c r="M741" s="291"/>
      <c r="N741" s="292"/>
      <c r="O741" s="315"/>
    </row>
    <row r="742" spans="2:15" ht="13.5" thickBot="1" x14ac:dyDescent="0.25">
      <c r="B742" s="693"/>
      <c r="C742" s="693"/>
      <c r="D742" s="693"/>
      <c r="E742" s="693"/>
      <c r="F742" s="694"/>
      <c r="G742" s="289"/>
      <c r="H742" s="290"/>
      <c r="I742" s="303"/>
      <c r="J742" s="303"/>
      <c r="K742" s="689"/>
      <c r="L742" s="690"/>
      <c r="M742" s="291"/>
      <c r="N742" s="292"/>
      <c r="O742" s="315"/>
    </row>
    <row r="743" spans="2:15" ht="13.5" thickBot="1" x14ac:dyDescent="0.25">
      <c r="B743" s="693"/>
      <c r="C743" s="693"/>
      <c r="D743" s="693"/>
      <c r="E743" s="693"/>
      <c r="F743" s="694"/>
      <c r="G743" s="289"/>
      <c r="H743" s="290"/>
      <c r="I743" s="303"/>
      <c r="J743" s="303"/>
      <c r="K743" s="689"/>
      <c r="L743" s="690"/>
      <c r="M743" s="291"/>
      <c r="N743" s="292"/>
      <c r="O743" s="315"/>
    </row>
    <row r="744" spans="2:15" ht="13.5" thickBot="1" x14ac:dyDescent="0.25">
      <c r="B744" s="693"/>
      <c r="C744" s="693"/>
      <c r="D744" s="693"/>
      <c r="E744" s="693"/>
      <c r="F744" s="694"/>
      <c r="G744" s="289"/>
      <c r="H744" s="290"/>
      <c r="I744" s="303"/>
      <c r="J744" s="303"/>
      <c r="K744" s="689"/>
      <c r="L744" s="690"/>
      <c r="M744" s="291"/>
      <c r="N744" s="292"/>
      <c r="O744" s="315"/>
    </row>
    <row r="745" spans="2:15" ht="13.5" thickBot="1" x14ac:dyDescent="0.25">
      <c r="B745" s="693"/>
      <c r="C745" s="693"/>
      <c r="D745" s="693"/>
      <c r="E745" s="693"/>
      <c r="F745" s="694"/>
      <c r="G745" s="289"/>
      <c r="H745" s="290"/>
      <c r="I745" s="303"/>
      <c r="J745" s="303"/>
      <c r="K745" s="689"/>
      <c r="L745" s="690"/>
      <c r="M745" s="291"/>
      <c r="N745" s="292"/>
      <c r="O745" s="315"/>
    </row>
    <row r="746" spans="2:15" ht="13.5" thickBot="1" x14ac:dyDescent="0.25">
      <c r="B746" s="693"/>
      <c r="C746" s="693"/>
      <c r="D746" s="693"/>
      <c r="E746" s="693"/>
      <c r="F746" s="694"/>
      <c r="G746" s="289"/>
      <c r="H746" s="290"/>
      <c r="I746" s="303"/>
      <c r="J746" s="303"/>
      <c r="K746" s="689"/>
      <c r="L746" s="690"/>
      <c r="M746" s="291"/>
      <c r="N746" s="292"/>
      <c r="O746" s="315"/>
    </row>
    <row r="747" spans="2:15" ht="13.5" thickBot="1" x14ac:dyDescent="0.25">
      <c r="B747" s="693"/>
      <c r="C747" s="693"/>
      <c r="D747" s="693"/>
      <c r="E747" s="693"/>
      <c r="F747" s="694"/>
      <c r="G747" s="289"/>
      <c r="H747" s="290"/>
      <c r="I747" s="303"/>
      <c r="J747" s="303"/>
      <c r="K747" s="689"/>
      <c r="L747" s="690"/>
      <c r="M747" s="291"/>
      <c r="N747" s="292"/>
      <c r="O747" s="315"/>
    </row>
    <row r="748" spans="2:15" ht="13.5" thickBot="1" x14ac:dyDescent="0.25">
      <c r="B748" s="693"/>
      <c r="C748" s="693"/>
      <c r="D748" s="693"/>
      <c r="E748" s="693"/>
      <c r="F748" s="694"/>
      <c r="G748" s="289"/>
      <c r="H748" s="290"/>
      <c r="I748" s="303"/>
      <c r="J748" s="303"/>
      <c r="K748" s="689"/>
      <c r="L748" s="690"/>
      <c r="M748" s="291"/>
      <c r="N748" s="292"/>
      <c r="O748" s="315"/>
    </row>
    <row r="749" spans="2:15" ht="13.5" thickBot="1" x14ac:dyDescent="0.25">
      <c r="B749" s="693"/>
      <c r="C749" s="693"/>
      <c r="D749" s="693"/>
      <c r="E749" s="693"/>
      <c r="F749" s="694"/>
      <c r="G749" s="289"/>
      <c r="H749" s="290"/>
      <c r="I749" s="303"/>
      <c r="J749" s="303"/>
      <c r="K749" s="689"/>
      <c r="L749" s="690"/>
      <c r="M749" s="291"/>
      <c r="N749" s="292"/>
      <c r="O749" s="315"/>
    </row>
    <row r="750" spans="2:15" ht="13.5" thickBot="1" x14ac:dyDescent="0.25">
      <c r="B750" s="693"/>
      <c r="C750" s="693"/>
      <c r="D750" s="693"/>
      <c r="E750" s="693"/>
      <c r="F750" s="694"/>
      <c r="G750" s="289"/>
      <c r="H750" s="290"/>
      <c r="I750" s="303"/>
      <c r="J750" s="303"/>
      <c r="K750" s="689"/>
      <c r="L750" s="690"/>
      <c r="M750" s="291"/>
      <c r="N750" s="292"/>
      <c r="O750" s="315"/>
    </row>
    <row r="751" spans="2:15" ht="13.5" thickBot="1" x14ac:dyDescent="0.25">
      <c r="B751" s="693"/>
      <c r="C751" s="693"/>
      <c r="D751" s="693"/>
      <c r="E751" s="693"/>
      <c r="F751" s="694"/>
      <c r="G751" s="289"/>
      <c r="H751" s="290"/>
      <c r="I751" s="303"/>
      <c r="J751" s="303"/>
      <c r="K751" s="689"/>
      <c r="L751" s="690"/>
      <c r="M751" s="291"/>
      <c r="N751" s="292"/>
      <c r="O751" s="315"/>
    </row>
    <row r="752" spans="2:15" ht="13.5" thickBot="1" x14ac:dyDescent="0.25">
      <c r="B752" s="693"/>
      <c r="C752" s="693"/>
      <c r="D752" s="693"/>
      <c r="E752" s="693"/>
      <c r="F752" s="694"/>
      <c r="G752" s="289"/>
      <c r="H752" s="290"/>
      <c r="I752" s="303"/>
      <c r="J752" s="303"/>
      <c r="K752" s="689"/>
      <c r="L752" s="690"/>
      <c r="M752" s="291"/>
      <c r="N752" s="292"/>
      <c r="O752" s="315"/>
    </row>
    <row r="753" spans="2:15" ht="13.5" thickBot="1" x14ac:dyDescent="0.25">
      <c r="B753" s="693"/>
      <c r="C753" s="693"/>
      <c r="D753" s="693"/>
      <c r="E753" s="693"/>
      <c r="F753" s="694"/>
      <c r="G753" s="289"/>
      <c r="H753" s="290"/>
      <c r="I753" s="303"/>
      <c r="J753" s="303"/>
      <c r="K753" s="689"/>
      <c r="L753" s="690"/>
      <c r="M753" s="291"/>
      <c r="N753" s="292"/>
      <c r="O753" s="315"/>
    </row>
    <row r="754" spans="2:15" ht="13.5" thickBot="1" x14ac:dyDescent="0.25">
      <c r="B754" s="693"/>
      <c r="C754" s="693"/>
      <c r="D754" s="693"/>
      <c r="E754" s="693"/>
      <c r="F754" s="694"/>
      <c r="G754" s="289"/>
      <c r="H754" s="290"/>
      <c r="I754" s="303"/>
      <c r="J754" s="303"/>
      <c r="K754" s="689"/>
      <c r="L754" s="690"/>
      <c r="M754" s="291"/>
      <c r="N754" s="292"/>
      <c r="O754" s="315"/>
    </row>
    <row r="755" spans="2:15" ht="13.5" thickBot="1" x14ac:dyDescent="0.25">
      <c r="B755" s="693"/>
      <c r="C755" s="693"/>
      <c r="D755" s="693"/>
      <c r="E755" s="693"/>
      <c r="F755" s="694"/>
      <c r="G755" s="289"/>
      <c r="H755" s="290"/>
      <c r="I755" s="303"/>
      <c r="J755" s="303"/>
      <c r="K755" s="689"/>
      <c r="L755" s="690"/>
      <c r="M755" s="291"/>
      <c r="N755" s="292"/>
      <c r="O755" s="315"/>
    </row>
    <row r="756" spans="2:15" ht="13.5" thickBot="1" x14ac:dyDescent="0.25">
      <c r="B756" s="693"/>
      <c r="C756" s="693"/>
      <c r="D756" s="693"/>
      <c r="E756" s="693"/>
      <c r="F756" s="694"/>
      <c r="G756" s="289"/>
      <c r="H756" s="290"/>
      <c r="I756" s="303"/>
      <c r="J756" s="303"/>
      <c r="K756" s="689"/>
      <c r="L756" s="690"/>
      <c r="M756" s="291"/>
      <c r="N756" s="292"/>
      <c r="O756" s="315"/>
    </row>
    <row r="757" spans="2:15" ht="13.5" thickBot="1" x14ac:dyDescent="0.25">
      <c r="B757" s="693"/>
      <c r="C757" s="693"/>
      <c r="D757" s="693"/>
      <c r="E757" s="693"/>
      <c r="F757" s="694"/>
      <c r="G757" s="289"/>
      <c r="H757" s="290"/>
      <c r="I757" s="303"/>
      <c r="J757" s="303"/>
      <c r="K757" s="689"/>
      <c r="L757" s="690"/>
      <c r="M757" s="291"/>
      <c r="N757" s="292"/>
      <c r="O757" s="315"/>
    </row>
    <row r="758" spans="2:15" ht="13.5" thickBot="1" x14ac:dyDescent="0.25">
      <c r="B758" s="693"/>
      <c r="C758" s="693"/>
      <c r="D758" s="693"/>
      <c r="E758" s="693"/>
      <c r="F758" s="694"/>
      <c r="G758" s="289"/>
      <c r="H758" s="290"/>
      <c r="I758" s="303"/>
      <c r="J758" s="303"/>
      <c r="K758" s="689"/>
      <c r="L758" s="690"/>
      <c r="M758" s="291"/>
      <c r="N758" s="292"/>
      <c r="O758" s="315"/>
    </row>
    <row r="759" spans="2:15" ht="13.5" thickBot="1" x14ac:dyDescent="0.25">
      <c r="B759" s="693"/>
      <c r="C759" s="693"/>
      <c r="D759" s="693"/>
      <c r="E759" s="693"/>
      <c r="F759" s="694"/>
      <c r="G759" s="289"/>
      <c r="H759" s="290"/>
      <c r="I759" s="303"/>
      <c r="J759" s="303"/>
      <c r="K759" s="689"/>
      <c r="L759" s="690"/>
      <c r="M759" s="291"/>
      <c r="N759" s="292"/>
      <c r="O759" s="315"/>
    </row>
    <row r="760" spans="2:15" ht="13.5" thickBot="1" x14ac:dyDescent="0.25">
      <c r="B760" s="693"/>
      <c r="C760" s="693"/>
      <c r="D760" s="693"/>
      <c r="E760" s="693"/>
      <c r="F760" s="694"/>
      <c r="G760" s="289"/>
      <c r="H760" s="290"/>
      <c r="I760" s="303"/>
      <c r="J760" s="303"/>
      <c r="K760" s="689"/>
      <c r="L760" s="690"/>
      <c r="M760" s="291"/>
      <c r="N760" s="292"/>
      <c r="O760" s="315"/>
    </row>
    <row r="761" spans="2:15" ht="13.5" thickBot="1" x14ac:dyDescent="0.25">
      <c r="B761" s="693"/>
      <c r="C761" s="693"/>
      <c r="D761" s="693"/>
      <c r="E761" s="693"/>
      <c r="F761" s="694"/>
      <c r="G761" s="289"/>
      <c r="H761" s="290"/>
      <c r="I761" s="303"/>
      <c r="J761" s="303"/>
      <c r="K761" s="689"/>
      <c r="L761" s="690"/>
      <c r="M761" s="291"/>
      <c r="N761" s="292"/>
      <c r="O761" s="315"/>
    </row>
    <row r="762" spans="2:15" ht="13.5" thickBot="1" x14ac:dyDescent="0.25">
      <c r="B762" s="693"/>
      <c r="C762" s="693"/>
      <c r="D762" s="693"/>
      <c r="E762" s="693"/>
      <c r="F762" s="694"/>
      <c r="G762" s="289"/>
      <c r="H762" s="290"/>
      <c r="I762" s="303"/>
      <c r="J762" s="303"/>
      <c r="K762" s="689"/>
      <c r="L762" s="690"/>
      <c r="M762" s="291"/>
      <c r="N762" s="292"/>
      <c r="O762" s="315"/>
    </row>
    <row r="763" spans="2:15" ht="13.5" thickBot="1" x14ac:dyDescent="0.25">
      <c r="B763" s="693"/>
      <c r="C763" s="693"/>
      <c r="D763" s="693"/>
      <c r="E763" s="693"/>
      <c r="F763" s="694"/>
      <c r="G763" s="289"/>
      <c r="H763" s="290"/>
      <c r="I763" s="303"/>
      <c r="J763" s="303"/>
      <c r="K763" s="689"/>
      <c r="L763" s="690"/>
      <c r="M763" s="291"/>
      <c r="N763" s="292"/>
      <c r="O763" s="315"/>
    </row>
    <row r="764" spans="2:15" ht="13.5" thickBot="1" x14ac:dyDescent="0.25">
      <c r="B764" s="693"/>
      <c r="C764" s="693"/>
      <c r="D764" s="693"/>
      <c r="E764" s="693"/>
      <c r="F764" s="694"/>
      <c r="G764" s="289"/>
      <c r="H764" s="290"/>
      <c r="I764" s="303"/>
      <c r="J764" s="303"/>
      <c r="K764" s="689"/>
      <c r="L764" s="690"/>
      <c r="M764" s="291"/>
      <c r="N764" s="292"/>
      <c r="O764" s="315"/>
    </row>
    <row r="765" spans="2:15" ht="13.5" thickBot="1" x14ac:dyDescent="0.25">
      <c r="B765" s="693"/>
      <c r="C765" s="693"/>
      <c r="D765" s="693"/>
      <c r="E765" s="693"/>
      <c r="F765" s="694"/>
      <c r="G765" s="289"/>
      <c r="H765" s="290"/>
      <c r="I765" s="303"/>
      <c r="J765" s="303"/>
      <c r="K765" s="689"/>
      <c r="L765" s="690"/>
      <c r="M765" s="291"/>
      <c r="N765" s="292"/>
      <c r="O765" s="315"/>
    </row>
    <row r="766" spans="2:15" ht="13.5" thickBot="1" x14ac:dyDescent="0.25">
      <c r="B766" s="693"/>
      <c r="C766" s="693"/>
      <c r="D766" s="693"/>
      <c r="E766" s="693"/>
      <c r="F766" s="694"/>
      <c r="G766" s="289"/>
      <c r="H766" s="290"/>
      <c r="I766" s="303"/>
      <c r="J766" s="303"/>
      <c r="K766" s="689"/>
      <c r="L766" s="690"/>
      <c r="M766" s="291"/>
      <c r="N766" s="292"/>
      <c r="O766" s="315"/>
    </row>
    <row r="767" spans="2:15" ht="13.5" thickBot="1" x14ac:dyDescent="0.25">
      <c r="B767" s="693"/>
      <c r="C767" s="693"/>
      <c r="D767" s="693"/>
      <c r="E767" s="693"/>
      <c r="F767" s="694"/>
      <c r="G767" s="289"/>
      <c r="H767" s="290"/>
      <c r="I767" s="303"/>
      <c r="J767" s="303"/>
      <c r="K767" s="689"/>
      <c r="L767" s="690"/>
      <c r="M767" s="291"/>
      <c r="N767" s="292"/>
      <c r="O767" s="315"/>
    </row>
    <row r="768" spans="2:15" ht="13.5" thickBot="1" x14ac:dyDescent="0.25">
      <c r="B768" s="693"/>
      <c r="C768" s="693"/>
      <c r="D768" s="693"/>
      <c r="E768" s="693"/>
      <c r="F768" s="694"/>
      <c r="G768" s="289"/>
      <c r="H768" s="290"/>
      <c r="I768" s="303"/>
      <c r="J768" s="303"/>
      <c r="K768" s="689"/>
      <c r="L768" s="690"/>
      <c r="M768" s="291"/>
      <c r="N768" s="292"/>
      <c r="O768" s="315"/>
    </row>
    <row r="769" spans="2:15" ht="13.5" thickBot="1" x14ac:dyDescent="0.25">
      <c r="B769" s="693"/>
      <c r="C769" s="693"/>
      <c r="D769" s="693"/>
      <c r="E769" s="693"/>
      <c r="F769" s="694"/>
      <c r="G769" s="289"/>
      <c r="H769" s="290"/>
      <c r="I769" s="303"/>
      <c r="J769" s="303"/>
      <c r="K769" s="689"/>
      <c r="L769" s="690"/>
      <c r="M769" s="291"/>
      <c r="N769" s="292"/>
      <c r="O769" s="315"/>
    </row>
    <row r="770" spans="2:15" ht="13.5" thickBot="1" x14ac:dyDescent="0.25">
      <c r="B770" s="693"/>
      <c r="C770" s="693"/>
      <c r="D770" s="693"/>
      <c r="E770" s="693"/>
      <c r="F770" s="694"/>
      <c r="G770" s="289"/>
      <c r="H770" s="290"/>
      <c r="I770" s="303"/>
      <c r="J770" s="303"/>
      <c r="K770" s="689"/>
      <c r="L770" s="690"/>
      <c r="M770" s="291"/>
      <c r="N770" s="292"/>
      <c r="O770" s="315"/>
    </row>
    <row r="771" spans="2:15" ht="13.5" thickBot="1" x14ac:dyDescent="0.25">
      <c r="B771" s="693"/>
      <c r="C771" s="693"/>
      <c r="D771" s="693"/>
      <c r="E771" s="693"/>
      <c r="F771" s="694"/>
      <c r="G771" s="289"/>
      <c r="H771" s="290"/>
      <c r="I771" s="303"/>
      <c r="J771" s="303"/>
      <c r="K771" s="689"/>
      <c r="L771" s="690"/>
      <c r="M771" s="291"/>
      <c r="N771" s="292"/>
      <c r="O771" s="315"/>
    </row>
    <row r="772" spans="2:15" ht="13.5" thickBot="1" x14ac:dyDescent="0.25">
      <c r="B772" s="693"/>
      <c r="C772" s="693"/>
      <c r="D772" s="693"/>
      <c r="E772" s="693"/>
      <c r="F772" s="694"/>
      <c r="G772" s="289"/>
      <c r="H772" s="290"/>
      <c r="I772" s="303"/>
      <c r="J772" s="303"/>
      <c r="K772" s="689"/>
      <c r="L772" s="690"/>
      <c r="M772" s="291"/>
      <c r="N772" s="292"/>
      <c r="O772" s="315"/>
    </row>
    <row r="773" spans="2:15" ht="13.5" thickBot="1" x14ac:dyDescent="0.25">
      <c r="B773" s="693"/>
      <c r="C773" s="693"/>
      <c r="D773" s="693"/>
      <c r="E773" s="693"/>
      <c r="F773" s="694"/>
      <c r="G773" s="289"/>
      <c r="H773" s="290"/>
      <c r="I773" s="303"/>
      <c r="J773" s="303"/>
      <c r="K773" s="689"/>
      <c r="L773" s="690"/>
      <c r="M773" s="291"/>
      <c r="N773" s="292"/>
      <c r="O773" s="315"/>
    </row>
    <row r="774" spans="2:15" ht="13.5" thickBot="1" x14ac:dyDescent="0.25">
      <c r="B774" s="693"/>
      <c r="C774" s="693"/>
      <c r="D774" s="693"/>
      <c r="E774" s="693"/>
      <c r="F774" s="694"/>
      <c r="G774" s="289"/>
      <c r="H774" s="290"/>
      <c r="I774" s="303"/>
      <c r="J774" s="303"/>
      <c r="K774" s="689"/>
      <c r="L774" s="690"/>
      <c r="M774" s="291"/>
      <c r="N774" s="292"/>
      <c r="O774" s="315"/>
    </row>
    <row r="775" spans="2:15" ht="13.5" thickBot="1" x14ac:dyDescent="0.25">
      <c r="B775" s="693"/>
      <c r="C775" s="693"/>
      <c r="D775" s="693"/>
      <c r="E775" s="693"/>
      <c r="F775" s="694"/>
      <c r="G775" s="289"/>
      <c r="H775" s="290"/>
      <c r="I775" s="303"/>
      <c r="J775" s="303"/>
      <c r="K775" s="689"/>
      <c r="L775" s="690"/>
      <c r="M775" s="291"/>
      <c r="N775" s="292"/>
      <c r="O775" s="315"/>
    </row>
    <row r="776" spans="2:15" ht="13.5" thickBot="1" x14ac:dyDescent="0.25">
      <c r="B776" s="693"/>
      <c r="C776" s="693"/>
      <c r="D776" s="693"/>
      <c r="E776" s="693"/>
      <c r="F776" s="694"/>
      <c r="G776" s="289"/>
      <c r="H776" s="290"/>
      <c r="I776" s="303"/>
      <c r="J776" s="303"/>
      <c r="K776" s="689"/>
      <c r="L776" s="690"/>
      <c r="M776" s="291"/>
      <c r="N776" s="292"/>
      <c r="O776" s="315"/>
    </row>
    <row r="777" spans="2:15" ht="13.5" thickBot="1" x14ac:dyDescent="0.25">
      <c r="B777" s="693"/>
      <c r="C777" s="693"/>
      <c r="D777" s="693"/>
      <c r="E777" s="693"/>
      <c r="F777" s="694"/>
      <c r="G777" s="289"/>
      <c r="H777" s="290"/>
      <c r="I777" s="303"/>
      <c r="J777" s="303"/>
      <c r="K777" s="689"/>
      <c r="L777" s="690"/>
      <c r="M777" s="291"/>
      <c r="N777" s="292"/>
      <c r="O777" s="315"/>
    </row>
    <row r="778" spans="2:15" ht="13.5" thickBot="1" x14ac:dyDescent="0.25">
      <c r="B778" s="693"/>
      <c r="C778" s="693"/>
      <c r="D778" s="693"/>
      <c r="E778" s="693"/>
      <c r="F778" s="694"/>
      <c r="G778" s="289"/>
      <c r="H778" s="290"/>
      <c r="I778" s="303"/>
      <c r="J778" s="303"/>
      <c r="K778" s="689"/>
      <c r="L778" s="690"/>
      <c r="M778" s="291"/>
      <c r="N778" s="292"/>
      <c r="O778" s="315"/>
    </row>
    <row r="779" spans="2:15" ht="13.5" thickBot="1" x14ac:dyDescent="0.25">
      <c r="B779" s="693"/>
      <c r="C779" s="693"/>
      <c r="D779" s="693"/>
      <c r="E779" s="693"/>
      <c r="F779" s="694"/>
      <c r="G779" s="289"/>
      <c r="H779" s="290"/>
      <c r="I779" s="303"/>
      <c r="J779" s="303"/>
      <c r="K779" s="689"/>
      <c r="L779" s="690"/>
      <c r="M779" s="291"/>
      <c r="N779" s="292"/>
      <c r="O779" s="315"/>
    </row>
    <row r="780" spans="2:15" ht="13.5" thickBot="1" x14ac:dyDescent="0.25">
      <c r="B780" s="693"/>
      <c r="C780" s="693"/>
      <c r="D780" s="693"/>
      <c r="E780" s="693"/>
      <c r="F780" s="694"/>
      <c r="G780" s="289"/>
      <c r="H780" s="290"/>
      <c r="I780" s="303"/>
      <c r="J780" s="303"/>
      <c r="K780" s="689"/>
      <c r="L780" s="690"/>
      <c r="M780" s="291"/>
      <c r="N780" s="292"/>
      <c r="O780" s="315"/>
    </row>
    <row r="781" spans="2:15" ht="13.5" thickBot="1" x14ac:dyDescent="0.25">
      <c r="B781" s="693"/>
      <c r="C781" s="693"/>
      <c r="D781" s="693"/>
      <c r="E781" s="693"/>
      <c r="F781" s="694"/>
      <c r="G781" s="289"/>
      <c r="H781" s="290"/>
      <c r="I781" s="303"/>
      <c r="J781" s="303"/>
      <c r="K781" s="689"/>
      <c r="L781" s="690"/>
      <c r="M781" s="291"/>
      <c r="N781" s="292"/>
      <c r="O781" s="315"/>
    </row>
    <row r="782" spans="2:15" ht="13.5" thickBot="1" x14ac:dyDescent="0.25">
      <c r="B782" s="693"/>
      <c r="C782" s="693"/>
      <c r="D782" s="693"/>
      <c r="E782" s="693"/>
      <c r="F782" s="694"/>
      <c r="G782" s="289"/>
      <c r="H782" s="290"/>
      <c r="I782" s="303"/>
      <c r="J782" s="303"/>
      <c r="K782" s="689"/>
      <c r="L782" s="690"/>
      <c r="M782" s="291"/>
      <c r="N782" s="292"/>
      <c r="O782" s="315"/>
    </row>
    <row r="783" spans="2:15" ht="13.5" thickBot="1" x14ac:dyDescent="0.25">
      <c r="B783" s="693"/>
      <c r="C783" s="693"/>
      <c r="D783" s="693"/>
      <c r="E783" s="693"/>
      <c r="F783" s="694"/>
      <c r="G783" s="289"/>
      <c r="H783" s="290"/>
      <c r="I783" s="303"/>
      <c r="J783" s="303"/>
      <c r="K783" s="689"/>
      <c r="L783" s="690"/>
      <c r="M783" s="291"/>
      <c r="N783" s="292"/>
      <c r="O783" s="315"/>
    </row>
    <row r="784" spans="2:15" ht="13.5" thickBot="1" x14ac:dyDescent="0.25">
      <c r="B784" s="693"/>
      <c r="C784" s="693"/>
      <c r="D784" s="693"/>
      <c r="E784" s="693"/>
      <c r="F784" s="694"/>
      <c r="G784" s="289"/>
      <c r="H784" s="290"/>
      <c r="I784" s="303"/>
      <c r="J784" s="303"/>
      <c r="K784" s="689"/>
      <c r="L784" s="690"/>
      <c r="M784" s="291"/>
      <c r="N784" s="292"/>
      <c r="O784" s="315"/>
    </row>
    <row r="785" spans="2:15" ht="13.5" thickBot="1" x14ac:dyDescent="0.25">
      <c r="B785" s="693"/>
      <c r="C785" s="693"/>
      <c r="D785" s="693"/>
      <c r="E785" s="693"/>
      <c r="F785" s="694"/>
      <c r="G785" s="289"/>
      <c r="H785" s="290"/>
      <c r="I785" s="303"/>
      <c r="J785" s="303"/>
      <c r="K785" s="689"/>
      <c r="L785" s="690"/>
      <c r="M785" s="291"/>
      <c r="N785" s="292"/>
      <c r="O785" s="315"/>
    </row>
    <row r="786" spans="2:15" ht="13.5" thickBot="1" x14ac:dyDescent="0.25">
      <c r="B786" s="693"/>
      <c r="C786" s="693"/>
      <c r="D786" s="693"/>
      <c r="E786" s="693"/>
      <c r="F786" s="694"/>
      <c r="G786" s="289"/>
      <c r="H786" s="290"/>
      <c r="I786" s="303"/>
      <c r="J786" s="303"/>
      <c r="K786" s="689"/>
      <c r="L786" s="690"/>
      <c r="M786" s="291"/>
      <c r="N786" s="292"/>
      <c r="O786" s="315"/>
    </row>
    <row r="787" spans="2:15" ht="13.5" thickBot="1" x14ac:dyDescent="0.25">
      <c r="B787" s="693"/>
      <c r="C787" s="693"/>
      <c r="D787" s="693"/>
      <c r="E787" s="693"/>
      <c r="F787" s="694"/>
      <c r="G787" s="289"/>
      <c r="H787" s="290"/>
      <c r="I787" s="303"/>
      <c r="J787" s="303"/>
      <c r="K787" s="689"/>
      <c r="L787" s="690"/>
      <c r="M787" s="291"/>
      <c r="N787" s="292"/>
      <c r="O787" s="315"/>
    </row>
    <row r="788" spans="2:15" ht="13.5" thickBot="1" x14ac:dyDescent="0.25">
      <c r="B788" s="693"/>
      <c r="C788" s="693"/>
      <c r="D788" s="693"/>
      <c r="E788" s="693"/>
      <c r="F788" s="694"/>
      <c r="G788" s="289"/>
      <c r="H788" s="290"/>
      <c r="I788" s="303"/>
      <c r="J788" s="303"/>
      <c r="K788" s="689"/>
      <c r="L788" s="690"/>
      <c r="M788" s="291"/>
      <c r="N788" s="292"/>
      <c r="O788" s="315"/>
    </row>
    <row r="789" spans="2:15" ht="13.5" thickBot="1" x14ac:dyDescent="0.25">
      <c r="B789" s="693"/>
      <c r="C789" s="693"/>
      <c r="D789" s="693"/>
      <c r="E789" s="693"/>
      <c r="F789" s="694"/>
      <c r="G789" s="289"/>
      <c r="H789" s="290"/>
      <c r="I789" s="303"/>
      <c r="J789" s="303"/>
      <c r="K789" s="689"/>
      <c r="L789" s="690"/>
      <c r="M789" s="291"/>
      <c r="N789" s="292"/>
      <c r="O789" s="315"/>
    </row>
    <row r="790" spans="2:15" ht="13.5" thickBot="1" x14ac:dyDescent="0.25">
      <c r="B790" s="693"/>
      <c r="C790" s="693"/>
      <c r="D790" s="693"/>
      <c r="E790" s="693"/>
      <c r="F790" s="694"/>
      <c r="G790" s="289"/>
      <c r="H790" s="290"/>
      <c r="I790" s="303"/>
      <c r="J790" s="303"/>
      <c r="K790" s="689"/>
      <c r="L790" s="690"/>
      <c r="M790" s="291"/>
      <c r="N790" s="292"/>
      <c r="O790" s="315"/>
    </row>
    <row r="791" spans="2:15" ht="13.5" thickBot="1" x14ac:dyDescent="0.25">
      <c r="B791" s="693"/>
      <c r="C791" s="693"/>
      <c r="D791" s="693"/>
      <c r="E791" s="693"/>
      <c r="F791" s="694"/>
      <c r="G791" s="289"/>
      <c r="H791" s="290"/>
      <c r="I791" s="303"/>
      <c r="J791" s="303"/>
      <c r="K791" s="689"/>
      <c r="L791" s="690"/>
      <c r="M791" s="291"/>
      <c r="N791" s="292"/>
      <c r="O791" s="315"/>
    </row>
    <row r="792" spans="2:15" ht="13.5" thickBot="1" x14ac:dyDescent="0.25">
      <c r="B792" s="693"/>
      <c r="C792" s="693"/>
      <c r="D792" s="693"/>
      <c r="E792" s="693"/>
      <c r="F792" s="694"/>
      <c r="G792" s="289"/>
      <c r="H792" s="290"/>
      <c r="I792" s="303"/>
      <c r="J792" s="303"/>
      <c r="K792" s="689"/>
      <c r="L792" s="690"/>
      <c r="M792" s="291"/>
      <c r="N792" s="292"/>
      <c r="O792" s="315"/>
    </row>
    <row r="793" spans="2:15" ht="13.5" thickBot="1" x14ac:dyDescent="0.25">
      <c r="B793" s="693"/>
      <c r="C793" s="693"/>
      <c r="D793" s="693"/>
      <c r="E793" s="693"/>
      <c r="F793" s="694"/>
      <c r="G793" s="289"/>
      <c r="H793" s="290"/>
      <c r="I793" s="303"/>
      <c r="J793" s="303"/>
      <c r="K793" s="689"/>
      <c r="L793" s="690"/>
      <c r="M793" s="291"/>
      <c r="N793" s="292"/>
      <c r="O793" s="315"/>
    </row>
    <row r="794" spans="2:15" ht="13.5" thickBot="1" x14ac:dyDescent="0.25">
      <c r="B794" s="693"/>
      <c r="C794" s="693"/>
      <c r="D794" s="693"/>
      <c r="E794" s="693"/>
      <c r="F794" s="694"/>
      <c r="G794" s="289"/>
      <c r="H794" s="290"/>
      <c r="I794" s="303"/>
      <c r="J794" s="303"/>
      <c r="K794" s="689"/>
      <c r="L794" s="690"/>
      <c r="M794" s="291"/>
      <c r="N794" s="292"/>
      <c r="O794" s="315"/>
    </row>
    <row r="795" spans="2:15" ht="13.5" thickBot="1" x14ac:dyDescent="0.25">
      <c r="B795" s="693"/>
      <c r="C795" s="693"/>
      <c r="D795" s="693"/>
      <c r="E795" s="693"/>
      <c r="F795" s="694"/>
      <c r="G795" s="289"/>
      <c r="H795" s="290"/>
      <c r="I795" s="303"/>
      <c r="J795" s="303"/>
      <c r="K795" s="689"/>
      <c r="L795" s="690"/>
      <c r="M795" s="291"/>
      <c r="N795" s="292"/>
      <c r="O795" s="315"/>
    </row>
    <row r="796" spans="2:15" ht="13.5" thickBot="1" x14ac:dyDescent="0.25">
      <c r="B796" s="693"/>
      <c r="C796" s="693"/>
      <c r="D796" s="693"/>
      <c r="E796" s="693"/>
      <c r="F796" s="694"/>
      <c r="G796" s="289"/>
      <c r="H796" s="290"/>
      <c r="I796" s="303"/>
      <c r="J796" s="303"/>
      <c r="K796" s="689"/>
      <c r="L796" s="690"/>
      <c r="M796" s="291"/>
      <c r="N796" s="292"/>
      <c r="O796" s="315"/>
    </row>
    <row r="797" spans="2:15" ht="13.5" thickBot="1" x14ac:dyDescent="0.25">
      <c r="B797" s="693"/>
      <c r="C797" s="693"/>
      <c r="D797" s="693"/>
      <c r="E797" s="693"/>
      <c r="F797" s="694"/>
      <c r="G797" s="289"/>
      <c r="H797" s="290"/>
      <c r="I797" s="303"/>
      <c r="J797" s="303"/>
      <c r="K797" s="689"/>
      <c r="L797" s="690"/>
      <c r="M797" s="291"/>
      <c r="N797" s="292"/>
      <c r="O797" s="315"/>
    </row>
    <row r="798" spans="2:15" ht="13.5" thickBot="1" x14ac:dyDescent="0.25">
      <c r="B798" s="693"/>
      <c r="C798" s="693"/>
      <c r="D798" s="693"/>
      <c r="E798" s="693"/>
      <c r="F798" s="694"/>
      <c r="G798" s="289"/>
      <c r="H798" s="290"/>
      <c r="I798" s="303"/>
      <c r="J798" s="303"/>
      <c r="K798" s="689"/>
      <c r="L798" s="690"/>
      <c r="M798" s="291"/>
      <c r="N798" s="292"/>
      <c r="O798" s="315"/>
    </row>
    <row r="799" spans="2:15" ht="13.5" thickBot="1" x14ac:dyDescent="0.25">
      <c r="B799" s="693"/>
      <c r="C799" s="693"/>
      <c r="D799" s="693"/>
      <c r="E799" s="693"/>
      <c r="F799" s="694"/>
      <c r="G799" s="289"/>
      <c r="H799" s="290"/>
      <c r="I799" s="303"/>
      <c r="J799" s="303"/>
      <c r="K799" s="689"/>
      <c r="L799" s="690"/>
      <c r="M799" s="291"/>
      <c r="N799" s="292"/>
      <c r="O799" s="315"/>
    </row>
    <row r="800" spans="2:15" ht="13.5" thickBot="1" x14ac:dyDescent="0.25">
      <c r="B800" s="693"/>
      <c r="C800" s="693"/>
      <c r="D800" s="693"/>
      <c r="E800" s="693"/>
      <c r="F800" s="694"/>
      <c r="G800" s="289"/>
      <c r="H800" s="290"/>
      <c r="I800" s="303"/>
      <c r="J800" s="303"/>
      <c r="K800" s="689"/>
      <c r="L800" s="690"/>
      <c r="M800" s="291"/>
      <c r="N800" s="292"/>
      <c r="O800" s="315"/>
    </row>
    <row r="801" spans="2:15" ht="13.5" thickBot="1" x14ac:dyDescent="0.25">
      <c r="B801" s="693"/>
      <c r="C801" s="693"/>
      <c r="D801" s="693"/>
      <c r="E801" s="693"/>
      <c r="F801" s="694"/>
      <c r="G801" s="289"/>
      <c r="H801" s="290"/>
      <c r="I801" s="303"/>
      <c r="J801" s="303"/>
      <c r="K801" s="689"/>
      <c r="L801" s="690"/>
      <c r="M801" s="291"/>
      <c r="N801" s="292"/>
      <c r="O801" s="315"/>
    </row>
    <row r="802" spans="2:15" ht="13.5" thickBot="1" x14ac:dyDescent="0.25">
      <c r="B802" s="693"/>
      <c r="C802" s="693"/>
      <c r="D802" s="693"/>
      <c r="E802" s="693"/>
      <c r="F802" s="694"/>
      <c r="G802" s="289"/>
      <c r="H802" s="290"/>
      <c r="I802" s="303"/>
      <c r="J802" s="303"/>
      <c r="K802" s="689"/>
      <c r="L802" s="690"/>
      <c r="M802" s="291"/>
      <c r="N802" s="292"/>
      <c r="O802" s="315"/>
    </row>
    <row r="803" spans="2:15" ht="13.5" thickBot="1" x14ac:dyDescent="0.25">
      <c r="B803" s="693"/>
      <c r="C803" s="693"/>
      <c r="D803" s="693"/>
      <c r="E803" s="693"/>
      <c r="F803" s="694"/>
      <c r="G803" s="289"/>
      <c r="H803" s="290"/>
      <c r="I803" s="303"/>
      <c r="J803" s="303"/>
      <c r="K803" s="689"/>
      <c r="L803" s="690"/>
      <c r="M803" s="291"/>
      <c r="N803" s="292"/>
      <c r="O803" s="315"/>
    </row>
    <row r="804" spans="2:15" ht="13.5" thickBot="1" x14ac:dyDescent="0.25">
      <c r="B804" s="693"/>
      <c r="C804" s="693"/>
      <c r="D804" s="693"/>
      <c r="E804" s="693"/>
      <c r="F804" s="694"/>
      <c r="G804" s="289"/>
      <c r="H804" s="290"/>
      <c r="I804" s="303"/>
      <c r="J804" s="303"/>
      <c r="K804" s="689"/>
      <c r="L804" s="690"/>
      <c r="M804" s="291"/>
      <c r="N804" s="292"/>
      <c r="O804" s="315"/>
    </row>
    <row r="805" spans="2:15" ht="13.5" thickBot="1" x14ac:dyDescent="0.25">
      <c r="B805" s="693"/>
      <c r="C805" s="693"/>
      <c r="D805" s="693"/>
      <c r="E805" s="693"/>
      <c r="F805" s="694"/>
      <c r="G805" s="289"/>
      <c r="H805" s="290"/>
      <c r="I805" s="303"/>
      <c r="J805" s="303"/>
      <c r="K805" s="689"/>
      <c r="L805" s="690"/>
      <c r="M805" s="291"/>
      <c r="N805" s="292"/>
      <c r="O805" s="315"/>
    </row>
    <row r="806" spans="2:15" ht="13.5" thickBot="1" x14ac:dyDescent="0.25">
      <c r="B806" s="693"/>
      <c r="C806" s="693"/>
      <c r="D806" s="693"/>
      <c r="E806" s="693"/>
      <c r="F806" s="694"/>
      <c r="G806" s="289"/>
      <c r="H806" s="290"/>
      <c r="I806" s="303"/>
      <c r="J806" s="303"/>
      <c r="K806" s="689"/>
      <c r="L806" s="690"/>
      <c r="M806" s="291"/>
      <c r="N806" s="292"/>
      <c r="O806" s="315"/>
    </row>
    <row r="807" spans="2:15" ht="13.5" thickBot="1" x14ac:dyDescent="0.25">
      <c r="B807" s="693"/>
      <c r="C807" s="693"/>
      <c r="D807" s="693"/>
      <c r="E807" s="693"/>
      <c r="F807" s="694"/>
      <c r="G807" s="289"/>
      <c r="H807" s="290"/>
      <c r="I807" s="303"/>
      <c r="J807" s="303"/>
      <c r="K807" s="689"/>
      <c r="L807" s="690"/>
      <c r="M807" s="291"/>
      <c r="N807" s="292"/>
      <c r="O807" s="315"/>
    </row>
    <row r="808" spans="2:15" ht="13.5" thickBot="1" x14ac:dyDescent="0.25">
      <c r="B808" s="693"/>
      <c r="C808" s="693"/>
      <c r="D808" s="693"/>
      <c r="E808" s="693"/>
      <c r="F808" s="694"/>
      <c r="G808" s="289"/>
      <c r="H808" s="290"/>
      <c r="I808" s="303"/>
      <c r="J808" s="303"/>
      <c r="K808" s="689"/>
      <c r="L808" s="690"/>
      <c r="M808" s="291"/>
      <c r="N808" s="292"/>
      <c r="O808" s="315"/>
    </row>
    <row r="809" spans="2:15" ht="13.5" thickBot="1" x14ac:dyDescent="0.25">
      <c r="B809" s="693"/>
      <c r="C809" s="693"/>
      <c r="D809" s="693"/>
      <c r="E809" s="693"/>
      <c r="F809" s="694"/>
      <c r="G809" s="289"/>
      <c r="H809" s="290"/>
      <c r="I809" s="303"/>
      <c r="J809" s="303"/>
      <c r="K809" s="689"/>
      <c r="L809" s="690"/>
      <c r="M809" s="291"/>
      <c r="N809" s="292"/>
      <c r="O809" s="315"/>
    </row>
    <row r="810" spans="2:15" ht="13.5" thickBot="1" x14ac:dyDescent="0.25">
      <c r="B810" s="693"/>
      <c r="C810" s="693"/>
      <c r="D810" s="693"/>
      <c r="E810" s="693"/>
      <c r="F810" s="694"/>
      <c r="G810" s="289"/>
      <c r="H810" s="290"/>
      <c r="I810" s="303"/>
      <c r="J810" s="303"/>
      <c r="K810" s="689"/>
      <c r="L810" s="690"/>
      <c r="M810" s="291"/>
      <c r="N810" s="292"/>
      <c r="O810" s="315"/>
    </row>
    <row r="811" spans="2:15" ht="13.5" thickBot="1" x14ac:dyDescent="0.25">
      <c r="B811" s="693"/>
      <c r="C811" s="693"/>
      <c r="D811" s="693"/>
      <c r="E811" s="693"/>
      <c r="F811" s="694"/>
      <c r="G811" s="289"/>
      <c r="H811" s="290"/>
      <c r="I811" s="303"/>
      <c r="J811" s="303"/>
      <c r="K811" s="689"/>
      <c r="L811" s="690"/>
      <c r="M811" s="291"/>
      <c r="N811" s="292"/>
      <c r="O811" s="315"/>
    </row>
    <row r="812" spans="2:15" ht="13.5" thickBot="1" x14ac:dyDescent="0.25">
      <c r="B812" s="693"/>
      <c r="C812" s="693"/>
      <c r="D812" s="693"/>
      <c r="E812" s="693"/>
      <c r="F812" s="694"/>
      <c r="G812" s="289"/>
      <c r="H812" s="290"/>
      <c r="I812" s="303"/>
      <c r="J812" s="303"/>
      <c r="K812" s="689"/>
      <c r="L812" s="690"/>
      <c r="M812" s="291"/>
      <c r="N812" s="292"/>
      <c r="O812" s="315"/>
    </row>
    <row r="813" spans="2:15" ht="13.5" thickBot="1" x14ac:dyDescent="0.25">
      <c r="B813" s="693"/>
      <c r="C813" s="693"/>
      <c r="D813" s="693"/>
      <c r="E813" s="693"/>
      <c r="F813" s="694"/>
      <c r="G813" s="289"/>
      <c r="H813" s="290"/>
      <c r="I813" s="303"/>
      <c r="J813" s="303"/>
      <c r="K813" s="689"/>
      <c r="L813" s="690"/>
      <c r="M813" s="291"/>
      <c r="N813" s="292"/>
      <c r="O813" s="315"/>
    </row>
    <row r="814" spans="2:15" ht="13.5" thickBot="1" x14ac:dyDescent="0.25">
      <c r="B814" s="693"/>
      <c r="C814" s="693"/>
      <c r="D814" s="693"/>
      <c r="E814" s="693"/>
      <c r="F814" s="694"/>
      <c r="G814" s="289"/>
      <c r="H814" s="290"/>
      <c r="I814" s="303"/>
      <c r="J814" s="303"/>
      <c r="K814" s="689"/>
      <c r="L814" s="690"/>
      <c r="M814" s="291"/>
      <c r="N814" s="292"/>
      <c r="O814" s="315"/>
    </row>
    <row r="815" spans="2:15" ht="13.5" thickBot="1" x14ac:dyDescent="0.25">
      <c r="B815" s="693"/>
      <c r="C815" s="693"/>
      <c r="D815" s="693"/>
      <c r="E815" s="693"/>
      <c r="F815" s="694"/>
      <c r="G815" s="289"/>
      <c r="H815" s="290"/>
      <c r="I815" s="303"/>
      <c r="J815" s="303"/>
      <c r="K815" s="689"/>
      <c r="L815" s="690"/>
      <c r="M815" s="291"/>
      <c r="N815" s="292"/>
      <c r="O815" s="315"/>
    </row>
    <row r="816" spans="2:15" ht="13.5" thickBot="1" x14ac:dyDescent="0.25">
      <c r="B816" s="693"/>
      <c r="C816" s="693"/>
      <c r="D816" s="693"/>
      <c r="E816" s="693"/>
      <c r="F816" s="694"/>
      <c r="G816" s="289"/>
      <c r="H816" s="290"/>
      <c r="I816" s="303"/>
      <c r="J816" s="303"/>
      <c r="K816" s="689"/>
      <c r="L816" s="690"/>
      <c r="M816" s="291"/>
      <c r="N816" s="292"/>
      <c r="O816" s="315"/>
    </row>
    <row r="817" spans="2:15" ht="13.5" thickBot="1" x14ac:dyDescent="0.25">
      <c r="B817" s="693"/>
      <c r="C817" s="693"/>
      <c r="D817" s="693"/>
      <c r="E817" s="693"/>
      <c r="F817" s="694"/>
      <c r="G817" s="289"/>
      <c r="H817" s="290"/>
      <c r="I817" s="303"/>
      <c r="J817" s="303"/>
      <c r="K817" s="689"/>
      <c r="L817" s="690"/>
      <c r="M817" s="291"/>
      <c r="N817" s="292"/>
      <c r="O817" s="315"/>
    </row>
    <row r="818" spans="2:15" ht="13.5" thickBot="1" x14ac:dyDescent="0.25">
      <c r="B818" s="693"/>
      <c r="C818" s="693"/>
      <c r="D818" s="693"/>
      <c r="E818" s="693"/>
      <c r="F818" s="694"/>
      <c r="G818" s="289"/>
      <c r="H818" s="290"/>
      <c r="I818" s="303"/>
      <c r="J818" s="303"/>
      <c r="K818" s="689"/>
      <c r="L818" s="690"/>
      <c r="M818" s="291"/>
      <c r="N818" s="292"/>
      <c r="O818" s="315"/>
    </row>
    <row r="819" spans="2:15" ht="13.5" thickBot="1" x14ac:dyDescent="0.25">
      <c r="B819" s="693"/>
      <c r="C819" s="693"/>
      <c r="D819" s="693"/>
      <c r="E819" s="693"/>
      <c r="F819" s="694"/>
      <c r="G819" s="289"/>
      <c r="H819" s="290"/>
      <c r="I819" s="303"/>
      <c r="J819" s="303"/>
      <c r="K819" s="689"/>
      <c r="L819" s="690"/>
      <c r="M819" s="291"/>
      <c r="N819" s="292"/>
      <c r="O819" s="315"/>
    </row>
    <row r="820" spans="2:15" ht="13.5" thickBot="1" x14ac:dyDescent="0.25">
      <c r="B820" s="693"/>
      <c r="C820" s="693"/>
      <c r="D820" s="693"/>
      <c r="E820" s="693"/>
      <c r="F820" s="694"/>
      <c r="G820" s="289"/>
      <c r="H820" s="290"/>
      <c r="I820" s="303"/>
      <c r="J820" s="303"/>
      <c r="K820" s="689"/>
      <c r="L820" s="690"/>
      <c r="M820" s="291"/>
      <c r="N820" s="292"/>
      <c r="O820" s="315"/>
    </row>
    <row r="821" spans="2:15" ht="13.5" thickBot="1" x14ac:dyDescent="0.25">
      <c r="B821" s="693"/>
      <c r="C821" s="693"/>
      <c r="D821" s="693"/>
      <c r="E821" s="693"/>
      <c r="F821" s="694"/>
      <c r="G821" s="289"/>
      <c r="H821" s="290"/>
      <c r="I821" s="303"/>
      <c r="J821" s="303"/>
      <c r="K821" s="689"/>
      <c r="L821" s="690"/>
      <c r="M821" s="291"/>
      <c r="N821" s="292"/>
      <c r="O821" s="315"/>
    </row>
    <row r="822" spans="2:15" ht="13.5" thickBot="1" x14ac:dyDescent="0.25">
      <c r="B822" s="693"/>
      <c r="C822" s="693"/>
      <c r="D822" s="693"/>
      <c r="E822" s="693"/>
      <c r="F822" s="694"/>
      <c r="G822" s="289"/>
      <c r="H822" s="290"/>
      <c r="I822" s="303"/>
      <c r="J822" s="303"/>
      <c r="K822" s="689"/>
      <c r="L822" s="690"/>
      <c r="M822" s="291"/>
      <c r="N822" s="292"/>
      <c r="O822" s="315"/>
    </row>
    <row r="823" spans="2:15" ht="13.5" thickBot="1" x14ac:dyDescent="0.25">
      <c r="B823" s="693"/>
      <c r="C823" s="693"/>
      <c r="D823" s="693"/>
      <c r="E823" s="693"/>
      <c r="F823" s="694"/>
      <c r="G823" s="289"/>
      <c r="H823" s="290"/>
      <c r="I823" s="303"/>
      <c r="J823" s="303"/>
      <c r="K823" s="689"/>
      <c r="L823" s="690"/>
      <c r="M823" s="291"/>
      <c r="N823" s="292"/>
      <c r="O823" s="315"/>
    </row>
    <row r="824" spans="2:15" ht="13.5" thickBot="1" x14ac:dyDescent="0.25">
      <c r="B824" s="693"/>
      <c r="C824" s="693"/>
      <c r="D824" s="693"/>
      <c r="E824" s="693"/>
      <c r="F824" s="694"/>
      <c r="G824" s="289"/>
      <c r="H824" s="290"/>
      <c r="I824" s="303"/>
      <c r="J824" s="303"/>
      <c r="K824" s="689"/>
      <c r="L824" s="690"/>
      <c r="M824" s="291"/>
      <c r="N824" s="292"/>
      <c r="O824" s="315"/>
    </row>
    <row r="825" spans="2:15" ht="13.5" thickBot="1" x14ac:dyDescent="0.25">
      <c r="B825" s="693"/>
      <c r="C825" s="693"/>
      <c r="D825" s="693"/>
      <c r="E825" s="693"/>
      <c r="F825" s="694"/>
      <c r="G825" s="289"/>
      <c r="H825" s="290"/>
      <c r="I825" s="303"/>
      <c r="J825" s="303"/>
      <c r="K825" s="689"/>
      <c r="L825" s="690"/>
      <c r="M825" s="291"/>
      <c r="N825" s="292"/>
      <c r="O825" s="315"/>
    </row>
    <row r="826" spans="2:15" ht="13.5" thickBot="1" x14ac:dyDescent="0.25">
      <c r="B826" s="693"/>
      <c r="C826" s="693"/>
      <c r="D826" s="693"/>
      <c r="E826" s="693"/>
      <c r="F826" s="694"/>
      <c r="G826" s="289"/>
      <c r="H826" s="290"/>
      <c r="I826" s="303"/>
      <c r="J826" s="303"/>
      <c r="K826" s="689"/>
      <c r="L826" s="690"/>
      <c r="M826" s="291"/>
      <c r="N826" s="292"/>
      <c r="O826" s="315"/>
    </row>
    <row r="827" spans="2:15" ht="13.5" thickBot="1" x14ac:dyDescent="0.25">
      <c r="B827" s="693"/>
      <c r="C827" s="693"/>
      <c r="D827" s="693"/>
      <c r="E827" s="693"/>
      <c r="F827" s="694"/>
      <c r="G827" s="289"/>
      <c r="H827" s="290"/>
      <c r="I827" s="303"/>
      <c r="J827" s="303"/>
      <c r="K827" s="689"/>
      <c r="L827" s="690"/>
      <c r="M827" s="291"/>
      <c r="N827" s="292"/>
      <c r="O827" s="315"/>
    </row>
    <row r="828" spans="2:15" ht="13.5" thickBot="1" x14ac:dyDescent="0.25">
      <c r="B828" s="693"/>
      <c r="C828" s="693"/>
      <c r="D828" s="693"/>
      <c r="E828" s="693"/>
      <c r="F828" s="694"/>
      <c r="G828" s="289"/>
      <c r="H828" s="290"/>
      <c r="I828" s="303"/>
      <c r="J828" s="303"/>
      <c r="K828" s="689"/>
      <c r="L828" s="690"/>
      <c r="M828" s="291"/>
      <c r="N828" s="292"/>
      <c r="O828" s="315"/>
    </row>
    <row r="829" spans="2:15" ht="13.5" thickBot="1" x14ac:dyDescent="0.25">
      <c r="B829" s="693"/>
      <c r="C829" s="693"/>
      <c r="D829" s="693"/>
      <c r="E829" s="693"/>
      <c r="F829" s="694"/>
      <c r="G829" s="289"/>
      <c r="H829" s="290"/>
      <c r="I829" s="303"/>
      <c r="J829" s="303"/>
      <c r="K829" s="689"/>
      <c r="L829" s="690"/>
      <c r="M829" s="291"/>
      <c r="N829" s="292"/>
      <c r="O829" s="315"/>
    </row>
    <row r="830" spans="2:15" ht="13.5" thickBot="1" x14ac:dyDescent="0.25">
      <c r="B830" s="693"/>
      <c r="C830" s="693"/>
      <c r="D830" s="693"/>
      <c r="E830" s="693"/>
      <c r="F830" s="694"/>
      <c r="G830" s="289"/>
      <c r="H830" s="290"/>
      <c r="I830" s="303"/>
      <c r="J830" s="303"/>
      <c r="K830" s="689"/>
      <c r="L830" s="690"/>
      <c r="M830" s="291"/>
      <c r="N830" s="292"/>
      <c r="O830" s="315"/>
    </row>
    <row r="831" spans="2:15" ht="13.5" thickBot="1" x14ac:dyDescent="0.25">
      <c r="B831" s="693"/>
      <c r="C831" s="693"/>
      <c r="D831" s="693"/>
      <c r="E831" s="693"/>
      <c r="F831" s="694"/>
      <c r="G831" s="289"/>
      <c r="H831" s="290"/>
      <c r="I831" s="303"/>
      <c r="J831" s="303"/>
      <c r="K831" s="689"/>
      <c r="L831" s="690"/>
      <c r="M831" s="291"/>
      <c r="N831" s="292"/>
      <c r="O831" s="315"/>
    </row>
    <row r="832" spans="2:15" ht="13.5" thickBot="1" x14ac:dyDescent="0.25">
      <c r="B832" s="693"/>
      <c r="C832" s="693"/>
      <c r="D832" s="693"/>
      <c r="E832" s="693"/>
      <c r="F832" s="694"/>
      <c r="G832" s="289"/>
      <c r="H832" s="290"/>
      <c r="I832" s="303"/>
      <c r="J832" s="303"/>
      <c r="K832" s="689"/>
      <c r="L832" s="690"/>
      <c r="M832" s="291"/>
      <c r="N832" s="292"/>
      <c r="O832" s="315"/>
    </row>
    <row r="833" spans="2:15" ht="13.5" thickBot="1" x14ac:dyDescent="0.25">
      <c r="B833" s="693"/>
      <c r="C833" s="693"/>
      <c r="D833" s="693"/>
      <c r="E833" s="693"/>
      <c r="F833" s="694"/>
      <c r="G833" s="289"/>
      <c r="H833" s="290"/>
      <c r="I833" s="303"/>
      <c r="J833" s="303"/>
      <c r="K833" s="689"/>
      <c r="L833" s="690"/>
      <c r="M833" s="291"/>
      <c r="N833" s="292"/>
      <c r="O833" s="315"/>
    </row>
    <row r="834" spans="2:15" ht="13.5" thickBot="1" x14ac:dyDescent="0.25">
      <c r="B834" s="693"/>
      <c r="C834" s="693"/>
      <c r="D834" s="693"/>
      <c r="E834" s="693"/>
      <c r="F834" s="694"/>
      <c r="G834" s="289"/>
      <c r="H834" s="290"/>
      <c r="I834" s="303"/>
      <c r="J834" s="303"/>
      <c r="K834" s="689"/>
      <c r="L834" s="690"/>
      <c r="M834" s="291"/>
      <c r="N834" s="292"/>
      <c r="O834" s="315"/>
    </row>
    <row r="835" spans="2:15" ht="13.5" thickBot="1" x14ac:dyDescent="0.25">
      <c r="B835" s="693"/>
      <c r="C835" s="693"/>
      <c r="D835" s="693"/>
      <c r="E835" s="693"/>
      <c r="F835" s="694"/>
      <c r="G835" s="289"/>
      <c r="H835" s="290"/>
      <c r="I835" s="303"/>
      <c r="J835" s="303"/>
      <c r="K835" s="689"/>
      <c r="L835" s="690"/>
      <c r="M835" s="291"/>
      <c r="N835" s="292"/>
      <c r="O835" s="315"/>
    </row>
    <row r="836" spans="2:15" ht="13.5" thickBot="1" x14ac:dyDescent="0.25">
      <c r="B836" s="693"/>
      <c r="C836" s="693"/>
      <c r="D836" s="693"/>
      <c r="E836" s="693"/>
      <c r="F836" s="694"/>
      <c r="G836" s="289"/>
      <c r="H836" s="290"/>
      <c r="I836" s="303"/>
      <c r="J836" s="303"/>
      <c r="K836" s="689"/>
      <c r="L836" s="690"/>
      <c r="M836" s="291"/>
      <c r="N836" s="292"/>
      <c r="O836" s="315"/>
    </row>
    <row r="837" spans="2:15" ht="13.5" thickBot="1" x14ac:dyDescent="0.25">
      <c r="B837" s="693"/>
      <c r="C837" s="693"/>
      <c r="D837" s="693"/>
      <c r="E837" s="693"/>
      <c r="F837" s="694"/>
      <c r="G837" s="289"/>
      <c r="H837" s="290"/>
      <c r="I837" s="303"/>
      <c r="J837" s="303"/>
      <c r="K837" s="689"/>
      <c r="L837" s="690"/>
      <c r="M837" s="291"/>
      <c r="N837" s="292"/>
      <c r="O837" s="315"/>
    </row>
    <row r="838" spans="2:15" ht="13.5" thickBot="1" x14ac:dyDescent="0.25">
      <c r="B838" s="693"/>
      <c r="C838" s="693"/>
      <c r="D838" s="693"/>
      <c r="E838" s="693"/>
      <c r="F838" s="694"/>
      <c r="G838" s="289"/>
      <c r="H838" s="290"/>
      <c r="I838" s="303"/>
      <c r="J838" s="303"/>
      <c r="K838" s="689"/>
      <c r="L838" s="690"/>
      <c r="M838" s="291"/>
      <c r="N838" s="292"/>
      <c r="O838" s="315"/>
    </row>
    <row r="839" spans="2:15" ht="13.5" thickBot="1" x14ac:dyDescent="0.25">
      <c r="B839" s="693"/>
      <c r="C839" s="693"/>
      <c r="D839" s="693"/>
      <c r="E839" s="693"/>
      <c r="F839" s="694"/>
      <c r="G839" s="289"/>
      <c r="H839" s="290"/>
      <c r="I839" s="303"/>
      <c r="J839" s="303"/>
      <c r="K839" s="689"/>
      <c r="L839" s="690"/>
      <c r="M839" s="291"/>
      <c r="N839" s="292"/>
      <c r="O839" s="315"/>
    </row>
    <row r="840" spans="2:15" ht="13.5" thickBot="1" x14ac:dyDescent="0.25">
      <c r="B840" s="693"/>
      <c r="C840" s="693"/>
      <c r="D840" s="693"/>
      <c r="E840" s="693"/>
      <c r="F840" s="694"/>
      <c r="G840" s="289"/>
      <c r="H840" s="290"/>
      <c r="I840" s="303"/>
      <c r="J840" s="303"/>
      <c r="K840" s="689"/>
      <c r="L840" s="690"/>
      <c r="M840" s="291"/>
      <c r="N840" s="292"/>
      <c r="O840" s="315"/>
    </row>
    <row r="841" spans="2:15" ht="13.5" thickBot="1" x14ac:dyDescent="0.25">
      <c r="B841" s="693"/>
      <c r="C841" s="693"/>
      <c r="D841" s="693"/>
      <c r="E841" s="693"/>
      <c r="F841" s="694"/>
      <c r="G841" s="289"/>
      <c r="H841" s="290"/>
      <c r="I841" s="303"/>
      <c r="J841" s="303"/>
      <c r="K841" s="689"/>
      <c r="L841" s="690"/>
      <c r="M841" s="291"/>
      <c r="N841" s="292"/>
      <c r="O841" s="315"/>
    </row>
    <row r="842" spans="2:15" ht="13.5" thickBot="1" x14ac:dyDescent="0.25">
      <c r="B842" s="693"/>
      <c r="C842" s="693"/>
      <c r="D842" s="693"/>
      <c r="E842" s="693"/>
      <c r="F842" s="694"/>
      <c r="G842" s="289"/>
      <c r="H842" s="290"/>
      <c r="I842" s="303"/>
      <c r="J842" s="303"/>
      <c r="K842" s="689"/>
      <c r="L842" s="690"/>
      <c r="M842" s="291"/>
      <c r="N842" s="292"/>
      <c r="O842" s="315"/>
    </row>
    <row r="843" spans="2:15" ht="13.5" thickBot="1" x14ac:dyDescent="0.25">
      <c r="B843" s="693"/>
      <c r="C843" s="693"/>
      <c r="D843" s="693"/>
      <c r="E843" s="693"/>
      <c r="F843" s="694"/>
      <c r="G843" s="289"/>
      <c r="H843" s="290"/>
      <c r="I843" s="303"/>
      <c r="J843" s="303"/>
      <c r="K843" s="689"/>
      <c r="L843" s="690"/>
      <c r="M843" s="291"/>
      <c r="N843" s="292"/>
      <c r="O843" s="315"/>
    </row>
    <row r="844" spans="2:15" ht="13.5" thickBot="1" x14ac:dyDescent="0.25">
      <c r="B844" s="693"/>
      <c r="C844" s="693"/>
      <c r="D844" s="693"/>
      <c r="E844" s="693"/>
      <c r="F844" s="694"/>
      <c r="G844" s="289"/>
      <c r="H844" s="290"/>
      <c r="I844" s="303"/>
      <c r="J844" s="303"/>
      <c r="K844" s="689"/>
      <c r="L844" s="690"/>
      <c r="M844" s="291"/>
      <c r="N844" s="292"/>
      <c r="O844" s="315"/>
    </row>
    <row r="845" spans="2:15" ht="13.5" thickBot="1" x14ac:dyDescent="0.25">
      <c r="B845" s="693"/>
      <c r="C845" s="693"/>
      <c r="D845" s="693"/>
      <c r="E845" s="693"/>
      <c r="F845" s="694"/>
      <c r="G845" s="289"/>
      <c r="H845" s="290"/>
      <c r="I845" s="303"/>
      <c r="J845" s="303"/>
      <c r="K845" s="689"/>
      <c r="L845" s="690"/>
      <c r="M845" s="291"/>
      <c r="N845" s="292"/>
      <c r="O845" s="315"/>
    </row>
    <row r="846" spans="2:15" ht="13.5" thickBot="1" x14ac:dyDescent="0.25">
      <c r="B846" s="693"/>
      <c r="C846" s="693"/>
      <c r="D846" s="693"/>
      <c r="E846" s="693"/>
      <c r="F846" s="694"/>
      <c r="G846" s="289"/>
      <c r="H846" s="290"/>
      <c r="I846" s="303"/>
      <c r="J846" s="303"/>
      <c r="K846" s="689"/>
      <c r="L846" s="690"/>
      <c r="M846" s="291"/>
      <c r="N846" s="292"/>
      <c r="O846" s="315"/>
    </row>
    <row r="847" spans="2:15" ht="13.5" thickBot="1" x14ac:dyDescent="0.25">
      <c r="B847" s="693"/>
      <c r="C847" s="693"/>
      <c r="D847" s="693"/>
      <c r="E847" s="693"/>
      <c r="F847" s="694"/>
      <c r="G847" s="289"/>
      <c r="H847" s="290"/>
      <c r="I847" s="303"/>
      <c r="J847" s="303"/>
      <c r="K847" s="689"/>
      <c r="L847" s="690"/>
      <c r="M847" s="291"/>
      <c r="N847" s="292"/>
      <c r="O847" s="315"/>
    </row>
    <row r="848" spans="2:15" ht="13.5" thickBot="1" x14ac:dyDescent="0.25">
      <c r="B848" s="693"/>
      <c r="C848" s="693"/>
      <c r="D848" s="693"/>
      <c r="E848" s="693"/>
      <c r="F848" s="694"/>
      <c r="G848" s="289"/>
      <c r="H848" s="290"/>
      <c r="I848" s="303"/>
      <c r="J848" s="303"/>
      <c r="K848" s="689"/>
      <c r="L848" s="690"/>
      <c r="M848" s="291"/>
      <c r="N848" s="292"/>
      <c r="O848" s="315"/>
    </row>
    <row r="849" spans="2:15" ht="13.5" thickBot="1" x14ac:dyDescent="0.25">
      <c r="B849" s="693"/>
      <c r="C849" s="693"/>
      <c r="D849" s="693"/>
      <c r="E849" s="693"/>
      <c r="F849" s="694"/>
      <c r="G849" s="289"/>
      <c r="H849" s="290"/>
      <c r="I849" s="303"/>
      <c r="J849" s="303"/>
      <c r="K849" s="689"/>
      <c r="L849" s="690"/>
      <c r="M849" s="291"/>
      <c r="N849" s="292"/>
      <c r="O849" s="315"/>
    </row>
    <row r="850" spans="2:15" ht="13.5" thickBot="1" x14ac:dyDescent="0.25">
      <c r="B850" s="693"/>
      <c r="C850" s="693"/>
      <c r="D850" s="693"/>
      <c r="E850" s="693"/>
      <c r="F850" s="694"/>
      <c r="G850" s="289"/>
      <c r="H850" s="290"/>
      <c r="I850" s="303"/>
      <c r="J850" s="303"/>
      <c r="K850" s="689"/>
      <c r="L850" s="690"/>
      <c r="M850" s="291"/>
      <c r="N850" s="292"/>
      <c r="O850" s="315"/>
    </row>
    <row r="851" spans="2:15" ht="13.5" thickBot="1" x14ac:dyDescent="0.25">
      <c r="B851" s="693"/>
      <c r="C851" s="693"/>
      <c r="D851" s="693"/>
      <c r="E851" s="693"/>
      <c r="F851" s="694"/>
      <c r="G851" s="289"/>
      <c r="H851" s="290"/>
      <c r="I851" s="303"/>
      <c r="J851" s="303"/>
      <c r="K851" s="689"/>
      <c r="L851" s="690"/>
      <c r="M851" s="291"/>
      <c r="N851" s="292"/>
      <c r="O851" s="315"/>
    </row>
    <row r="852" spans="2:15" ht="13.5" thickBot="1" x14ac:dyDescent="0.25">
      <c r="B852" s="693"/>
      <c r="C852" s="693"/>
      <c r="D852" s="693"/>
      <c r="E852" s="693"/>
      <c r="F852" s="694"/>
      <c r="G852" s="289"/>
      <c r="H852" s="290"/>
      <c r="I852" s="303"/>
      <c r="J852" s="303"/>
      <c r="K852" s="689"/>
      <c r="L852" s="690"/>
      <c r="M852" s="291"/>
      <c r="N852" s="292"/>
      <c r="O852" s="315"/>
    </row>
    <row r="853" spans="2:15" ht="13.5" thickBot="1" x14ac:dyDescent="0.25">
      <c r="B853" s="693"/>
      <c r="C853" s="693"/>
      <c r="D853" s="693"/>
      <c r="E853" s="693"/>
      <c r="F853" s="694"/>
      <c r="G853" s="289"/>
      <c r="H853" s="290"/>
      <c r="I853" s="303"/>
      <c r="J853" s="303"/>
      <c r="K853" s="689"/>
      <c r="L853" s="690"/>
      <c r="M853" s="291"/>
      <c r="N853" s="292"/>
      <c r="O853" s="315"/>
    </row>
    <row r="854" spans="2:15" ht="13.5" thickBot="1" x14ac:dyDescent="0.25">
      <c r="B854" s="693"/>
      <c r="C854" s="693"/>
      <c r="D854" s="693"/>
      <c r="E854" s="693"/>
      <c r="F854" s="694"/>
      <c r="G854" s="289"/>
      <c r="H854" s="290"/>
      <c r="I854" s="303"/>
      <c r="J854" s="303"/>
      <c r="K854" s="689"/>
      <c r="L854" s="690"/>
      <c r="M854" s="291"/>
      <c r="N854" s="292"/>
      <c r="O854" s="315"/>
    </row>
    <row r="855" spans="2:15" ht="13.5" thickBot="1" x14ac:dyDescent="0.25">
      <c r="B855" s="693"/>
      <c r="C855" s="693"/>
      <c r="D855" s="693"/>
      <c r="E855" s="693"/>
      <c r="F855" s="694"/>
      <c r="G855" s="289"/>
      <c r="H855" s="290"/>
      <c r="I855" s="303"/>
      <c r="J855" s="303"/>
      <c r="K855" s="689"/>
      <c r="L855" s="690"/>
      <c r="M855" s="291"/>
      <c r="N855" s="292"/>
      <c r="O855" s="315"/>
    </row>
    <row r="856" spans="2:15" ht="13.5" thickBot="1" x14ac:dyDescent="0.25">
      <c r="B856" s="693"/>
      <c r="C856" s="693"/>
      <c r="D856" s="693"/>
      <c r="E856" s="693"/>
      <c r="F856" s="694"/>
      <c r="G856" s="289"/>
      <c r="H856" s="290"/>
      <c r="I856" s="303"/>
      <c r="J856" s="303"/>
      <c r="K856" s="689"/>
      <c r="L856" s="690"/>
      <c r="M856" s="291"/>
      <c r="N856" s="292"/>
      <c r="O856" s="315"/>
    </row>
    <row r="857" spans="2:15" ht="13.5" thickBot="1" x14ac:dyDescent="0.25">
      <c r="B857" s="693"/>
      <c r="C857" s="693"/>
      <c r="D857" s="693"/>
      <c r="E857" s="693"/>
      <c r="F857" s="694"/>
      <c r="G857" s="289"/>
      <c r="H857" s="290"/>
      <c r="I857" s="303"/>
      <c r="J857" s="303"/>
      <c r="K857" s="689"/>
      <c r="L857" s="690"/>
      <c r="M857" s="291"/>
      <c r="N857" s="292"/>
      <c r="O857" s="315"/>
    </row>
    <row r="858" spans="2:15" ht="13.5" thickBot="1" x14ac:dyDescent="0.25">
      <c r="B858" s="693"/>
      <c r="C858" s="693"/>
      <c r="D858" s="693"/>
      <c r="E858" s="693"/>
      <c r="F858" s="694"/>
      <c r="G858" s="289"/>
      <c r="H858" s="290"/>
      <c r="I858" s="303"/>
      <c r="J858" s="303"/>
      <c r="K858" s="689"/>
      <c r="L858" s="690"/>
      <c r="M858" s="291"/>
      <c r="N858" s="292"/>
      <c r="O858" s="315"/>
    </row>
    <row r="859" spans="2:15" ht="13.5" thickBot="1" x14ac:dyDescent="0.25">
      <c r="B859" s="693"/>
      <c r="C859" s="693"/>
      <c r="D859" s="693"/>
      <c r="E859" s="693"/>
      <c r="F859" s="694"/>
      <c r="G859" s="289"/>
      <c r="H859" s="290"/>
      <c r="I859" s="303"/>
      <c r="J859" s="303"/>
      <c r="K859" s="689"/>
      <c r="L859" s="690"/>
      <c r="M859" s="291"/>
      <c r="N859" s="292"/>
      <c r="O859" s="315"/>
    </row>
    <row r="860" spans="2:15" ht="13.5" thickBot="1" x14ac:dyDescent="0.25">
      <c r="B860" s="693"/>
      <c r="C860" s="693"/>
      <c r="D860" s="693"/>
      <c r="E860" s="693"/>
      <c r="F860" s="694"/>
      <c r="G860" s="289"/>
      <c r="H860" s="290"/>
      <c r="I860" s="303"/>
      <c r="J860" s="303"/>
      <c r="K860" s="689"/>
      <c r="L860" s="690"/>
      <c r="M860" s="291"/>
      <c r="N860" s="292"/>
      <c r="O860" s="315"/>
    </row>
    <row r="861" spans="2:15" ht="13.5" thickBot="1" x14ac:dyDescent="0.25">
      <c r="B861" s="693"/>
      <c r="C861" s="693"/>
      <c r="D861" s="693"/>
      <c r="E861" s="693"/>
      <c r="F861" s="694"/>
      <c r="G861" s="289"/>
      <c r="H861" s="290"/>
      <c r="I861" s="303"/>
      <c r="J861" s="303"/>
      <c r="K861" s="689"/>
      <c r="L861" s="690"/>
      <c r="M861" s="291"/>
      <c r="N861" s="292"/>
      <c r="O861" s="315"/>
    </row>
    <row r="862" spans="2:15" ht="13.5" thickBot="1" x14ac:dyDescent="0.25">
      <c r="B862" s="693"/>
      <c r="C862" s="693"/>
      <c r="D862" s="693"/>
      <c r="E862" s="693"/>
      <c r="F862" s="694"/>
      <c r="G862" s="289"/>
      <c r="H862" s="290"/>
      <c r="I862" s="303"/>
      <c r="J862" s="303"/>
      <c r="K862" s="689"/>
      <c r="L862" s="690"/>
      <c r="M862" s="291"/>
      <c r="N862" s="292"/>
      <c r="O862" s="315"/>
    </row>
    <row r="863" spans="2:15" ht="13.5" thickBot="1" x14ac:dyDescent="0.25">
      <c r="B863" s="693"/>
      <c r="C863" s="693"/>
      <c r="D863" s="693"/>
      <c r="E863" s="693"/>
      <c r="F863" s="694"/>
      <c r="G863" s="289"/>
      <c r="H863" s="290"/>
      <c r="I863" s="303"/>
      <c r="J863" s="303"/>
      <c r="K863" s="689"/>
      <c r="L863" s="690"/>
      <c r="M863" s="291"/>
      <c r="N863" s="292"/>
      <c r="O863" s="315"/>
    </row>
    <row r="864" spans="2:15" ht="13.5" thickBot="1" x14ac:dyDescent="0.25">
      <c r="B864" s="693"/>
      <c r="C864" s="693"/>
      <c r="D864" s="693"/>
      <c r="E864" s="693"/>
      <c r="F864" s="694"/>
      <c r="G864" s="289"/>
      <c r="H864" s="290"/>
      <c r="I864" s="303"/>
      <c r="J864" s="303"/>
      <c r="K864" s="689"/>
      <c r="L864" s="690"/>
      <c r="M864" s="291"/>
      <c r="N864" s="292"/>
      <c r="O864" s="315"/>
    </row>
    <row r="865" spans="2:15" ht="13.5" thickBot="1" x14ac:dyDescent="0.25">
      <c r="B865" s="693"/>
      <c r="C865" s="693"/>
      <c r="D865" s="693"/>
      <c r="E865" s="693"/>
      <c r="F865" s="694"/>
      <c r="G865" s="289"/>
      <c r="H865" s="290"/>
      <c r="I865" s="303"/>
      <c r="J865" s="303"/>
      <c r="K865" s="689"/>
      <c r="L865" s="690"/>
      <c r="M865" s="291"/>
      <c r="N865" s="292"/>
      <c r="O865" s="315"/>
    </row>
    <row r="866" spans="2:15" ht="13.5" thickBot="1" x14ac:dyDescent="0.25">
      <c r="B866" s="693"/>
      <c r="C866" s="693"/>
      <c r="D866" s="693"/>
      <c r="E866" s="693"/>
      <c r="F866" s="694"/>
      <c r="G866" s="289"/>
      <c r="H866" s="290"/>
      <c r="I866" s="303"/>
      <c r="J866" s="303"/>
      <c r="K866" s="689"/>
      <c r="L866" s="690"/>
      <c r="M866" s="291"/>
      <c r="N866" s="292"/>
      <c r="O866" s="315"/>
    </row>
    <row r="867" spans="2:15" ht="13.5" thickBot="1" x14ac:dyDescent="0.25">
      <c r="B867" s="693"/>
      <c r="C867" s="693"/>
      <c r="D867" s="693"/>
      <c r="E867" s="693"/>
      <c r="F867" s="694"/>
      <c r="G867" s="289"/>
      <c r="H867" s="290"/>
      <c r="I867" s="303"/>
      <c r="J867" s="303"/>
      <c r="K867" s="689"/>
      <c r="L867" s="690"/>
      <c r="M867" s="291"/>
      <c r="N867" s="292"/>
      <c r="O867" s="315"/>
    </row>
    <row r="868" spans="2:15" ht="13.5" thickBot="1" x14ac:dyDescent="0.25">
      <c r="B868" s="693"/>
      <c r="C868" s="693"/>
      <c r="D868" s="693"/>
      <c r="E868" s="693"/>
      <c r="F868" s="694"/>
      <c r="G868" s="289"/>
      <c r="H868" s="290"/>
      <c r="I868" s="303"/>
      <c r="J868" s="303"/>
      <c r="K868" s="689"/>
      <c r="L868" s="690"/>
      <c r="M868" s="291"/>
      <c r="N868" s="292"/>
      <c r="O868" s="315"/>
    </row>
    <row r="869" spans="2:15" ht="13.5" thickBot="1" x14ac:dyDescent="0.25">
      <c r="B869" s="693"/>
      <c r="C869" s="693"/>
      <c r="D869" s="693"/>
      <c r="E869" s="693"/>
      <c r="F869" s="694"/>
      <c r="G869" s="289"/>
      <c r="H869" s="290"/>
      <c r="I869" s="303"/>
      <c r="J869" s="303"/>
      <c r="K869" s="689"/>
      <c r="L869" s="690"/>
      <c r="M869" s="291"/>
      <c r="N869" s="292"/>
      <c r="O869" s="315"/>
    </row>
    <row r="870" spans="2:15" ht="13.5" thickBot="1" x14ac:dyDescent="0.25">
      <c r="B870" s="693"/>
      <c r="C870" s="693"/>
      <c r="D870" s="693"/>
      <c r="E870" s="693"/>
      <c r="F870" s="694"/>
      <c r="G870" s="289"/>
      <c r="H870" s="290"/>
      <c r="I870" s="303"/>
      <c r="J870" s="303"/>
      <c r="K870" s="689"/>
      <c r="L870" s="690"/>
      <c r="M870" s="291"/>
      <c r="N870" s="292"/>
      <c r="O870" s="315"/>
    </row>
    <row r="871" spans="2:15" ht="13.5" thickBot="1" x14ac:dyDescent="0.25">
      <c r="B871" s="693"/>
      <c r="C871" s="693"/>
      <c r="D871" s="693"/>
      <c r="E871" s="693"/>
      <c r="F871" s="694"/>
      <c r="G871" s="289"/>
      <c r="H871" s="290"/>
      <c r="I871" s="303"/>
      <c r="J871" s="303"/>
      <c r="K871" s="689"/>
      <c r="L871" s="690"/>
      <c r="M871" s="291"/>
      <c r="N871" s="292"/>
      <c r="O871" s="315"/>
    </row>
    <row r="872" spans="2:15" ht="13.5" thickBot="1" x14ac:dyDescent="0.25">
      <c r="B872" s="693"/>
      <c r="C872" s="693"/>
      <c r="D872" s="693"/>
      <c r="E872" s="693"/>
      <c r="F872" s="694"/>
      <c r="G872" s="289"/>
      <c r="H872" s="290"/>
      <c r="I872" s="303"/>
      <c r="J872" s="303"/>
      <c r="K872" s="689"/>
      <c r="L872" s="690"/>
      <c r="M872" s="291"/>
      <c r="N872" s="292"/>
      <c r="O872" s="315"/>
    </row>
    <row r="873" spans="2:15" ht="13.5" thickBot="1" x14ac:dyDescent="0.25">
      <c r="B873" s="693"/>
      <c r="C873" s="693"/>
      <c r="D873" s="693"/>
      <c r="E873" s="693"/>
      <c r="F873" s="694"/>
      <c r="G873" s="289"/>
      <c r="H873" s="290"/>
      <c r="I873" s="303"/>
      <c r="J873" s="303"/>
      <c r="K873" s="689"/>
      <c r="L873" s="690"/>
      <c r="M873" s="291"/>
      <c r="N873" s="292"/>
      <c r="O873" s="315"/>
    </row>
    <row r="874" spans="2:15" ht="13.5" thickBot="1" x14ac:dyDescent="0.25">
      <c r="B874" s="693"/>
      <c r="C874" s="693"/>
      <c r="D874" s="693"/>
      <c r="E874" s="693"/>
      <c r="F874" s="694"/>
      <c r="G874" s="289"/>
      <c r="H874" s="290"/>
      <c r="I874" s="303"/>
      <c r="J874" s="303"/>
      <c r="K874" s="689"/>
      <c r="L874" s="690"/>
      <c r="M874" s="291"/>
      <c r="N874" s="292"/>
      <c r="O874" s="315"/>
    </row>
    <row r="875" spans="2:15" ht="13.5" thickBot="1" x14ac:dyDescent="0.25">
      <c r="B875" s="693"/>
      <c r="C875" s="693"/>
      <c r="D875" s="693"/>
      <c r="E875" s="693"/>
      <c r="F875" s="694"/>
      <c r="G875" s="289"/>
      <c r="H875" s="290"/>
      <c r="I875" s="303"/>
      <c r="J875" s="303"/>
      <c r="K875" s="689"/>
      <c r="L875" s="690"/>
      <c r="M875" s="291"/>
      <c r="N875" s="292"/>
      <c r="O875" s="315"/>
    </row>
    <row r="876" spans="2:15" ht="13.5" thickBot="1" x14ac:dyDescent="0.25">
      <c r="B876" s="693"/>
      <c r="C876" s="693"/>
      <c r="D876" s="693"/>
      <c r="E876" s="693"/>
      <c r="F876" s="694"/>
      <c r="G876" s="289"/>
      <c r="H876" s="290"/>
      <c r="I876" s="303"/>
      <c r="J876" s="303"/>
      <c r="K876" s="689"/>
      <c r="L876" s="690"/>
      <c r="M876" s="291"/>
      <c r="N876" s="292"/>
      <c r="O876" s="315"/>
    </row>
    <row r="877" spans="2:15" ht="13.5" thickBot="1" x14ac:dyDescent="0.25">
      <c r="B877" s="693"/>
      <c r="C877" s="693"/>
      <c r="D877" s="693"/>
      <c r="E877" s="693"/>
      <c r="F877" s="694"/>
      <c r="G877" s="289"/>
      <c r="H877" s="290"/>
      <c r="I877" s="303"/>
      <c r="J877" s="303"/>
      <c r="K877" s="689"/>
      <c r="L877" s="690"/>
      <c r="M877" s="291"/>
      <c r="N877" s="292"/>
      <c r="O877" s="315"/>
    </row>
    <row r="878" spans="2:15" ht="13.5" thickBot="1" x14ac:dyDescent="0.25">
      <c r="B878" s="693"/>
      <c r="C878" s="693"/>
      <c r="D878" s="693"/>
      <c r="E878" s="693"/>
      <c r="F878" s="694"/>
      <c r="G878" s="289"/>
      <c r="H878" s="290"/>
      <c r="I878" s="303"/>
      <c r="J878" s="303"/>
      <c r="K878" s="689"/>
      <c r="L878" s="690"/>
      <c r="M878" s="291"/>
      <c r="N878" s="292"/>
      <c r="O878" s="315"/>
    </row>
    <row r="879" spans="2:15" ht="13.5" thickBot="1" x14ac:dyDescent="0.25">
      <c r="B879" s="693"/>
      <c r="C879" s="693"/>
      <c r="D879" s="693"/>
      <c r="E879" s="693"/>
      <c r="F879" s="694"/>
      <c r="G879" s="289"/>
      <c r="H879" s="290"/>
      <c r="I879" s="303"/>
      <c r="J879" s="303"/>
      <c r="K879" s="689"/>
      <c r="L879" s="690"/>
      <c r="M879" s="291"/>
      <c r="N879" s="292"/>
      <c r="O879" s="315"/>
    </row>
    <row r="880" spans="2:15" ht="13.5" thickBot="1" x14ac:dyDescent="0.25">
      <c r="B880" s="693"/>
      <c r="C880" s="693"/>
      <c r="D880" s="693"/>
      <c r="E880" s="693"/>
      <c r="F880" s="694"/>
      <c r="G880" s="289"/>
      <c r="H880" s="290"/>
      <c r="I880" s="303"/>
      <c r="J880" s="303"/>
      <c r="K880" s="689"/>
      <c r="L880" s="690"/>
      <c r="M880" s="291"/>
      <c r="N880" s="292"/>
      <c r="O880" s="315"/>
    </row>
    <row r="881" spans="2:15" ht="13.5" thickBot="1" x14ac:dyDescent="0.25">
      <c r="B881" s="693"/>
      <c r="C881" s="693"/>
      <c r="D881" s="693"/>
      <c r="E881" s="693"/>
      <c r="F881" s="694"/>
      <c r="G881" s="289"/>
      <c r="H881" s="290"/>
      <c r="I881" s="303"/>
      <c r="J881" s="303"/>
      <c r="K881" s="689"/>
      <c r="L881" s="690"/>
      <c r="M881" s="291"/>
      <c r="N881" s="292"/>
      <c r="O881" s="315"/>
    </row>
    <row r="882" spans="2:15" ht="13.5" thickBot="1" x14ac:dyDescent="0.25">
      <c r="B882" s="693"/>
      <c r="C882" s="693"/>
      <c r="D882" s="693"/>
      <c r="E882" s="693"/>
      <c r="F882" s="694"/>
      <c r="G882" s="289"/>
      <c r="H882" s="290"/>
      <c r="I882" s="303"/>
      <c r="J882" s="303"/>
      <c r="K882" s="689"/>
      <c r="L882" s="690"/>
      <c r="M882" s="291"/>
      <c r="N882" s="292"/>
      <c r="O882" s="315"/>
    </row>
    <row r="883" spans="2:15" ht="13.5" thickBot="1" x14ac:dyDescent="0.25">
      <c r="B883" s="693"/>
      <c r="C883" s="693"/>
      <c r="D883" s="693"/>
      <c r="E883" s="693"/>
      <c r="F883" s="694"/>
      <c r="G883" s="289"/>
      <c r="H883" s="290"/>
      <c r="I883" s="303"/>
      <c r="J883" s="303"/>
      <c r="K883" s="689"/>
      <c r="L883" s="690"/>
      <c r="M883" s="291"/>
      <c r="N883" s="292"/>
      <c r="O883" s="315"/>
    </row>
    <row r="884" spans="2:15" ht="13.5" thickBot="1" x14ac:dyDescent="0.25">
      <c r="B884" s="693"/>
      <c r="C884" s="693"/>
      <c r="D884" s="693"/>
      <c r="E884" s="693"/>
      <c r="F884" s="694"/>
      <c r="G884" s="289"/>
      <c r="H884" s="290"/>
      <c r="I884" s="303"/>
      <c r="J884" s="303"/>
      <c r="K884" s="689"/>
      <c r="L884" s="690"/>
      <c r="M884" s="291"/>
      <c r="N884" s="292"/>
      <c r="O884" s="315"/>
    </row>
    <row r="885" spans="2:15" ht="13.5" thickBot="1" x14ac:dyDescent="0.25">
      <c r="B885" s="693"/>
      <c r="C885" s="693"/>
      <c r="D885" s="693"/>
      <c r="E885" s="693"/>
      <c r="F885" s="694"/>
      <c r="G885" s="289"/>
      <c r="H885" s="290"/>
      <c r="I885" s="303"/>
      <c r="J885" s="303"/>
      <c r="K885" s="689"/>
      <c r="L885" s="690"/>
      <c r="M885" s="291"/>
      <c r="N885" s="292"/>
      <c r="O885" s="315"/>
    </row>
    <row r="886" spans="2:15" ht="13.5" thickBot="1" x14ac:dyDescent="0.25">
      <c r="B886" s="693"/>
      <c r="C886" s="693"/>
      <c r="D886" s="693"/>
      <c r="E886" s="693"/>
      <c r="F886" s="694"/>
      <c r="G886" s="289"/>
      <c r="H886" s="290"/>
      <c r="I886" s="303"/>
      <c r="J886" s="303"/>
      <c r="K886" s="689"/>
      <c r="L886" s="690"/>
      <c r="M886" s="291"/>
      <c r="N886" s="292"/>
      <c r="O886" s="315"/>
    </row>
    <row r="887" spans="2:15" ht="13.5" thickBot="1" x14ac:dyDescent="0.25">
      <c r="B887" s="693"/>
      <c r="C887" s="693"/>
      <c r="D887" s="693"/>
      <c r="E887" s="693"/>
      <c r="F887" s="694"/>
      <c r="G887" s="289"/>
      <c r="H887" s="290"/>
      <c r="I887" s="303"/>
      <c r="J887" s="303"/>
      <c r="K887" s="689"/>
      <c r="L887" s="690"/>
      <c r="M887" s="291"/>
      <c r="N887" s="292"/>
      <c r="O887" s="315"/>
    </row>
    <row r="888" spans="2:15" ht="13.5" thickBot="1" x14ac:dyDescent="0.25">
      <c r="B888" s="693"/>
      <c r="C888" s="693"/>
      <c r="D888" s="693"/>
      <c r="E888" s="693"/>
      <c r="F888" s="694"/>
      <c r="G888" s="289"/>
      <c r="H888" s="290"/>
      <c r="I888" s="303"/>
      <c r="J888" s="303"/>
      <c r="K888" s="689"/>
      <c r="L888" s="690"/>
      <c r="M888" s="291"/>
      <c r="N888" s="292"/>
      <c r="O888" s="315"/>
    </row>
    <row r="889" spans="2:15" ht="13.5" thickBot="1" x14ac:dyDescent="0.25">
      <c r="B889" s="693"/>
      <c r="C889" s="693"/>
      <c r="D889" s="693"/>
      <c r="E889" s="693"/>
      <c r="F889" s="694"/>
      <c r="G889" s="289"/>
      <c r="H889" s="290"/>
      <c r="I889" s="303"/>
      <c r="J889" s="303"/>
      <c r="K889" s="689"/>
      <c r="L889" s="690"/>
      <c r="M889" s="291"/>
      <c r="N889" s="292"/>
      <c r="O889" s="315"/>
    </row>
    <row r="890" spans="2:15" ht="13.5" thickBot="1" x14ac:dyDescent="0.25">
      <c r="B890" s="693"/>
      <c r="C890" s="693"/>
      <c r="D890" s="693"/>
      <c r="E890" s="693"/>
      <c r="F890" s="694"/>
      <c r="G890" s="289"/>
      <c r="H890" s="290"/>
      <c r="I890" s="303"/>
      <c r="J890" s="303"/>
      <c r="K890" s="689"/>
      <c r="L890" s="690"/>
      <c r="M890" s="291"/>
      <c r="N890" s="292"/>
      <c r="O890" s="315"/>
    </row>
    <row r="891" spans="2:15" ht="13.5" thickBot="1" x14ac:dyDescent="0.25">
      <c r="B891" s="693"/>
      <c r="C891" s="693"/>
      <c r="D891" s="693"/>
      <c r="E891" s="693"/>
      <c r="F891" s="694"/>
      <c r="G891" s="289"/>
      <c r="H891" s="290"/>
      <c r="I891" s="303"/>
      <c r="J891" s="303"/>
      <c r="K891" s="689"/>
      <c r="L891" s="690"/>
      <c r="M891" s="291"/>
      <c r="N891" s="292"/>
      <c r="O891" s="315"/>
    </row>
    <row r="892" spans="2:15" ht="13.5" thickBot="1" x14ac:dyDescent="0.25">
      <c r="B892" s="693"/>
      <c r="C892" s="693"/>
      <c r="D892" s="693"/>
      <c r="E892" s="693"/>
      <c r="F892" s="694"/>
      <c r="G892" s="289"/>
      <c r="H892" s="290"/>
      <c r="I892" s="303"/>
      <c r="J892" s="303"/>
      <c r="K892" s="689"/>
      <c r="L892" s="690"/>
      <c r="M892" s="291"/>
      <c r="N892" s="292"/>
      <c r="O892" s="315"/>
    </row>
    <row r="893" spans="2:15" ht="13.5" thickBot="1" x14ac:dyDescent="0.25">
      <c r="B893" s="693"/>
      <c r="C893" s="693"/>
      <c r="D893" s="693"/>
      <c r="E893" s="693"/>
      <c r="F893" s="694"/>
      <c r="G893" s="289"/>
      <c r="H893" s="290"/>
      <c r="I893" s="303"/>
      <c r="J893" s="303"/>
      <c r="K893" s="689"/>
      <c r="L893" s="690"/>
      <c r="M893" s="291"/>
      <c r="N893" s="292"/>
      <c r="O893" s="315"/>
    </row>
    <row r="894" spans="2:15" ht="13.5" thickBot="1" x14ac:dyDescent="0.25">
      <c r="B894" s="693"/>
      <c r="C894" s="693"/>
      <c r="D894" s="693"/>
      <c r="E894" s="693"/>
      <c r="F894" s="694"/>
      <c r="G894" s="289"/>
      <c r="H894" s="290"/>
      <c r="I894" s="303"/>
      <c r="J894" s="303"/>
      <c r="K894" s="689"/>
      <c r="L894" s="690"/>
      <c r="M894" s="291"/>
      <c r="N894" s="292"/>
      <c r="O894" s="315"/>
    </row>
    <row r="895" spans="2:15" ht="13.5" thickBot="1" x14ac:dyDescent="0.25">
      <c r="B895" s="693"/>
      <c r="C895" s="693"/>
      <c r="D895" s="693"/>
      <c r="E895" s="693"/>
      <c r="F895" s="694"/>
      <c r="G895" s="289"/>
      <c r="H895" s="290"/>
      <c r="I895" s="303"/>
      <c r="J895" s="303"/>
      <c r="K895" s="689"/>
      <c r="L895" s="690"/>
      <c r="M895" s="291"/>
      <c r="N895" s="292"/>
      <c r="O895" s="315"/>
    </row>
    <row r="896" spans="2:15" ht="13.5" thickBot="1" x14ac:dyDescent="0.25">
      <c r="B896" s="693"/>
      <c r="C896" s="693"/>
      <c r="D896" s="693"/>
      <c r="E896" s="693"/>
      <c r="F896" s="694"/>
      <c r="G896" s="289"/>
      <c r="H896" s="290"/>
      <c r="I896" s="303"/>
      <c r="J896" s="303"/>
      <c r="K896" s="689"/>
      <c r="L896" s="690"/>
      <c r="M896" s="291"/>
      <c r="N896" s="292"/>
      <c r="O896" s="315"/>
    </row>
    <row r="897" spans="2:15" ht="13.5" thickBot="1" x14ac:dyDescent="0.25">
      <c r="B897" s="693"/>
      <c r="C897" s="693"/>
      <c r="D897" s="693"/>
      <c r="E897" s="693"/>
      <c r="F897" s="694"/>
      <c r="G897" s="289"/>
      <c r="H897" s="290"/>
      <c r="I897" s="303"/>
      <c r="J897" s="303"/>
      <c r="K897" s="689"/>
      <c r="L897" s="690"/>
      <c r="M897" s="291"/>
      <c r="N897" s="292"/>
      <c r="O897" s="315"/>
    </row>
    <row r="898" spans="2:15" ht="13.5" thickBot="1" x14ac:dyDescent="0.25">
      <c r="B898" s="693"/>
      <c r="C898" s="693"/>
      <c r="D898" s="693"/>
      <c r="E898" s="693"/>
      <c r="F898" s="694"/>
      <c r="G898" s="289"/>
      <c r="H898" s="290"/>
      <c r="I898" s="303"/>
      <c r="J898" s="303"/>
      <c r="K898" s="689"/>
      <c r="L898" s="690"/>
      <c r="M898" s="291"/>
      <c r="N898" s="292"/>
      <c r="O898" s="315"/>
    </row>
    <row r="899" spans="2:15" ht="13.5" thickBot="1" x14ac:dyDescent="0.25">
      <c r="B899" s="693"/>
      <c r="C899" s="693"/>
      <c r="D899" s="693"/>
      <c r="E899" s="693"/>
      <c r="F899" s="694"/>
      <c r="G899" s="289"/>
      <c r="H899" s="290"/>
      <c r="I899" s="303"/>
      <c r="J899" s="303"/>
      <c r="K899" s="689"/>
      <c r="L899" s="690"/>
      <c r="M899" s="291"/>
      <c r="N899" s="292"/>
      <c r="O899" s="315"/>
    </row>
    <row r="900" spans="2:15" ht="13.5" thickBot="1" x14ac:dyDescent="0.25">
      <c r="B900" s="693"/>
      <c r="C900" s="693"/>
      <c r="D900" s="693"/>
      <c r="E900" s="693"/>
      <c r="F900" s="694"/>
      <c r="G900" s="289"/>
      <c r="H900" s="290"/>
      <c r="I900" s="303"/>
      <c r="J900" s="303"/>
      <c r="K900" s="689"/>
      <c r="L900" s="690"/>
      <c r="M900" s="291"/>
      <c r="N900" s="292"/>
      <c r="O900" s="315"/>
    </row>
    <row r="901" spans="2:15" ht="13.5" thickBot="1" x14ac:dyDescent="0.25">
      <c r="B901" s="693"/>
      <c r="C901" s="693"/>
      <c r="D901" s="693"/>
      <c r="E901" s="693"/>
      <c r="F901" s="694"/>
      <c r="G901" s="289"/>
      <c r="H901" s="290"/>
      <c r="I901" s="303"/>
      <c r="J901" s="303"/>
      <c r="K901" s="689"/>
      <c r="L901" s="690"/>
      <c r="M901" s="291"/>
      <c r="N901" s="292"/>
      <c r="O901" s="315"/>
    </row>
    <row r="902" spans="2:15" ht="13.5" thickBot="1" x14ac:dyDescent="0.25">
      <c r="B902" s="693"/>
      <c r="C902" s="693"/>
      <c r="D902" s="693"/>
      <c r="E902" s="693"/>
      <c r="F902" s="694"/>
      <c r="G902" s="289"/>
      <c r="H902" s="290"/>
      <c r="I902" s="303"/>
      <c r="J902" s="303"/>
      <c r="K902" s="689"/>
      <c r="L902" s="690"/>
      <c r="M902" s="291"/>
      <c r="N902" s="292"/>
      <c r="O902" s="315"/>
    </row>
    <row r="903" spans="2:15" ht="13.5" thickBot="1" x14ac:dyDescent="0.25">
      <c r="B903" s="693"/>
      <c r="C903" s="693"/>
      <c r="D903" s="693"/>
      <c r="E903" s="693"/>
      <c r="F903" s="694"/>
      <c r="G903" s="289"/>
      <c r="H903" s="290"/>
      <c r="I903" s="303"/>
      <c r="J903" s="303"/>
      <c r="K903" s="689"/>
      <c r="L903" s="690"/>
      <c r="M903" s="291"/>
      <c r="N903" s="292"/>
      <c r="O903" s="315"/>
    </row>
    <row r="904" spans="2:15" ht="13.5" thickBot="1" x14ac:dyDescent="0.25">
      <c r="B904" s="693"/>
      <c r="C904" s="693"/>
      <c r="D904" s="693"/>
      <c r="E904" s="693"/>
      <c r="F904" s="694"/>
      <c r="G904" s="289"/>
      <c r="H904" s="290"/>
      <c r="I904" s="303"/>
      <c r="J904" s="303"/>
      <c r="K904" s="689"/>
      <c r="L904" s="690"/>
      <c r="M904" s="291"/>
      <c r="N904" s="292"/>
      <c r="O904" s="315"/>
    </row>
    <row r="905" spans="2:15" ht="13.5" thickBot="1" x14ac:dyDescent="0.25">
      <c r="B905" s="693"/>
      <c r="C905" s="693"/>
      <c r="D905" s="693"/>
      <c r="E905" s="693"/>
      <c r="F905" s="694"/>
      <c r="G905" s="289"/>
      <c r="H905" s="290"/>
      <c r="I905" s="303"/>
      <c r="J905" s="303"/>
      <c r="K905" s="689"/>
      <c r="L905" s="690"/>
      <c r="M905" s="291"/>
      <c r="N905" s="292"/>
      <c r="O905" s="315"/>
    </row>
    <row r="906" spans="2:15" ht="13.5" thickBot="1" x14ac:dyDescent="0.25">
      <c r="B906" s="693"/>
      <c r="C906" s="693"/>
      <c r="D906" s="693"/>
      <c r="E906" s="693"/>
      <c r="F906" s="694"/>
      <c r="G906" s="289"/>
      <c r="H906" s="290"/>
      <c r="I906" s="303"/>
      <c r="J906" s="303"/>
      <c r="K906" s="689"/>
      <c r="L906" s="690"/>
      <c r="M906" s="291"/>
      <c r="N906" s="292"/>
      <c r="O906" s="315"/>
    </row>
    <row r="907" spans="2:15" ht="13.5" thickBot="1" x14ac:dyDescent="0.25">
      <c r="B907" s="693"/>
      <c r="C907" s="693"/>
      <c r="D907" s="693"/>
      <c r="E907" s="693"/>
      <c r="F907" s="694"/>
      <c r="G907" s="289"/>
      <c r="H907" s="290"/>
      <c r="I907" s="303"/>
      <c r="J907" s="303"/>
      <c r="K907" s="689"/>
      <c r="L907" s="690"/>
      <c r="M907" s="291"/>
      <c r="N907" s="292"/>
      <c r="O907" s="315"/>
    </row>
    <row r="908" spans="2:15" ht="13.5" thickBot="1" x14ac:dyDescent="0.25">
      <c r="B908" s="693"/>
      <c r="C908" s="693"/>
      <c r="D908" s="693"/>
      <c r="E908" s="693"/>
      <c r="F908" s="694"/>
      <c r="G908" s="289"/>
      <c r="H908" s="290"/>
      <c r="I908" s="303"/>
      <c r="J908" s="303"/>
      <c r="K908" s="689"/>
      <c r="L908" s="690"/>
      <c r="M908" s="291"/>
      <c r="N908" s="292"/>
      <c r="O908" s="315"/>
    </row>
    <row r="909" spans="2:15" ht="13.5" thickBot="1" x14ac:dyDescent="0.25">
      <c r="B909" s="693"/>
      <c r="C909" s="693"/>
      <c r="D909" s="693"/>
      <c r="E909" s="693"/>
      <c r="F909" s="694"/>
      <c r="G909" s="289"/>
      <c r="H909" s="290"/>
      <c r="I909" s="303"/>
      <c r="J909" s="303"/>
      <c r="K909" s="689"/>
      <c r="L909" s="690"/>
      <c r="M909" s="291"/>
      <c r="N909" s="292"/>
      <c r="O909" s="315"/>
    </row>
    <row r="910" spans="2:15" ht="13.5" thickBot="1" x14ac:dyDescent="0.25">
      <c r="B910" s="693"/>
      <c r="C910" s="693"/>
      <c r="D910" s="693"/>
      <c r="E910" s="693"/>
      <c r="F910" s="694"/>
      <c r="G910" s="289"/>
      <c r="H910" s="290"/>
      <c r="I910" s="303"/>
      <c r="J910" s="303"/>
      <c r="K910" s="689"/>
      <c r="L910" s="690"/>
      <c r="M910" s="291"/>
      <c r="N910" s="292"/>
      <c r="O910" s="315"/>
    </row>
    <row r="911" spans="2:15" ht="13.5" thickBot="1" x14ac:dyDescent="0.25">
      <c r="B911" s="693"/>
      <c r="C911" s="693"/>
      <c r="D911" s="693"/>
      <c r="E911" s="693"/>
      <c r="F911" s="694"/>
      <c r="G911" s="289"/>
      <c r="H911" s="290"/>
      <c r="I911" s="303"/>
      <c r="J911" s="303"/>
      <c r="K911" s="689"/>
      <c r="L911" s="690"/>
      <c r="M911" s="291"/>
      <c r="N911" s="292"/>
      <c r="O911" s="315"/>
    </row>
    <row r="912" spans="2:15" ht="13.5" thickBot="1" x14ac:dyDescent="0.25">
      <c r="B912" s="693"/>
      <c r="C912" s="693"/>
      <c r="D912" s="693"/>
      <c r="E912" s="693"/>
      <c r="F912" s="694"/>
      <c r="G912" s="289"/>
      <c r="H912" s="290"/>
      <c r="I912" s="303"/>
      <c r="J912" s="303"/>
      <c r="K912" s="689"/>
      <c r="L912" s="690"/>
      <c r="M912" s="291"/>
      <c r="N912" s="292"/>
      <c r="O912" s="315"/>
    </row>
    <row r="913" spans="2:15" ht="13.5" thickBot="1" x14ac:dyDescent="0.25">
      <c r="B913" s="693"/>
      <c r="C913" s="693"/>
      <c r="D913" s="693"/>
      <c r="E913" s="693"/>
      <c r="F913" s="694"/>
      <c r="G913" s="289"/>
      <c r="H913" s="290"/>
      <c r="I913" s="303"/>
      <c r="J913" s="303"/>
      <c r="K913" s="689"/>
      <c r="L913" s="690"/>
      <c r="M913" s="291"/>
      <c r="N913" s="292"/>
      <c r="O913" s="315"/>
    </row>
    <row r="914" spans="2:15" ht="13.5" thickBot="1" x14ac:dyDescent="0.25">
      <c r="B914" s="693"/>
      <c r="C914" s="693"/>
      <c r="D914" s="693"/>
      <c r="E914" s="693"/>
      <c r="F914" s="694"/>
      <c r="G914" s="289"/>
      <c r="H914" s="290"/>
      <c r="I914" s="303"/>
      <c r="J914" s="303"/>
      <c r="K914" s="689"/>
      <c r="L914" s="690"/>
      <c r="M914" s="291"/>
      <c r="N914" s="292"/>
      <c r="O914" s="315"/>
    </row>
    <row r="915" spans="2:15" ht="13.5" thickBot="1" x14ac:dyDescent="0.25">
      <c r="B915" s="693"/>
      <c r="C915" s="693"/>
      <c r="D915" s="693"/>
      <c r="E915" s="693"/>
      <c r="F915" s="694"/>
      <c r="G915" s="289"/>
      <c r="H915" s="290"/>
      <c r="I915" s="303"/>
      <c r="J915" s="303"/>
      <c r="K915" s="689"/>
      <c r="L915" s="690"/>
      <c r="M915" s="291"/>
      <c r="N915" s="292"/>
      <c r="O915" s="315"/>
    </row>
    <row r="916" spans="2:15" ht="13.5" thickBot="1" x14ac:dyDescent="0.25">
      <c r="B916" s="693"/>
      <c r="C916" s="693"/>
      <c r="D916" s="693"/>
      <c r="E916" s="693"/>
      <c r="F916" s="694"/>
      <c r="G916" s="289"/>
      <c r="H916" s="290"/>
      <c r="I916" s="303"/>
      <c r="J916" s="303"/>
      <c r="K916" s="689"/>
      <c r="L916" s="690"/>
      <c r="M916" s="291"/>
      <c r="N916" s="292"/>
      <c r="O916" s="315"/>
    </row>
    <row r="917" spans="2:15" ht="13.5" thickBot="1" x14ac:dyDescent="0.25">
      <c r="B917" s="693"/>
      <c r="C917" s="693"/>
      <c r="D917" s="693"/>
      <c r="E917" s="693"/>
      <c r="F917" s="694"/>
      <c r="G917" s="289"/>
      <c r="H917" s="290"/>
      <c r="I917" s="303"/>
      <c r="J917" s="303"/>
      <c r="K917" s="689"/>
      <c r="L917" s="690"/>
      <c r="M917" s="291"/>
      <c r="N917" s="292"/>
      <c r="O917" s="315"/>
    </row>
    <row r="918" spans="2:15" ht="13.5" thickBot="1" x14ac:dyDescent="0.25">
      <c r="B918" s="693"/>
      <c r="C918" s="693"/>
      <c r="D918" s="693"/>
      <c r="E918" s="693"/>
      <c r="F918" s="694"/>
      <c r="G918" s="289"/>
      <c r="H918" s="290"/>
      <c r="I918" s="303"/>
      <c r="J918" s="303"/>
      <c r="K918" s="689"/>
      <c r="L918" s="690"/>
      <c r="M918" s="291"/>
      <c r="N918" s="292"/>
      <c r="O918" s="315"/>
    </row>
    <row r="919" spans="2:15" ht="13.5" thickBot="1" x14ac:dyDescent="0.25">
      <c r="B919" s="693"/>
      <c r="C919" s="693"/>
      <c r="D919" s="693"/>
      <c r="E919" s="693"/>
      <c r="F919" s="694"/>
      <c r="G919" s="289"/>
      <c r="H919" s="290"/>
      <c r="I919" s="303"/>
      <c r="J919" s="303"/>
      <c r="K919" s="689"/>
      <c r="L919" s="690"/>
      <c r="M919" s="291"/>
      <c r="N919" s="292"/>
      <c r="O919" s="315"/>
    </row>
    <row r="920" spans="2:15" ht="13.5" thickBot="1" x14ac:dyDescent="0.25">
      <c r="B920" s="693"/>
      <c r="C920" s="693"/>
      <c r="D920" s="693"/>
      <c r="E920" s="693"/>
      <c r="F920" s="694"/>
      <c r="G920" s="289"/>
      <c r="H920" s="290"/>
      <c r="I920" s="303"/>
      <c r="J920" s="303"/>
      <c r="K920" s="689"/>
      <c r="L920" s="690"/>
      <c r="M920" s="291"/>
      <c r="N920" s="292"/>
      <c r="O920" s="315"/>
    </row>
    <row r="921" spans="2:15" ht="13.5" thickBot="1" x14ac:dyDescent="0.25">
      <c r="B921" s="693"/>
      <c r="C921" s="693"/>
      <c r="D921" s="693"/>
      <c r="E921" s="693"/>
      <c r="F921" s="694"/>
      <c r="G921" s="289"/>
      <c r="H921" s="290"/>
      <c r="I921" s="303"/>
      <c r="J921" s="303"/>
      <c r="K921" s="689"/>
      <c r="L921" s="690"/>
      <c r="M921" s="291"/>
      <c r="N921" s="292"/>
      <c r="O921" s="315"/>
    </row>
    <row r="922" spans="2:15" ht="13.5" thickBot="1" x14ac:dyDescent="0.25">
      <c r="B922" s="693"/>
      <c r="C922" s="693"/>
      <c r="D922" s="693"/>
      <c r="E922" s="693"/>
      <c r="F922" s="694"/>
      <c r="G922" s="289"/>
      <c r="H922" s="290"/>
      <c r="I922" s="303"/>
      <c r="J922" s="303"/>
      <c r="K922" s="689"/>
      <c r="L922" s="690"/>
      <c r="M922" s="291"/>
      <c r="N922" s="292"/>
      <c r="O922" s="315"/>
    </row>
    <row r="923" spans="2:15" ht="13.5" thickBot="1" x14ac:dyDescent="0.25">
      <c r="B923" s="693"/>
      <c r="C923" s="693"/>
      <c r="D923" s="693"/>
      <c r="E923" s="693"/>
      <c r="F923" s="694"/>
      <c r="G923" s="289"/>
      <c r="H923" s="290"/>
      <c r="I923" s="303"/>
      <c r="J923" s="303"/>
      <c r="K923" s="689"/>
      <c r="L923" s="690"/>
      <c r="M923" s="291"/>
      <c r="N923" s="292"/>
      <c r="O923" s="315"/>
    </row>
    <row r="924" spans="2:15" ht="13.5" thickBot="1" x14ac:dyDescent="0.25">
      <c r="B924" s="693"/>
      <c r="C924" s="693"/>
      <c r="D924" s="693"/>
      <c r="E924" s="693"/>
      <c r="F924" s="694"/>
      <c r="G924" s="289"/>
      <c r="H924" s="290"/>
      <c r="I924" s="303"/>
      <c r="J924" s="303"/>
      <c r="K924" s="689"/>
      <c r="L924" s="690"/>
      <c r="M924" s="291"/>
      <c r="N924" s="292"/>
      <c r="O924" s="315"/>
    </row>
    <row r="925" spans="2:15" ht="13.5" thickBot="1" x14ac:dyDescent="0.25">
      <c r="B925" s="693"/>
      <c r="C925" s="693"/>
      <c r="D925" s="693"/>
      <c r="E925" s="693"/>
      <c r="F925" s="694"/>
      <c r="G925" s="289"/>
      <c r="H925" s="290"/>
      <c r="I925" s="303"/>
      <c r="J925" s="303"/>
      <c r="K925" s="689"/>
      <c r="L925" s="690"/>
      <c r="M925" s="291"/>
      <c r="N925" s="292"/>
      <c r="O925" s="315"/>
    </row>
    <row r="926" spans="2:15" ht="13.5" thickBot="1" x14ac:dyDescent="0.25">
      <c r="B926" s="693"/>
      <c r="C926" s="693"/>
      <c r="D926" s="693"/>
      <c r="E926" s="693"/>
      <c r="F926" s="694"/>
      <c r="G926" s="289"/>
      <c r="H926" s="290"/>
      <c r="I926" s="303"/>
      <c r="J926" s="303"/>
      <c r="K926" s="689"/>
      <c r="L926" s="690"/>
      <c r="M926" s="291"/>
      <c r="N926" s="292"/>
      <c r="O926" s="315"/>
    </row>
    <row r="927" spans="2:15" ht="13.5" thickBot="1" x14ac:dyDescent="0.25">
      <c r="B927" s="693"/>
      <c r="C927" s="693"/>
      <c r="D927" s="693"/>
      <c r="E927" s="693"/>
      <c r="F927" s="694"/>
      <c r="G927" s="289"/>
      <c r="H927" s="290"/>
      <c r="I927" s="303"/>
      <c r="J927" s="303"/>
      <c r="K927" s="689"/>
      <c r="L927" s="690"/>
      <c r="M927" s="291"/>
      <c r="N927" s="292"/>
      <c r="O927" s="315"/>
    </row>
    <row r="928" spans="2:15" ht="13.5" thickBot="1" x14ac:dyDescent="0.25">
      <c r="B928" s="693"/>
      <c r="C928" s="693"/>
      <c r="D928" s="693"/>
      <c r="E928" s="693"/>
      <c r="F928" s="694"/>
      <c r="G928" s="289"/>
      <c r="H928" s="290"/>
      <c r="I928" s="303"/>
      <c r="J928" s="303"/>
      <c r="K928" s="689"/>
      <c r="L928" s="690"/>
      <c r="M928" s="291"/>
      <c r="N928" s="292"/>
      <c r="O928" s="315"/>
    </row>
    <row r="929" spans="2:15" ht="13.5" thickBot="1" x14ac:dyDescent="0.25">
      <c r="B929" s="693"/>
      <c r="C929" s="693"/>
      <c r="D929" s="693"/>
      <c r="E929" s="693"/>
      <c r="F929" s="694"/>
      <c r="G929" s="289"/>
      <c r="H929" s="290"/>
      <c r="I929" s="303"/>
      <c r="J929" s="303"/>
      <c r="K929" s="689"/>
      <c r="L929" s="690"/>
      <c r="M929" s="291"/>
      <c r="N929" s="292"/>
      <c r="O929" s="315"/>
    </row>
    <row r="930" spans="2:15" ht="13.5" thickBot="1" x14ac:dyDescent="0.25">
      <c r="B930" s="693"/>
      <c r="C930" s="693"/>
      <c r="D930" s="693"/>
      <c r="E930" s="693"/>
      <c r="F930" s="694"/>
      <c r="G930" s="289"/>
      <c r="H930" s="290"/>
      <c r="I930" s="303"/>
      <c r="J930" s="303"/>
      <c r="K930" s="689"/>
      <c r="L930" s="690"/>
      <c r="M930" s="291"/>
      <c r="N930" s="292"/>
      <c r="O930" s="315"/>
    </row>
    <row r="931" spans="2:15" ht="13.5" thickBot="1" x14ac:dyDescent="0.25">
      <c r="B931" s="693"/>
      <c r="C931" s="693"/>
      <c r="D931" s="693"/>
      <c r="E931" s="693"/>
      <c r="F931" s="694"/>
      <c r="G931" s="289"/>
      <c r="H931" s="290"/>
      <c r="I931" s="303"/>
      <c r="J931" s="303"/>
      <c r="K931" s="689"/>
      <c r="L931" s="690"/>
      <c r="M931" s="291"/>
      <c r="N931" s="292"/>
      <c r="O931" s="315"/>
    </row>
    <row r="932" spans="2:15" ht="13.5" thickBot="1" x14ac:dyDescent="0.25">
      <c r="B932" s="693"/>
      <c r="C932" s="693"/>
      <c r="D932" s="693"/>
      <c r="E932" s="693"/>
      <c r="F932" s="694"/>
      <c r="G932" s="289"/>
      <c r="H932" s="290"/>
      <c r="I932" s="303"/>
      <c r="J932" s="303"/>
      <c r="K932" s="689"/>
      <c r="L932" s="690"/>
      <c r="M932" s="291"/>
      <c r="N932" s="292"/>
      <c r="O932" s="315"/>
    </row>
    <row r="933" spans="2:15" ht="13.5" thickBot="1" x14ac:dyDescent="0.25">
      <c r="B933" s="693"/>
      <c r="C933" s="693"/>
      <c r="D933" s="693"/>
      <c r="E933" s="693"/>
      <c r="F933" s="694"/>
      <c r="G933" s="289"/>
      <c r="H933" s="290"/>
      <c r="I933" s="303"/>
      <c r="J933" s="303"/>
      <c r="K933" s="689"/>
      <c r="L933" s="690"/>
      <c r="M933" s="291"/>
      <c r="N933" s="292"/>
      <c r="O933" s="315"/>
    </row>
    <row r="934" spans="2:15" ht="13.5" thickBot="1" x14ac:dyDescent="0.25">
      <c r="B934" s="693"/>
      <c r="C934" s="693"/>
      <c r="D934" s="693"/>
      <c r="E934" s="693"/>
      <c r="F934" s="694"/>
      <c r="G934" s="289"/>
      <c r="H934" s="290"/>
      <c r="I934" s="303"/>
      <c r="J934" s="303"/>
      <c r="K934" s="689"/>
      <c r="L934" s="690"/>
      <c r="M934" s="291"/>
      <c r="N934" s="292"/>
      <c r="O934" s="315"/>
    </row>
    <row r="935" spans="2:15" ht="13.5" thickBot="1" x14ac:dyDescent="0.25">
      <c r="B935" s="693"/>
      <c r="C935" s="693"/>
      <c r="D935" s="693"/>
      <c r="E935" s="693"/>
      <c r="F935" s="694"/>
      <c r="G935" s="289"/>
      <c r="H935" s="290"/>
      <c r="I935" s="303"/>
      <c r="J935" s="303"/>
      <c r="K935" s="689"/>
      <c r="L935" s="690"/>
      <c r="M935" s="291"/>
      <c r="N935" s="292"/>
      <c r="O935" s="315"/>
    </row>
    <row r="936" spans="2:15" ht="13.5" thickBot="1" x14ac:dyDescent="0.25">
      <c r="B936" s="693"/>
      <c r="C936" s="693"/>
      <c r="D936" s="693"/>
      <c r="E936" s="693"/>
      <c r="F936" s="694"/>
      <c r="G936" s="289"/>
      <c r="H936" s="290"/>
      <c r="I936" s="303"/>
      <c r="J936" s="303"/>
      <c r="K936" s="689"/>
      <c r="L936" s="690"/>
      <c r="M936" s="291"/>
      <c r="N936" s="292"/>
      <c r="O936" s="315"/>
    </row>
    <row r="937" spans="2:15" ht="13.5" thickBot="1" x14ac:dyDescent="0.25">
      <c r="B937" s="693"/>
      <c r="C937" s="693"/>
      <c r="D937" s="693"/>
      <c r="E937" s="693"/>
      <c r="F937" s="694"/>
      <c r="G937" s="289"/>
      <c r="H937" s="290"/>
      <c r="I937" s="303"/>
      <c r="J937" s="303"/>
      <c r="K937" s="689"/>
      <c r="L937" s="690"/>
      <c r="M937" s="291"/>
      <c r="N937" s="292"/>
      <c r="O937" s="315"/>
    </row>
    <row r="938" spans="2:15" ht="13.5" thickBot="1" x14ac:dyDescent="0.25">
      <c r="B938" s="693"/>
      <c r="C938" s="693"/>
      <c r="D938" s="693"/>
      <c r="E938" s="693"/>
      <c r="F938" s="694"/>
      <c r="G938" s="289"/>
      <c r="H938" s="290"/>
      <c r="I938" s="303"/>
      <c r="J938" s="303"/>
      <c r="K938" s="689"/>
      <c r="L938" s="690"/>
      <c r="M938" s="291"/>
      <c r="N938" s="292"/>
      <c r="O938" s="315"/>
    </row>
    <row r="939" spans="2:15" ht="13.5" thickBot="1" x14ac:dyDescent="0.25">
      <c r="B939" s="693"/>
      <c r="C939" s="693"/>
      <c r="D939" s="693"/>
      <c r="E939" s="693"/>
      <c r="F939" s="694"/>
      <c r="G939" s="289"/>
      <c r="H939" s="290"/>
      <c r="I939" s="303"/>
      <c r="J939" s="303"/>
      <c r="K939" s="689"/>
      <c r="L939" s="690"/>
      <c r="M939" s="291"/>
      <c r="N939" s="292"/>
      <c r="O939" s="315"/>
    </row>
    <row r="940" spans="2:15" ht="13.5" thickBot="1" x14ac:dyDescent="0.25">
      <c r="B940" s="693"/>
      <c r="C940" s="693"/>
      <c r="D940" s="693"/>
      <c r="E940" s="693"/>
      <c r="F940" s="694"/>
      <c r="G940" s="289"/>
      <c r="H940" s="290"/>
      <c r="I940" s="303"/>
      <c r="J940" s="303"/>
      <c r="K940" s="689"/>
      <c r="L940" s="690"/>
      <c r="M940" s="291"/>
      <c r="N940" s="292"/>
      <c r="O940" s="315"/>
    </row>
    <row r="941" spans="2:15" ht="13.5" thickBot="1" x14ac:dyDescent="0.25">
      <c r="B941" s="693"/>
      <c r="C941" s="693"/>
      <c r="D941" s="693"/>
      <c r="E941" s="693"/>
      <c r="F941" s="694"/>
      <c r="G941" s="289"/>
      <c r="H941" s="290"/>
      <c r="I941" s="303"/>
      <c r="J941" s="303"/>
      <c r="K941" s="689"/>
      <c r="L941" s="690"/>
      <c r="M941" s="291"/>
      <c r="N941" s="292"/>
      <c r="O941" s="315"/>
    </row>
    <row r="942" spans="2:15" ht="13.5" thickBot="1" x14ac:dyDescent="0.25">
      <c r="B942" s="693"/>
      <c r="C942" s="693"/>
      <c r="D942" s="693"/>
      <c r="E942" s="693"/>
      <c r="F942" s="694"/>
      <c r="G942" s="289"/>
      <c r="H942" s="290"/>
      <c r="I942" s="303"/>
      <c r="J942" s="303"/>
      <c r="K942" s="689"/>
      <c r="L942" s="690"/>
      <c r="M942" s="291"/>
      <c r="N942" s="292"/>
      <c r="O942" s="315"/>
    </row>
    <row r="943" spans="2:15" ht="13.5" thickBot="1" x14ac:dyDescent="0.25">
      <c r="B943" s="693"/>
      <c r="C943" s="693"/>
      <c r="D943" s="693"/>
      <c r="E943" s="693"/>
      <c r="F943" s="694"/>
      <c r="G943" s="289"/>
      <c r="H943" s="290"/>
      <c r="I943" s="303"/>
      <c r="J943" s="303"/>
      <c r="K943" s="689"/>
      <c r="L943" s="690"/>
      <c r="M943" s="291"/>
      <c r="N943" s="292"/>
      <c r="O943" s="315"/>
    </row>
    <row r="944" spans="2:15" ht="13.5" thickBot="1" x14ac:dyDescent="0.25">
      <c r="B944" s="693"/>
      <c r="C944" s="693"/>
      <c r="D944" s="693"/>
      <c r="E944" s="693"/>
      <c r="F944" s="694"/>
      <c r="G944" s="289"/>
      <c r="H944" s="290"/>
      <c r="I944" s="303"/>
      <c r="J944" s="303"/>
      <c r="K944" s="689"/>
      <c r="L944" s="690"/>
      <c r="M944" s="291"/>
      <c r="N944" s="292"/>
      <c r="O944" s="315"/>
    </row>
    <row r="945" spans="2:15" ht="13.5" thickBot="1" x14ac:dyDescent="0.25">
      <c r="B945" s="693"/>
      <c r="C945" s="693"/>
      <c r="D945" s="693"/>
      <c r="E945" s="693"/>
      <c r="F945" s="694"/>
      <c r="G945" s="289"/>
      <c r="H945" s="290"/>
      <c r="I945" s="303"/>
      <c r="J945" s="303"/>
      <c r="K945" s="689"/>
      <c r="L945" s="690"/>
      <c r="M945" s="291"/>
      <c r="N945" s="292"/>
      <c r="O945" s="315"/>
    </row>
    <row r="946" spans="2:15" ht="13.5" thickBot="1" x14ac:dyDescent="0.25">
      <c r="B946" s="693"/>
      <c r="C946" s="693"/>
      <c r="D946" s="693"/>
      <c r="E946" s="693"/>
      <c r="F946" s="694"/>
      <c r="G946" s="289"/>
      <c r="H946" s="290"/>
      <c r="I946" s="303"/>
      <c r="J946" s="303"/>
      <c r="K946" s="689"/>
      <c r="L946" s="690"/>
      <c r="M946" s="291"/>
      <c r="N946" s="292"/>
      <c r="O946" s="315"/>
    </row>
    <row r="947" spans="2:15" ht="13.5" thickBot="1" x14ac:dyDescent="0.25">
      <c r="B947" s="693"/>
      <c r="C947" s="693"/>
      <c r="D947" s="693"/>
      <c r="E947" s="693"/>
      <c r="F947" s="694"/>
      <c r="G947" s="289"/>
      <c r="H947" s="290"/>
      <c r="I947" s="303"/>
      <c r="J947" s="303"/>
      <c r="K947" s="689"/>
      <c r="L947" s="690"/>
      <c r="M947" s="291"/>
      <c r="N947" s="292"/>
      <c r="O947" s="315"/>
    </row>
    <row r="948" spans="2:15" ht="13.5" thickBot="1" x14ac:dyDescent="0.25">
      <c r="B948" s="693"/>
      <c r="C948" s="693"/>
      <c r="D948" s="693"/>
      <c r="E948" s="693"/>
      <c r="F948" s="694"/>
      <c r="G948" s="289"/>
      <c r="H948" s="290"/>
      <c r="I948" s="303"/>
      <c r="J948" s="303"/>
      <c r="K948" s="689"/>
      <c r="L948" s="690"/>
      <c r="M948" s="291"/>
      <c r="N948" s="292"/>
      <c r="O948" s="315"/>
    </row>
    <row r="949" spans="2:15" ht="13.5" thickBot="1" x14ac:dyDescent="0.25">
      <c r="B949" s="693"/>
      <c r="C949" s="693"/>
      <c r="D949" s="693"/>
      <c r="E949" s="693"/>
      <c r="F949" s="694"/>
      <c r="G949" s="289"/>
      <c r="H949" s="290"/>
      <c r="I949" s="303"/>
      <c r="J949" s="303"/>
      <c r="K949" s="689"/>
      <c r="L949" s="690"/>
      <c r="M949" s="291"/>
      <c r="N949" s="292"/>
      <c r="O949" s="315"/>
    </row>
    <row r="950" spans="2:15" ht="13.5" thickBot="1" x14ac:dyDescent="0.25">
      <c r="B950" s="693"/>
      <c r="C950" s="693"/>
      <c r="D950" s="693"/>
      <c r="E950" s="693"/>
      <c r="F950" s="694"/>
      <c r="G950" s="289"/>
      <c r="H950" s="290"/>
      <c r="I950" s="303"/>
      <c r="J950" s="303"/>
      <c r="K950" s="689"/>
      <c r="L950" s="690"/>
      <c r="M950" s="291"/>
      <c r="N950" s="292"/>
      <c r="O950" s="315"/>
    </row>
    <row r="951" spans="2:15" ht="13.5" thickBot="1" x14ac:dyDescent="0.25">
      <c r="B951" s="693"/>
      <c r="C951" s="693"/>
      <c r="D951" s="693"/>
      <c r="E951" s="693"/>
      <c r="F951" s="694"/>
      <c r="G951" s="289"/>
      <c r="H951" s="290"/>
      <c r="I951" s="303"/>
      <c r="J951" s="303"/>
      <c r="K951" s="689"/>
      <c r="L951" s="690"/>
      <c r="M951" s="291"/>
      <c r="N951" s="292"/>
      <c r="O951" s="315"/>
    </row>
    <row r="952" spans="2:15" ht="13.5" thickBot="1" x14ac:dyDescent="0.25">
      <c r="B952" s="693"/>
      <c r="C952" s="693"/>
      <c r="D952" s="693"/>
      <c r="E952" s="693"/>
      <c r="F952" s="694"/>
      <c r="G952" s="289"/>
      <c r="H952" s="290"/>
      <c r="I952" s="303"/>
      <c r="J952" s="303"/>
      <c r="K952" s="689"/>
      <c r="L952" s="690"/>
      <c r="M952" s="291"/>
      <c r="N952" s="292"/>
      <c r="O952" s="315"/>
    </row>
    <row r="953" spans="2:15" ht="13.5" thickBot="1" x14ac:dyDescent="0.25">
      <c r="B953" s="693"/>
      <c r="C953" s="693"/>
      <c r="D953" s="693"/>
      <c r="E953" s="693"/>
      <c r="F953" s="694"/>
      <c r="G953" s="289"/>
      <c r="H953" s="290"/>
      <c r="I953" s="303"/>
      <c r="J953" s="303"/>
      <c r="K953" s="689"/>
      <c r="L953" s="690"/>
      <c r="M953" s="291"/>
      <c r="N953" s="292"/>
      <c r="O953" s="315"/>
    </row>
    <row r="954" spans="2:15" ht="13.5" thickBot="1" x14ac:dyDescent="0.25">
      <c r="B954" s="693"/>
      <c r="C954" s="693"/>
      <c r="D954" s="693"/>
      <c r="E954" s="693"/>
      <c r="F954" s="694"/>
      <c r="G954" s="289"/>
      <c r="H954" s="290"/>
      <c r="I954" s="303"/>
      <c r="J954" s="303"/>
      <c r="K954" s="689"/>
      <c r="L954" s="690"/>
      <c r="M954" s="291"/>
      <c r="N954" s="292"/>
      <c r="O954" s="315"/>
    </row>
    <row r="955" spans="2:15" ht="13.5" thickBot="1" x14ac:dyDescent="0.25">
      <c r="B955" s="693"/>
      <c r="C955" s="693"/>
      <c r="D955" s="693"/>
      <c r="E955" s="693"/>
      <c r="F955" s="694"/>
      <c r="G955" s="289"/>
      <c r="H955" s="290"/>
      <c r="I955" s="303"/>
      <c r="J955" s="303"/>
      <c r="K955" s="689"/>
      <c r="L955" s="690"/>
      <c r="M955" s="291"/>
      <c r="N955" s="292"/>
      <c r="O955" s="315"/>
    </row>
    <row r="956" spans="2:15" ht="13.5" thickBot="1" x14ac:dyDescent="0.25">
      <c r="B956" s="693"/>
      <c r="C956" s="693"/>
      <c r="D956" s="693"/>
      <c r="E956" s="693"/>
      <c r="F956" s="694"/>
      <c r="G956" s="289"/>
      <c r="H956" s="290"/>
      <c r="I956" s="303"/>
      <c r="J956" s="303"/>
      <c r="K956" s="689"/>
      <c r="L956" s="690"/>
      <c r="M956" s="291"/>
      <c r="N956" s="292"/>
      <c r="O956" s="315"/>
    </row>
    <row r="957" spans="2:15" ht="13.5" thickBot="1" x14ac:dyDescent="0.25">
      <c r="B957" s="693"/>
      <c r="C957" s="693"/>
      <c r="D957" s="693"/>
      <c r="E957" s="693"/>
      <c r="F957" s="694"/>
      <c r="G957" s="289"/>
      <c r="H957" s="290"/>
      <c r="I957" s="303"/>
      <c r="J957" s="303"/>
      <c r="K957" s="689"/>
      <c r="L957" s="690"/>
      <c r="M957" s="291"/>
      <c r="N957" s="292"/>
      <c r="O957" s="315"/>
    </row>
    <row r="958" spans="2:15" ht="13.5" thickBot="1" x14ac:dyDescent="0.25">
      <c r="B958" s="693"/>
      <c r="C958" s="693"/>
      <c r="D958" s="693"/>
      <c r="E958" s="693"/>
      <c r="F958" s="694"/>
      <c r="G958" s="289"/>
      <c r="H958" s="290"/>
      <c r="I958" s="303"/>
      <c r="J958" s="303"/>
      <c r="K958" s="689"/>
      <c r="L958" s="690"/>
      <c r="M958" s="291"/>
      <c r="N958" s="292"/>
      <c r="O958" s="315"/>
    </row>
    <row r="959" spans="2:15" ht="13.5" thickBot="1" x14ac:dyDescent="0.25">
      <c r="B959" s="693"/>
      <c r="C959" s="693"/>
      <c r="D959" s="693"/>
      <c r="E959" s="693"/>
      <c r="F959" s="694"/>
      <c r="G959" s="289"/>
      <c r="H959" s="290"/>
      <c r="I959" s="303"/>
      <c r="J959" s="303"/>
      <c r="K959" s="689"/>
      <c r="L959" s="690"/>
      <c r="M959" s="291"/>
      <c r="N959" s="292"/>
      <c r="O959" s="315"/>
    </row>
    <row r="960" spans="2:15" ht="13.5" thickBot="1" x14ac:dyDescent="0.25">
      <c r="B960" s="693"/>
      <c r="C960" s="693"/>
      <c r="D960" s="693"/>
      <c r="E960" s="693"/>
      <c r="F960" s="694"/>
      <c r="G960" s="289"/>
      <c r="H960" s="290"/>
      <c r="I960" s="303"/>
      <c r="J960" s="303"/>
      <c r="K960" s="689"/>
      <c r="L960" s="690"/>
      <c r="M960" s="291"/>
      <c r="N960" s="292"/>
      <c r="O960" s="315"/>
    </row>
    <row r="961" spans="2:15" ht="13.5" thickBot="1" x14ac:dyDescent="0.25">
      <c r="B961" s="693"/>
      <c r="C961" s="693"/>
      <c r="D961" s="693"/>
      <c r="E961" s="693"/>
      <c r="F961" s="694"/>
      <c r="G961" s="289"/>
      <c r="H961" s="290"/>
      <c r="I961" s="303"/>
      <c r="J961" s="303"/>
      <c r="K961" s="689"/>
      <c r="L961" s="690"/>
      <c r="M961" s="291"/>
      <c r="N961" s="292"/>
      <c r="O961" s="315"/>
    </row>
    <row r="962" spans="2:15" ht="13.5" thickBot="1" x14ac:dyDescent="0.25">
      <c r="B962" s="693"/>
      <c r="C962" s="693"/>
      <c r="D962" s="693"/>
      <c r="E962" s="693"/>
      <c r="F962" s="694"/>
      <c r="G962" s="289"/>
      <c r="H962" s="290"/>
      <c r="I962" s="303"/>
      <c r="J962" s="303"/>
      <c r="K962" s="689"/>
      <c r="L962" s="690"/>
      <c r="M962" s="291"/>
      <c r="N962" s="292"/>
      <c r="O962" s="315"/>
    </row>
    <row r="963" spans="2:15" ht="13.5" thickBot="1" x14ac:dyDescent="0.25">
      <c r="B963" s="693"/>
      <c r="C963" s="693"/>
      <c r="D963" s="693"/>
      <c r="E963" s="693"/>
      <c r="F963" s="694"/>
      <c r="G963" s="289"/>
      <c r="H963" s="290"/>
      <c r="I963" s="303"/>
      <c r="J963" s="303"/>
      <c r="K963" s="689"/>
      <c r="L963" s="690"/>
      <c r="M963" s="291"/>
      <c r="N963" s="292"/>
      <c r="O963" s="315"/>
    </row>
    <row r="964" spans="2:15" ht="13.5" thickBot="1" x14ac:dyDescent="0.25">
      <c r="B964" s="693"/>
      <c r="C964" s="693"/>
      <c r="D964" s="693"/>
      <c r="E964" s="693"/>
      <c r="F964" s="694"/>
      <c r="G964" s="289"/>
      <c r="H964" s="290"/>
      <c r="I964" s="303"/>
      <c r="J964" s="303"/>
      <c r="K964" s="689"/>
      <c r="L964" s="690"/>
      <c r="M964" s="291"/>
      <c r="N964" s="292"/>
      <c r="O964" s="315"/>
    </row>
    <row r="965" spans="2:15" ht="13.5" thickBot="1" x14ac:dyDescent="0.25">
      <c r="B965" s="693"/>
      <c r="C965" s="693"/>
      <c r="D965" s="693"/>
      <c r="E965" s="693"/>
      <c r="F965" s="694"/>
      <c r="G965" s="289"/>
      <c r="H965" s="290"/>
      <c r="I965" s="303"/>
      <c r="J965" s="303"/>
      <c r="K965" s="689"/>
      <c r="L965" s="690"/>
      <c r="M965" s="291"/>
      <c r="N965" s="292"/>
      <c r="O965" s="315"/>
    </row>
    <row r="966" spans="2:15" ht="13.5" thickBot="1" x14ac:dyDescent="0.25">
      <c r="B966" s="693"/>
      <c r="C966" s="693"/>
      <c r="D966" s="693"/>
      <c r="E966" s="693"/>
      <c r="F966" s="694"/>
      <c r="G966" s="289"/>
      <c r="H966" s="290"/>
      <c r="I966" s="303"/>
      <c r="J966" s="303"/>
      <c r="K966" s="689"/>
      <c r="L966" s="690"/>
      <c r="M966" s="291"/>
      <c r="N966" s="292"/>
      <c r="O966" s="315"/>
    </row>
    <row r="967" spans="2:15" ht="13.5" thickBot="1" x14ac:dyDescent="0.25">
      <c r="B967" s="693"/>
      <c r="C967" s="693"/>
      <c r="D967" s="693"/>
      <c r="E967" s="693"/>
      <c r="F967" s="694"/>
      <c r="G967" s="289"/>
      <c r="H967" s="290"/>
      <c r="I967" s="303"/>
      <c r="J967" s="303"/>
      <c r="K967" s="689"/>
      <c r="L967" s="690"/>
      <c r="M967" s="291"/>
      <c r="N967" s="292"/>
      <c r="O967" s="315"/>
    </row>
    <row r="968" spans="2:15" ht="13.5" thickBot="1" x14ac:dyDescent="0.25">
      <c r="B968" s="693"/>
      <c r="C968" s="693"/>
      <c r="D968" s="693"/>
      <c r="E968" s="693"/>
      <c r="F968" s="694"/>
      <c r="G968" s="289"/>
      <c r="H968" s="290"/>
      <c r="I968" s="303"/>
      <c r="J968" s="303"/>
      <c r="K968" s="689"/>
      <c r="L968" s="690"/>
      <c r="M968" s="291"/>
      <c r="N968" s="292"/>
      <c r="O968" s="315"/>
    </row>
    <row r="969" spans="2:15" ht="13.5" thickBot="1" x14ac:dyDescent="0.25">
      <c r="B969" s="693"/>
      <c r="C969" s="693"/>
      <c r="D969" s="693"/>
      <c r="E969" s="693"/>
      <c r="F969" s="694"/>
      <c r="G969" s="289"/>
      <c r="H969" s="290"/>
      <c r="I969" s="303"/>
      <c r="J969" s="303"/>
      <c r="K969" s="689"/>
      <c r="L969" s="690"/>
      <c r="M969" s="291"/>
      <c r="N969" s="292"/>
      <c r="O969" s="315"/>
    </row>
    <row r="970" spans="2:15" ht="13.5" thickBot="1" x14ac:dyDescent="0.25">
      <c r="B970" s="693"/>
      <c r="C970" s="693"/>
      <c r="D970" s="693"/>
      <c r="E970" s="693"/>
      <c r="F970" s="694"/>
      <c r="G970" s="289"/>
      <c r="H970" s="290"/>
      <c r="I970" s="303"/>
      <c r="J970" s="303"/>
      <c r="K970" s="689"/>
      <c r="L970" s="690"/>
      <c r="M970" s="291"/>
      <c r="N970" s="292"/>
      <c r="O970" s="315"/>
    </row>
    <row r="971" spans="2:15" ht="13.5" thickBot="1" x14ac:dyDescent="0.25">
      <c r="B971" s="693"/>
      <c r="C971" s="693"/>
      <c r="D971" s="693"/>
      <c r="E971" s="693"/>
      <c r="F971" s="694"/>
      <c r="G971" s="289"/>
      <c r="H971" s="290"/>
      <c r="I971" s="303"/>
      <c r="J971" s="303"/>
      <c r="K971" s="689"/>
      <c r="L971" s="690"/>
      <c r="M971" s="291"/>
      <c r="N971" s="292"/>
      <c r="O971" s="315"/>
    </row>
    <row r="972" spans="2:15" ht="13.5" thickBot="1" x14ac:dyDescent="0.25">
      <c r="B972" s="693"/>
      <c r="C972" s="693"/>
      <c r="D972" s="693"/>
      <c r="E972" s="693"/>
      <c r="F972" s="694"/>
      <c r="G972" s="289"/>
      <c r="H972" s="290"/>
      <c r="I972" s="303"/>
      <c r="J972" s="303"/>
      <c r="K972" s="689"/>
      <c r="L972" s="690"/>
      <c r="M972" s="291"/>
      <c r="N972" s="292"/>
      <c r="O972" s="315"/>
    </row>
    <row r="973" spans="2:15" ht="13.5" thickBot="1" x14ac:dyDescent="0.25">
      <c r="B973" s="693"/>
      <c r="C973" s="693"/>
      <c r="D973" s="693"/>
      <c r="E973" s="693"/>
      <c r="F973" s="694"/>
      <c r="G973" s="289"/>
      <c r="H973" s="290"/>
      <c r="I973" s="303"/>
      <c r="J973" s="303"/>
      <c r="K973" s="689"/>
      <c r="L973" s="690"/>
      <c r="M973" s="291"/>
      <c r="N973" s="292"/>
      <c r="O973" s="315"/>
    </row>
    <row r="974" spans="2:15" ht="13.5" thickBot="1" x14ac:dyDescent="0.25">
      <c r="B974" s="693"/>
      <c r="C974" s="693"/>
      <c r="D974" s="693"/>
      <c r="E974" s="693"/>
      <c r="F974" s="694"/>
      <c r="G974" s="289"/>
      <c r="H974" s="290"/>
      <c r="I974" s="303"/>
      <c r="J974" s="303"/>
      <c r="K974" s="689"/>
      <c r="L974" s="690"/>
      <c r="M974" s="291"/>
      <c r="N974" s="292"/>
      <c r="O974" s="315"/>
    </row>
    <row r="975" spans="2:15" ht="13.5" thickBot="1" x14ac:dyDescent="0.25">
      <c r="B975" s="693"/>
      <c r="C975" s="693"/>
      <c r="D975" s="693"/>
      <c r="E975" s="693"/>
      <c r="F975" s="694"/>
      <c r="G975" s="289"/>
      <c r="H975" s="290"/>
      <c r="I975" s="303"/>
      <c r="J975" s="303"/>
      <c r="K975" s="689"/>
      <c r="L975" s="690"/>
      <c r="M975" s="291"/>
      <c r="N975" s="292"/>
      <c r="O975" s="315"/>
    </row>
    <row r="976" spans="2:15" ht="13.5" thickBot="1" x14ac:dyDescent="0.25">
      <c r="B976" s="693"/>
      <c r="C976" s="693"/>
      <c r="D976" s="693"/>
      <c r="E976" s="693"/>
      <c r="F976" s="694"/>
      <c r="G976" s="289"/>
      <c r="H976" s="290"/>
      <c r="I976" s="303"/>
      <c r="J976" s="303"/>
      <c r="K976" s="689"/>
      <c r="L976" s="690"/>
      <c r="M976" s="291"/>
      <c r="N976" s="292"/>
      <c r="O976" s="315"/>
    </row>
    <row r="977" spans="2:15" ht="13.5" thickBot="1" x14ac:dyDescent="0.25">
      <c r="B977" s="693"/>
      <c r="C977" s="693"/>
      <c r="D977" s="693"/>
      <c r="E977" s="693"/>
      <c r="F977" s="694"/>
      <c r="G977" s="289"/>
      <c r="H977" s="290"/>
      <c r="I977" s="303"/>
      <c r="J977" s="303"/>
      <c r="K977" s="689"/>
      <c r="L977" s="690"/>
      <c r="M977" s="291"/>
      <c r="N977" s="292"/>
      <c r="O977" s="315"/>
    </row>
    <row r="978" spans="2:15" ht="13.5" thickBot="1" x14ac:dyDescent="0.25">
      <c r="B978" s="693"/>
      <c r="C978" s="693"/>
      <c r="D978" s="693"/>
      <c r="E978" s="693"/>
      <c r="F978" s="694"/>
      <c r="G978" s="289"/>
      <c r="H978" s="290"/>
      <c r="I978" s="303"/>
      <c r="J978" s="303"/>
      <c r="K978" s="689"/>
      <c r="L978" s="690"/>
      <c r="M978" s="291"/>
      <c r="N978" s="292"/>
      <c r="O978" s="315"/>
    </row>
    <row r="979" spans="2:15" ht="13.5" thickBot="1" x14ac:dyDescent="0.25">
      <c r="B979" s="693"/>
      <c r="C979" s="693"/>
      <c r="D979" s="693"/>
      <c r="E979" s="693"/>
      <c r="F979" s="694"/>
      <c r="G979" s="289"/>
      <c r="H979" s="290"/>
      <c r="I979" s="303"/>
      <c r="J979" s="303"/>
      <c r="K979" s="689"/>
      <c r="L979" s="690"/>
      <c r="M979" s="291"/>
      <c r="N979" s="292"/>
      <c r="O979" s="315"/>
    </row>
    <row r="980" spans="2:15" ht="13.5" thickBot="1" x14ac:dyDescent="0.25">
      <c r="B980" s="693"/>
      <c r="C980" s="693"/>
      <c r="D980" s="693"/>
      <c r="E980" s="693"/>
      <c r="F980" s="694"/>
      <c r="G980" s="289"/>
      <c r="H980" s="290"/>
      <c r="I980" s="303"/>
      <c r="J980" s="303"/>
      <c r="K980" s="689"/>
      <c r="L980" s="690"/>
      <c r="M980" s="291"/>
      <c r="N980" s="292"/>
      <c r="O980" s="315"/>
    </row>
    <row r="981" spans="2:15" ht="13.5" thickBot="1" x14ac:dyDescent="0.25">
      <c r="B981" s="693"/>
      <c r="C981" s="693"/>
      <c r="D981" s="693"/>
      <c r="E981" s="693"/>
      <c r="F981" s="694"/>
      <c r="G981" s="289"/>
      <c r="H981" s="290"/>
      <c r="I981" s="303"/>
      <c r="J981" s="303"/>
      <c r="K981" s="689"/>
      <c r="L981" s="690"/>
      <c r="M981" s="291"/>
      <c r="N981" s="292"/>
      <c r="O981" s="315"/>
    </row>
    <row r="982" spans="2:15" ht="13.5" thickBot="1" x14ac:dyDescent="0.25">
      <c r="B982" s="693"/>
      <c r="C982" s="693"/>
      <c r="D982" s="693"/>
      <c r="E982" s="693"/>
      <c r="F982" s="694"/>
      <c r="G982" s="289"/>
      <c r="H982" s="290"/>
      <c r="I982" s="303"/>
      <c r="J982" s="303"/>
      <c r="K982" s="689"/>
      <c r="L982" s="690"/>
      <c r="M982" s="291"/>
      <c r="N982" s="292"/>
      <c r="O982" s="315"/>
    </row>
    <row r="983" spans="2:15" ht="13.5" thickBot="1" x14ac:dyDescent="0.25">
      <c r="B983" s="693"/>
      <c r="C983" s="693"/>
      <c r="D983" s="693"/>
      <c r="E983" s="693"/>
      <c r="F983" s="694"/>
      <c r="G983" s="289"/>
      <c r="H983" s="290"/>
      <c r="I983" s="303"/>
      <c r="J983" s="303"/>
      <c r="K983" s="689"/>
      <c r="L983" s="690"/>
      <c r="M983" s="291"/>
      <c r="N983" s="292"/>
      <c r="O983" s="315"/>
    </row>
    <row r="984" spans="2:15" ht="13.5" thickBot="1" x14ac:dyDescent="0.25">
      <c r="B984" s="693"/>
      <c r="C984" s="693"/>
      <c r="D984" s="693"/>
      <c r="E984" s="693"/>
      <c r="F984" s="694"/>
      <c r="G984" s="289"/>
      <c r="H984" s="290"/>
      <c r="I984" s="303"/>
      <c r="J984" s="303"/>
      <c r="K984" s="689"/>
      <c r="L984" s="690"/>
      <c r="M984" s="291"/>
      <c r="N984" s="292"/>
      <c r="O984" s="315"/>
    </row>
    <row r="985" spans="2:15" ht="13.5" thickBot="1" x14ac:dyDescent="0.25">
      <c r="B985" s="693"/>
      <c r="C985" s="693"/>
      <c r="D985" s="693"/>
      <c r="E985" s="693"/>
      <c r="F985" s="694"/>
      <c r="G985" s="289"/>
      <c r="H985" s="290"/>
      <c r="I985" s="303"/>
      <c r="J985" s="303"/>
      <c r="K985" s="689"/>
      <c r="L985" s="690"/>
      <c r="M985" s="291"/>
      <c r="N985" s="292"/>
      <c r="O985" s="315"/>
    </row>
    <row r="986" spans="2:15" ht="13.5" thickBot="1" x14ac:dyDescent="0.25">
      <c r="B986" s="693"/>
      <c r="C986" s="693"/>
      <c r="D986" s="693"/>
      <c r="E986" s="693"/>
      <c r="F986" s="694"/>
      <c r="G986" s="289"/>
      <c r="H986" s="290"/>
      <c r="I986" s="303"/>
      <c r="J986" s="303"/>
      <c r="K986" s="689"/>
      <c r="L986" s="690"/>
      <c r="M986" s="291"/>
      <c r="N986" s="292"/>
      <c r="O986" s="315"/>
    </row>
    <row r="987" spans="2:15" ht="13.5" thickBot="1" x14ac:dyDescent="0.25">
      <c r="B987" s="693"/>
      <c r="C987" s="693"/>
      <c r="D987" s="693"/>
      <c r="E987" s="693"/>
      <c r="F987" s="694"/>
      <c r="G987" s="289"/>
      <c r="H987" s="290"/>
      <c r="I987" s="303"/>
      <c r="J987" s="303"/>
      <c r="K987" s="689"/>
      <c r="L987" s="690"/>
      <c r="M987" s="291"/>
      <c r="N987" s="292"/>
      <c r="O987" s="315"/>
    </row>
    <row r="988" spans="2:15" ht="13.5" thickBot="1" x14ac:dyDescent="0.25">
      <c r="B988" s="693"/>
      <c r="C988" s="693"/>
      <c r="D988" s="693"/>
      <c r="E988" s="693"/>
      <c r="F988" s="694"/>
      <c r="G988" s="289"/>
      <c r="H988" s="290"/>
      <c r="I988" s="303"/>
      <c r="J988" s="303"/>
      <c r="K988" s="689"/>
      <c r="L988" s="690"/>
      <c r="M988" s="291"/>
      <c r="N988" s="292"/>
      <c r="O988" s="315"/>
    </row>
    <row r="989" spans="2:15" ht="13.5" thickBot="1" x14ac:dyDescent="0.25">
      <c r="B989" s="693"/>
      <c r="C989" s="693"/>
      <c r="D989" s="693"/>
      <c r="E989" s="693"/>
      <c r="F989" s="694"/>
      <c r="G989" s="289"/>
      <c r="H989" s="290"/>
      <c r="I989" s="303"/>
      <c r="J989" s="303"/>
      <c r="K989" s="689"/>
      <c r="L989" s="690"/>
      <c r="M989" s="291"/>
      <c r="N989" s="292"/>
      <c r="O989" s="315"/>
    </row>
    <row r="990" spans="2:15" ht="13.5" thickBot="1" x14ac:dyDescent="0.25">
      <c r="B990" s="693"/>
      <c r="C990" s="693"/>
      <c r="D990" s="693"/>
      <c r="E990" s="693"/>
      <c r="F990" s="694"/>
      <c r="G990" s="289"/>
      <c r="H990" s="290"/>
      <c r="I990" s="303"/>
      <c r="J990" s="303"/>
      <c r="K990" s="689"/>
      <c r="L990" s="690"/>
      <c r="M990" s="291"/>
      <c r="N990" s="292"/>
      <c r="O990" s="315"/>
    </row>
    <row r="991" spans="2:15" ht="13.5" thickBot="1" x14ac:dyDescent="0.25">
      <c r="B991" s="693"/>
      <c r="C991" s="693"/>
      <c r="D991" s="693"/>
      <c r="E991" s="693"/>
      <c r="F991" s="694"/>
      <c r="G991" s="289"/>
      <c r="H991" s="290"/>
      <c r="I991" s="303"/>
      <c r="J991" s="303"/>
      <c r="K991" s="689"/>
      <c r="L991" s="690"/>
      <c r="M991" s="291"/>
      <c r="N991" s="292"/>
      <c r="O991" s="315"/>
    </row>
    <row r="992" spans="2:15" ht="13.5" thickBot="1" x14ac:dyDescent="0.25">
      <c r="B992" s="693"/>
      <c r="C992" s="693"/>
      <c r="D992" s="693"/>
      <c r="E992" s="693"/>
      <c r="F992" s="694"/>
      <c r="G992" s="289"/>
      <c r="H992" s="290"/>
      <c r="I992" s="303"/>
      <c r="J992" s="303"/>
      <c r="K992" s="689"/>
      <c r="L992" s="690"/>
      <c r="M992" s="291"/>
      <c r="N992" s="292"/>
      <c r="O992" s="315"/>
    </row>
    <row r="993" spans="2:15" ht="13.5" thickBot="1" x14ac:dyDescent="0.25">
      <c r="B993" s="693"/>
      <c r="C993" s="693"/>
      <c r="D993" s="693"/>
      <c r="E993" s="693"/>
      <c r="F993" s="694"/>
      <c r="G993" s="289"/>
      <c r="H993" s="290"/>
      <c r="I993" s="303"/>
      <c r="J993" s="303"/>
      <c r="K993" s="689"/>
      <c r="L993" s="690"/>
      <c r="M993" s="291"/>
      <c r="N993" s="292"/>
      <c r="O993" s="315"/>
    </row>
    <row r="994" spans="2:15" ht="13.5" thickBot="1" x14ac:dyDescent="0.25">
      <c r="B994" s="693"/>
      <c r="C994" s="693"/>
      <c r="D994" s="693"/>
      <c r="E994" s="693"/>
      <c r="F994" s="694"/>
      <c r="G994" s="289"/>
      <c r="H994" s="290"/>
      <c r="I994" s="303"/>
      <c r="J994" s="303"/>
      <c r="K994" s="689"/>
      <c r="L994" s="690"/>
      <c r="M994" s="291"/>
      <c r="N994" s="292"/>
      <c r="O994" s="315"/>
    </row>
    <row r="995" spans="2:15" ht="13.5" thickBot="1" x14ac:dyDescent="0.25">
      <c r="B995" s="693"/>
      <c r="C995" s="693"/>
      <c r="D995" s="693"/>
      <c r="E995" s="693"/>
      <c r="F995" s="694"/>
      <c r="G995" s="289"/>
      <c r="H995" s="290"/>
      <c r="I995" s="303"/>
      <c r="J995" s="303"/>
      <c r="K995" s="689"/>
      <c r="L995" s="690"/>
      <c r="M995" s="291"/>
      <c r="N995" s="292"/>
      <c r="O995" s="315"/>
    </row>
    <row r="996" spans="2:15" ht="13.5" thickBot="1" x14ac:dyDescent="0.25">
      <c r="B996" s="693"/>
      <c r="C996" s="693"/>
      <c r="D996" s="693"/>
      <c r="E996" s="693"/>
      <c r="F996" s="694"/>
      <c r="G996" s="289"/>
      <c r="H996" s="290"/>
      <c r="I996" s="303"/>
      <c r="J996" s="303"/>
      <c r="K996" s="689"/>
      <c r="L996" s="690"/>
      <c r="M996" s="291"/>
      <c r="N996" s="292"/>
      <c r="O996" s="315"/>
    </row>
    <row r="997" spans="2:15" ht="13.5" thickBot="1" x14ac:dyDescent="0.25">
      <c r="B997" s="693"/>
      <c r="C997" s="693"/>
      <c r="D997" s="693"/>
      <c r="E997" s="693"/>
      <c r="F997" s="694"/>
      <c r="G997" s="289"/>
      <c r="H997" s="290"/>
      <c r="I997" s="303"/>
      <c r="J997" s="303"/>
      <c r="K997" s="689"/>
      <c r="L997" s="690"/>
      <c r="M997" s="291"/>
      <c r="N997" s="292"/>
      <c r="O997" s="315"/>
    </row>
    <row r="998" spans="2:15" ht="13.5" thickBot="1" x14ac:dyDescent="0.25">
      <c r="B998" s="693"/>
      <c r="C998" s="693"/>
      <c r="D998" s="693"/>
      <c r="E998" s="693"/>
      <c r="F998" s="694"/>
      <c r="G998" s="289"/>
      <c r="H998" s="290"/>
      <c r="I998" s="303"/>
      <c r="J998" s="303"/>
      <c r="K998" s="689"/>
      <c r="L998" s="690"/>
      <c r="M998" s="291"/>
      <c r="N998" s="292"/>
      <c r="O998" s="315"/>
    </row>
    <row r="999" spans="2:15" ht="13.5" thickBot="1" x14ac:dyDescent="0.25">
      <c r="B999" s="693"/>
      <c r="C999" s="693"/>
      <c r="D999" s="693"/>
      <c r="E999" s="693"/>
      <c r="F999" s="694"/>
      <c r="G999" s="289"/>
      <c r="H999" s="290"/>
      <c r="I999" s="303"/>
      <c r="J999" s="303"/>
      <c r="K999" s="689"/>
      <c r="L999" s="690"/>
      <c r="M999" s="291"/>
      <c r="N999" s="292"/>
      <c r="O999" s="315"/>
    </row>
    <row r="1000" spans="2:15" ht="13.5" thickBot="1" x14ac:dyDescent="0.25">
      <c r="B1000" s="693"/>
      <c r="C1000" s="693"/>
      <c r="D1000" s="693"/>
      <c r="E1000" s="693"/>
      <c r="F1000" s="694"/>
      <c r="G1000" s="289"/>
      <c r="H1000" s="290"/>
      <c r="I1000" s="303"/>
      <c r="J1000" s="303"/>
      <c r="K1000" s="689"/>
      <c r="L1000" s="690"/>
      <c r="M1000" s="291"/>
      <c r="N1000" s="292"/>
      <c r="O1000" s="315"/>
    </row>
    <row r="1001" spans="2:15" ht="13.5" thickBot="1" x14ac:dyDescent="0.25">
      <c r="B1001" s="693"/>
      <c r="C1001" s="693"/>
      <c r="D1001" s="693"/>
      <c r="E1001" s="693"/>
      <c r="F1001" s="694"/>
      <c r="G1001" s="289"/>
      <c r="H1001" s="290"/>
      <c r="I1001" s="303"/>
      <c r="J1001" s="303"/>
      <c r="K1001" s="689"/>
      <c r="L1001" s="690"/>
      <c r="M1001" s="291"/>
      <c r="N1001" s="292"/>
      <c r="O1001" s="315"/>
    </row>
    <row r="1002" spans="2:15" ht="13.5" thickBot="1" x14ac:dyDescent="0.25">
      <c r="B1002" s="693"/>
      <c r="C1002" s="693"/>
      <c r="D1002" s="693"/>
      <c r="E1002" s="693"/>
      <c r="F1002" s="694"/>
      <c r="G1002" s="289"/>
      <c r="H1002" s="290"/>
      <c r="I1002" s="303"/>
      <c r="J1002" s="303"/>
      <c r="K1002" s="689"/>
      <c r="L1002" s="690"/>
      <c r="M1002" s="291"/>
      <c r="N1002" s="292"/>
      <c r="O1002" s="315"/>
    </row>
    <row r="1003" spans="2:15" ht="13.5" thickBot="1" x14ac:dyDescent="0.25">
      <c r="B1003" s="693"/>
      <c r="C1003" s="693"/>
      <c r="D1003" s="693"/>
      <c r="E1003" s="693"/>
      <c r="F1003" s="694"/>
      <c r="G1003" s="289"/>
      <c r="H1003" s="290"/>
      <c r="I1003" s="303"/>
      <c r="J1003" s="303"/>
      <c r="K1003" s="689"/>
      <c r="L1003" s="690"/>
      <c r="M1003" s="291"/>
      <c r="N1003" s="292"/>
      <c r="O1003" s="315"/>
    </row>
    <row r="1004" spans="2:15" ht="13.5" thickBot="1" x14ac:dyDescent="0.25">
      <c r="B1004" s="693"/>
      <c r="C1004" s="693"/>
      <c r="D1004" s="693"/>
      <c r="E1004" s="693"/>
      <c r="F1004" s="694"/>
      <c r="G1004" s="289"/>
      <c r="H1004" s="290"/>
      <c r="I1004" s="303"/>
      <c r="J1004" s="303"/>
      <c r="K1004" s="689"/>
      <c r="L1004" s="690"/>
      <c r="M1004" s="291"/>
      <c r="N1004" s="292"/>
      <c r="O1004" s="315"/>
    </row>
    <row r="1005" spans="2:15" ht="13.5" thickBot="1" x14ac:dyDescent="0.25">
      <c r="B1005" s="693"/>
      <c r="C1005" s="693"/>
      <c r="D1005" s="693"/>
      <c r="E1005" s="693"/>
      <c r="F1005" s="694"/>
      <c r="G1005" s="289"/>
      <c r="H1005" s="290"/>
      <c r="I1005" s="303"/>
      <c r="J1005" s="303"/>
      <c r="K1005" s="689"/>
      <c r="L1005" s="690"/>
      <c r="M1005" s="291"/>
      <c r="N1005" s="292"/>
      <c r="O1005" s="315"/>
    </row>
    <row r="1006" spans="2:15" ht="13.5" thickBot="1" x14ac:dyDescent="0.25">
      <c r="B1006" s="693"/>
      <c r="C1006" s="693"/>
      <c r="D1006" s="693"/>
      <c r="E1006" s="693"/>
      <c r="F1006" s="694"/>
      <c r="G1006" s="289"/>
      <c r="H1006" s="290"/>
      <c r="I1006" s="303"/>
      <c r="J1006" s="303"/>
      <c r="K1006" s="689"/>
      <c r="L1006" s="690"/>
      <c r="M1006" s="291"/>
      <c r="N1006" s="292"/>
      <c r="O1006" s="315"/>
    </row>
    <row r="1007" spans="2:15" ht="13.5" thickBot="1" x14ac:dyDescent="0.25">
      <c r="B1007" s="693"/>
      <c r="C1007" s="693"/>
      <c r="D1007" s="693"/>
      <c r="E1007" s="693"/>
      <c r="F1007" s="694"/>
      <c r="G1007" s="289"/>
      <c r="H1007" s="290"/>
      <c r="I1007" s="303"/>
      <c r="J1007" s="303"/>
      <c r="K1007" s="689"/>
      <c r="L1007" s="690"/>
      <c r="M1007" s="291"/>
      <c r="N1007" s="292"/>
      <c r="O1007" s="315"/>
    </row>
    <row r="1008" spans="2:15" ht="13.5" thickBot="1" x14ac:dyDescent="0.25">
      <c r="B1008" s="693"/>
      <c r="C1008" s="693"/>
      <c r="D1008" s="693"/>
      <c r="E1008" s="693"/>
      <c r="F1008" s="694"/>
      <c r="G1008" s="289"/>
      <c r="H1008" s="290"/>
      <c r="I1008" s="303"/>
      <c r="J1008" s="303"/>
      <c r="K1008" s="689"/>
      <c r="L1008" s="690"/>
      <c r="M1008" s="291"/>
      <c r="N1008" s="292"/>
      <c r="O1008" s="315"/>
    </row>
    <row r="1009" spans="2:15" ht="13.5" thickBot="1" x14ac:dyDescent="0.25">
      <c r="B1009" s="693"/>
      <c r="C1009" s="693"/>
      <c r="D1009" s="693"/>
      <c r="E1009" s="693"/>
      <c r="F1009" s="694"/>
      <c r="G1009" s="289"/>
      <c r="H1009" s="290"/>
      <c r="I1009" s="303"/>
      <c r="J1009" s="303"/>
      <c r="K1009" s="689"/>
      <c r="L1009" s="690"/>
      <c r="M1009" s="291"/>
      <c r="N1009" s="292"/>
      <c r="O1009" s="315"/>
    </row>
    <row r="1010" spans="2:15" ht="13.5" thickBot="1" x14ac:dyDescent="0.25">
      <c r="B1010" s="693"/>
      <c r="C1010" s="693"/>
      <c r="D1010" s="693"/>
      <c r="E1010" s="693"/>
      <c r="F1010" s="694"/>
      <c r="G1010" s="289"/>
      <c r="H1010" s="290"/>
      <c r="I1010" s="303"/>
      <c r="J1010" s="303"/>
      <c r="K1010" s="689"/>
      <c r="L1010" s="690"/>
      <c r="M1010" s="291"/>
      <c r="N1010" s="292"/>
      <c r="O1010" s="315"/>
    </row>
    <row r="1011" spans="2:15" ht="13.5" thickBot="1" x14ac:dyDescent="0.25">
      <c r="B1011" s="693"/>
      <c r="C1011" s="693"/>
      <c r="D1011" s="693"/>
      <c r="E1011" s="693"/>
      <c r="F1011" s="694"/>
      <c r="G1011" s="289"/>
      <c r="H1011" s="290"/>
      <c r="I1011" s="303"/>
      <c r="J1011" s="303"/>
      <c r="K1011" s="689"/>
      <c r="L1011" s="690"/>
      <c r="M1011" s="291"/>
      <c r="N1011" s="292"/>
      <c r="O1011" s="315"/>
    </row>
    <row r="1012" spans="2:15" ht="13.5" thickBot="1" x14ac:dyDescent="0.25">
      <c r="B1012" s="693"/>
      <c r="C1012" s="693"/>
      <c r="D1012" s="693"/>
      <c r="E1012" s="693"/>
      <c r="F1012" s="694"/>
      <c r="G1012" s="289"/>
      <c r="H1012" s="290"/>
      <c r="I1012" s="303"/>
      <c r="J1012" s="303"/>
      <c r="K1012" s="689"/>
      <c r="L1012" s="690"/>
      <c r="M1012" s="291"/>
      <c r="N1012" s="292"/>
      <c r="O1012" s="315"/>
    </row>
    <row r="1013" spans="2:15" ht="13.5" thickBot="1" x14ac:dyDescent="0.25">
      <c r="B1013" s="693"/>
      <c r="C1013" s="693"/>
      <c r="D1013" s="693"/>
      <c r="E1013" s="693"/>
      <c r="F1013" s="694"/>
      <c r="G1013" s="289"/>
      <c r="H1013" s="290"/>
      <c r="I1013" s="303"/>
      <c r="J1013" s="303"/>
      <c r="K1013" s="689"/>
      <c r="L1013" s="690"/>
      <c r="M1013" s="291"/>
      <c r="N1013" s="292"/>
      <c r="O1013" s="315"/>
    </row>
    <row r="1014" spans="2:15" ht="13.5" thickBot="1" x14ac:dyDescent="0.25">
      <c r="B1014" s="693"/>
      <c r="C1014" s="693"/>
      <c r="D1014" s="693"/>
      <c r="E1014" s="693"/>
      <c r="F1014" s="694"/>
      <c r="G1014" s="289"/>
      <c r="H1014" s="290"/>
      <c r="I1014" s="303"/>
      <c r="J1014" s="303"/>
      <c r="K1014" s="689"/>
      <c r="L1014" s="690"/>
      <c r="M1014" s="291"/>
      <c r="N1014" s="292"/>
      <c r="O1014" s="315"/>
    </row>
    <row r="1015" spans="2:15" ht="13.5" thickBot="1" x14ac:dyDescent="0.25">
      <c r="B1015" s="693"/>
      <c r="C1015" s="693"/>
      <c r="D1015" s="693"/>
      <c r="E1015" s="693"/>
      <c r="F1015" s="694"/>
      <c r="G1015" s="289"/>
      <c r="H1015" s="290"/>
      <c r="I1015" s="303"/>
      <c r="J1015" s="303"/>
      <c r="K1015" s="689"/>
      <c r="L1015" s="690"/>
      <c r="M1015" s="291"/>
      <c r="N1015" s="292"/>
      <c r="O1015" s="315"/>
    </row>
    <row r="1016" spans="2:15" ht="13.5" thickBot="1" x14ac:dyDescent="0.25">
      <c r="B1016" s="693"/>
      <c r="C1016" s="693"/>
      <c r="D1016" s="693"/>
      <c r="E1016" s="693"/>
      <c r="F1016" s="694"/>
      <c r="G1016" s="289"/>
      <c r="H1016" s="290"/>
      <c r="I1016" s="303"/>
      <c r="J1016" s="303"/>
      <c r="K1016" s="689"/>
      <c r="L1016" s="690"/>
      <c r="M1016" s="291"/>
      <c r="N1016" s="292"/>
      <c r="O1016" s="315"/>
    </row>
    <row r="1017" spans="2:15" ht="13.5" thickBot="1" x14ac:dyDescent="0.25">
      <c r="B1017" s="693"/>
      <c r="C1017" s="693"/>
      <c r="D1017" s="693"/>
      <c r="E1017" s="693"/>
      <c r="F1017" s="694"/>
      <c r="G1017" s="289"/>
      <c r="H1017" s="290"/>
      <c r="I1017" s="303"/>
      <c r="J1017" s="303"/>
      <c r="K1017" s="689"/>
      <c r="L1017" s="690"/>
      <c r="M1017" s="291"/>
      <c r="N1017" s="292"/>
      <c r="O1017" s="315"/>
    </row>
    <row r="1018" spans="2:15" ht="13.5" thickBot="1" x14ac:dyDescent="0.25">
      <c r="B1018" s="693"/>
      <c r="C1018" s="693"/>
      <c r="D1018" s="693"/>
      <c r="E1018" s="693"/>
      <c r="F1018" s="694"/>
      <c r="G1018" s="289"/>
      <c r="H1018" s="290"/>
      <c r="I1018" s="303"/>
      <c r="J1018" s="303"/>
      <c r="K1018" s="689"/>
      <c r="L1018" s="690"/>
      <c r="M1018" s="291"/>
      <c r="N1018" s="292"/>
      <c r="O1018" s="315"/>
    </row>
    <row r="1019" spans="2:15" ht="13.5" thickBot="1" x14ac:dyDescent="0.25">
      <c r="B1019" s="693"/>
      <c r="C1019" s="693"/>
      <c r="D1019" s="693"/>
      <c r="E1019" s="693"/>
      <c r="F1019" s="694"/>
      <c r="G1019" s="289"/>
      <c r="H1019" s="290"/>
      <c r="I1019" s="303"/>
      <c r="J1019" s="303"/>
      <c r="K1019" s="689"/>
      <c r="L1019" s="690"/>
      <c r="M1019" s="291"/>
      <c r="N1019" s="292"/>
      <c r="O1019" s="315"/>
    </row>
    <row r="1020" spans="2:15" ht="13.5" thickBot="1" x14ac:dyDescent="0.25">
      <c r="B1020" s="693"/>
      <c r="C1020" s="693"/>
      <c r="D1020" s="693"/>
      <c r="E1020" s="693"/>
      <c r="F1020" s="694"/>
      <c r="G1020" s="289"/>
      <c r="H1020" s="290"/>
      <c r="I1020" s="303"/>
      <c r="J1020" s="303"/>
      <c r="K1020" s="689"/>
      <c r="L1020" s="690"/>
      <c r="M1020" s="291"/>
      <c r="N1020" s="292"/>
      <c r="O1020" s="315"/>
    </row>
    <row r="1021" spans="2:15" ht="13.5" thickBot="1" x14ac:dyDescent="0.25">
      <c r="B1021" s="693"/>
      <c r="C1021" s="693"/>
      <c r="D1021" s="693"/>
      <c r="E1021" s="693"/>
      <c r="F1021" s="694"/>
      <c r="G1021" s="289"/>
      <c r="H1021" s="290"/>
      <c r="I1021" s="303"/>
      <c r="J1021" s="303"/>
      <c r="K1021" s="689"/>
      <c r="L1021" s="690"/>
      <c r="M1021" s="291"/>
      <c r="N1021" s="292"/>
      <c r="O1021" s="315"/>
    </row>
    <row r="1022" spans="2:15" ht="13.5" thickBot="1" x14ac:dyDescent="0.25">
      <c r="B1022" s="693"/>
      <c r="C1022" s="693"/>
      <c r="D1022" s="693"/>
      <c r="E1022" s="693"/>
      <c r="F1022" s="694"/>
      <c r="G1022" s="289"/>
      <c r="H1022" s="290"/>
      <c r="I1022" s="303"/>
      <c r="J1022" s="303"/>
      <c r="K1022" s="689"/>
      <c r="L1022" s="690"/>
      <c r="M1022" s="291"/>
      <c r="N1022" s="292"/>
      <c r="O1022" s="315"/>
    </row>
    <row r="1023" spans="2:15" ht="13.5" thickBot="1" x14ac:dyDescent="0.25">
      <c r="B1023" s="693"/>
      <c r="C1023" s="693"/>
      <c r="D1023" s="693"/>
      <c r="E1023" s="693"/>
      <c r="F1023" s="694"/>
      <c r="G1023" s="289"/>
      <c r="H1023" s="290"/>
      <c r="I1023" s="303"/>
      <c r="J1023" s="303"/>
      <c r="K1023" s="689"/>
      <c r="L1023" s="690"/>
      <c r="M1023" s="291"/>
      <c r="N1023" s="292"/>
      <c r="O1023" s="315"/>
    </row>
    <row r="1024" spans="2:15" ht="13.5" thickBot="1" x14ac:dyDescent="0.25">
      <c r="B1024" s="693"/>
      <c r="C1024" s="693"/>
      <c r="D1024" s="693"/>
      <c r="E1024" s="693"/>
      <c r="F1024" s="694"/>
      <c r="G1024" s="289"/>
      <c r="H1024" s="290"/>
      <c r="I1024" s="303"/>
      <c r="J1024" s="303"/>
      <c r="K1024" s="689"/>
      <c r="L1024" s="690"/>
      <c r="M1024" s="291"/>
      <c r="N1024" s="292"/>
      <c r="O1024" s="315"/>
    </row>
    <row r="1025" spans="2:15" ht="13.5" thickBot="1" x14ac:dyDescent="0.25">
      <c r="B1025" s="693"/>
      <c r="C1025" s="693"/>
      <c r="D1025" s="693"/>
      <c r="E1025" s="693"/>
      <c r="F1025" s="694"/>
      <c r="G1025" s="289"/>
      <c r="H1025" s="290"/>
      <c r="I1025" s="303"/>
      <c r="J1025" s="303"/>
      <c r="K1025" s="689"/>
      <c r="L1025" s="690"/>
      <c r="M1025" s="291"/>
      <c r="N1025" s="292"/>
      <c r="O1025" s="315"/>
    </row>
    <row r="1026" spans="2:15" ht="13.5" thickBot="1" x14ac:dyDescent="0.25">
      <c r="B1026" s="693"/>
      <c r="C1026" s="693"/>
      <c r="D1026" s="693"/>
      <c r="E1026" s="693"/>
      <c r="F1026" s="694"/>
      <c r="G1026" s="289"/>
      <c r="H1026" s="290"/>
      <c r="I1026" s="303"/>
      <c r="J1026" s="303"/>
      <c r="K1026" s="689"/>
      <c r="L1026" s="690"/>
      <c r="M1026" s="291"/>
      <c r="N1026" s="292"/>
      <c r="O1026" s="315"/>
    </row>
    <row r="1027" spans="2:15" ht="13.5" thickBot="1" x14ac:dyDescent="0.25">
      <c r="B1027" s="693"/>
      <c r="C1027" s="693"/>
      <c r="D1027" s="693"/>
      <c r="E1027" s="693"/>
      <c r="F1027" s="694"/>
      <c r="G1027" s="289"/>
      <c r="H1027" s="290"/>
      <c r="I1027" s="303"/>
      <c r="J1027" s="303"/>
      <c r="K1027" s="689"/>
      <c r="L1027" s="690"/>
      <c r="M1027" s="291"/>
      <c r="N1027" s="292"/>
      <c r="O1027" s="315"/>
    </row>
    <row r="1028" spans="2:15" ht="13.5" thickBot="1" x14ac:dyDescent="0.25">
      <c r="B1028" s="693"/>
      <c r="C1028" s="693"/>
      <c r="D1028" s="693"/>
      <c r="E1028" s="693"/>
      <c r="F1028" s="694"/>
      <c r="G1028" s="289"/>
      <c r="H1028" s="290"/>
      <c r="I1028" s="303"/>
      <c r="J1028" s="303"/>
      <c r="K1028" s="689"/>
      <c r="L1028" s="690"/>
      <c r="M1028" s="291"/>
      <c r="N1028" s="292"/>
      <c r="O1028" s="315"/>
    </row>
    <row r="1029" spans="2:15" ht="13.5" thickBot="1" x14ac:dyDescent="0.25">
      <c r="B1029" s="693"/>
      <c r="C1029" s="693"/>
      <c r="D1029" s="693"/>
      <c r="E1029" s="693"/>
      <c r="F1029" s="694"/>
      <c r="G1029" s="289"/>
      <c r="H1029" s="290"/>
      <c r="I1029" s="303"/>
      <c r="J1029" s="303"/>
      <c r="K1029" s="689"/>
      <c r="L1029" s="690"/>
      <c r="M1029" s="291"/>
      <c r="N1029" s="292"/>
      <c r="O1029" s="315"/>
    </row>
    <row r="1030" spans="2:15" ht="13.5" thickBot="1" x14ac:dyDescent="0.25">
      <c r="B1030" s="693"/>
      <c r="C1030" s="693"/>
      <c r="D1030" s="693"/>
      <c r="E1030" s="693"/>
      <c r="F1030" s="694"/>
      <c r="G1030" s="289"/>
      <c r="H1030" s="290"/>
      <c r="I1030" s="303"/>
      <c r="J1030" s="303"/>
      <c r="K1030" s="689"/>
      <c r="L1030" s="690"/>
      <c r="M1030" s="291"/>
      <c r="N1030" s="292"/>
      <c r="O1030" s="315"/>
    </row>
    <row r="1031" spans="2:15" ht="13.5" thickBot="1" x14ac:dyDescent="0.25">
      <c r="B1031" s="693"/>
      <c r="C1031" s="693"/>
      <c r="D1031" s="693"/>
      <c r="E1031" s="693"/>
      <c r="F1031" s="694"/>
      <c r="G1031" s="289"/>
      <c r="H1031" s="290"/>
      <c r="I1031" s="303"/>
      <c r="J1031" s="303"/>
      <c r="K1031" s="689"/>
      <c r="L1031" s="690"/>
      <c r="M1031" s="291"/>
      <c r="N1031" s="292"/>
      <c r="O1031" s="315"/>
    </row>
    <row r="1032" spans="2:15" ht="13.5" thickBot="1" x14ac:dyDescent="0.25">
      <c r="B1032" s="693"/>
      <c r="C1032" s="693"/>
      <c r="D1032" s="693"/>
      <c r="E1032" s="693"/>
      <c r="F1032" s="694"/>
      <c r="G1032" s="289"/>
      <c r="H1032" s="290"/>
      <c r="I1032" s="303"/>
      <c r="J1032" s="303"/>
      <c r="K1032" s="689"/>
      <c r="L1032" s="690"/>
      <c r="M1032" s="291"/>
      <c r="N1032" s="292"/>
      <c r="O1032" s="315"/>
    </row>
    <row r="1033" spans="2:15" ht="13.5" thickBot="1" x14ac:dyDescent="0.25">
      <c r="B1033" s="693"/>
      <c r="C1033" s="693"/>
      <c r="D1033" s="693"/>
      <c r="E1033" s="693"/>
      <c r="F1033" s="694"/>
      <c r="G1033" s="289"/>
      <c r="H1033" s="290"/>
      <c r="I1033" s="303"/>
      <c r="J1033" s="303"/>
      <c r="K1033" s="689"/>
      <c r="L1033" s="690"/>
      <c r="M1033" s="291"/>
      <c r="N1033" s="292"/>
      <c r="O1033" s="315"/>
    </row>
    <row r="1034" spans="2:15" ht="13.5" thickBot="1" x14ac:dyDescent="0.25">
      <c r="B1034" s="693"/>
      <c r="C1034" s="693"/>
      <c r="D1034" s="693"/>
      <c r="E1034" s="693"/>
      <c r="F1034" s="694"/>
      <c r="G1034" s="289"/>
      <c r="H1034" s="290"/>
      <c r="I1034" s="303"/>
      <c r="J1034" s="303"/>
      <c r="K1034" s="689"/>
      <c r="L1034" s="690"/>
      <c r="M1034" s="291"/>
      <c r="N1034" s="292"/>
      <c r="O1034" s="315"/>
    </row>
    <row r="1035" spans="2:15" ht="13.5" thickBot="1" x14ac:dyDescent="0.25">
      <c r="B1035" s="693"/>
      <c r="C1035" s="693"/>
      <c r="D1035" s="693"/>
      <c r="E1035" s="693"/>
      <c r="F1035" s="694"/>
      <c r="G1035" s="289"/>
      <c r="H1035" s="290"/>
      <c r="I1035" s="303"/>
      <c r="J1035" s="303"/>
      <c r="K1035" s="689"/>
      <c r="L1035" s="690"/>
      <c r="M1035" s="291"/>
      <c r="N1035" s="292"/>
      <c r="O1035" s="315"/>
    </row>
    <row r="1036" spans="2:15" ht="13.5" thickBot="1" x14ac:dyDescent="0.25">
      <c r="B1036" s="693"/>
      <c r="C1036" s="693"/>
      <c r="D1036" s="693"/>
      <c r="E1036" s="693"/>
      <c r="F1036" s="694"/>
      <c r="G1036" s="289"/>
      <c r="H1036" s="290"/>
      <c r="I1036" s="303"/>
      <c r="J1036" s="303"/>
      <c r="K1036" s="689"/>
      <c r="L1036" s="690"/>
      <c r="M1036" s="291"/>
      <c r="N1036" s="292"/>
      <c r="O1036" s="315"/>
    </row>
    <row r="1037" spans="2:15" ht="13.5" thickBot="1" x14ac:dyDescent="0.25">
      <c r="B1037" s="693"/>
      <c r="C1037" s="693"/>
      <c r="D1037" s="693"/>
      <c r="E1037" s="693"/>
      <c r="F1037" s="694"/>
      <c r="G1037" s="289"/>
      <c r="H1037" s="290"/>
      <c r="I1037" s="303"/>
      <c r="J1037" s="303"/>
      <c r="K1037" s="689"/>
      <c r="L1037" s="690"/>
      <c r="M1037" s="291"/>
      <c r="N1037" s="292"/>
      <c r="O1037" s="315"/>
    </row>
    <row r="1038" spans="2:15" ht="13.5" thickBot="1" x14ac:dyDescent="0.25">
      <c r="B1038" s="693"/>
      <c r="C1038" s="693"/>
      <c r="D1038" s="693"/>
      <c r="E1038" s="693"/>
      <c r="F1038" s="694"/>
      <c r="G1038" s="289"/>
      <c r="H1038" s="290"/>
      <c r="I1038" s="303"/>
      <c r="J1038" s="303"/>
      <c r="K1038" s="689"/>
      <c r="L1038" s="690"/>
      <c r="M1038" s="291"/>
      <c r="N1038" s="292"/>
      <c r="O1038" s="315"/>
    </row>
    <row r="1039" spans="2:15" ht="13.5" thickBot="1" x14ac:dyDescent="0.25">
      <c r="B1039" s="693"/>
      <c r="C1039" s="693"/>
      <c r="D1039" s="693"/>
      <c r="E1039" s="693"/>
      <c r="F1039" s="694"/>
      <c r="G1039" s="289"/>
      <c r="H1039" s="290"/>
      <c r="I1039" s="303"/>
      <c r="J1039" s="303"/>
      <c r="K1039" s="689"/>
      <c r="L1039" s="690"/>
      <c r="M1039" s="291"/>
      <c r="N1039" s="292"/>
      <c r="O1039" s="315"/>
    </row>
    <row r="1040" spans="2:15" ht="13.5" thickBot="1" x14ac:dyDescent="0.25">
      <c r="B1040" s="693"/>
      <c r="C1040" s="693"/>
      <c r="D1040" s="693"/>
      <c r="E1040" s="693"/>
      <c r="F1040" s="694"/>
      <c r="G1040" s="289"/>
      <c r="H1040" s="290"/>
      <c r="I1040" s="303"/>
      <c r="J1040" s="303"/>
      <c r="K1040" s="689"/>
      <c r="L1040" s="690"/>
      <c r="M1040" s="291"/>
      <c r="N1040" s="292"/>
      <c r="O1040" s="315"/>
    </row>
    <row r="1041" spans="2:15" ht="13.5" thickBot="1" x14ac:dyDescent="0.25">
      <c r="B1041" s="693"/>
      <c r="C1041" s="693"/>
      <c r="D1041" s="693"/>
      <c r="E1041" s="693"/>
      <c r="F1041" s="694"/>
      <c r="G1041" s="289"/>
      <c r="H1041" s="290"/>
      <c r="I1041" s="303"/>
      <c r="J1041" s="303"/>
      <c r="K1041" s="689"/>
      <c r="L1041" s="690"/>
      <c r="M1041" s="291"/>
      <c r="N1041" s="292"/>
      <c r="O1041" s="315"/>
    </row>
    <row r="1042" spans="2:15" ht="13.5" thickBot="1" x14ac:dyDescent="0.25">
      <c r="B1042" s="693"/>
      <c r="C1042" s="693"/>
      <c r="D1042" s="693"/>
      <c r="E1042" s="693"/>
      <c r="F1042" s="694"/>
      <c r="G1042" s="289"/>
      <c r="H1042" s="290"/>
      <c r="I1042" s="303"/>
      <c r="J1042" s="303"/>
      <c r="K1042" s="689"/>
      <c r="L1042" s="690"/>
      <c r="M1042" s="291"/>
      <c r="N1042" s="292"/>
      <c r="O1042" s="315"/>
    </row>
    <row r="1043" spans="2:15" ht="13.5" thickBot="1" x14ac:dyDescent="0.25">
      <c r="B1043" s="693"/>
      <c r="C1043" s="693"/>
      <c r="D1043" s="693"/>
      <c r="E1043" s="693"/>
      <c r="F1043" s="694"/>
      <c r="G1043" s="289"/>
      <c r="H1043" s="290"/>
      <c r="I1043" s="303"/>
      <c r="J1043" s="303"/>
      <c r="K1043" s="689"/>
      <c r="L1043" s="690"/>
      <c r="M1043" s="291"/>
      <c r="N1043" s="292"/>
      <c r="O1043" s="315"/>
    </row>
    <row r="1044" spans="2:15" ht="13.5" thickBot="1" x14ac:dyDescent="0.25">
      <c r="B1044" s="693"/>
      <c r="C1044" s="693"/>
      <c r="D1044" s="693"/>
      <c r="E1044" s="693"/>
      <c r="F1044" s="694"/>
      <c r="G1044" s="289"/>
      <c r="H1044" s="290"/>
      <c r="I1044" s="303"/>
      <c r="J1044" s="303"/>
      <c r="K1044" s="689"/>
      <c r="L1044" s="690"/>
      <c r="M1044" s="291"/>
      <c r="N1044" s="292"/>
      <c r="O1044" s="315"/>
    </row>
    <row r="1045" spans="2:15" ht="13.5" thickBot="1" x14ac:dyDescent="0.25">
      <c r="B1045" s="693"/>
      <c r="C1045" s="693"/>
      <c r="D1045" s="693"/>
      <c r="E1045" s="693"/>
      <c r="F1045" s="694"/>
      <c r="G1045" s="289"/>
      <c r="H1045" s="290"/>
      <c r="I1045" s="303"/>
      <c r="J1045" s="303"/>
      <c r="K1045" s="689"/>
      <c r="L1045" s="690"/>
      <c r="M1045" s="291"/>
      <c r="N1045" s="292"/>
      <c r="O1045" s="315"/>
    </row>
    <row r="1046" spans="2:15" ht="13.5" thickBot="1" x14ac:dyDescent="0.25">
      <c r="B1046" s="693"/>
      <c r="C1046" s="693"/>
      <c r="D1046" s="693"/>
      <c r="E1046" s="693"/>
      <c r="F1046" s="694"/>
      <c r="G1046" s="289"/>
      <c r="H1046" s="290"/>
      <c r="I1046" s="303"/>
      <c r="J1046" s="303"/>
      <c r="K1046" s="689"/>
      <c r="L1046" s="690"/>
      <c r="M1046" s="291"/>
      <c r="N1046" s="292"/>
      <c r="O1046" s="315"/>
    </row>
    <row r="1047" spans="2:15" ht="13.5" thickBot="1" x14ac:dyDescent="0.25">
      <c r="B1047" s="693"/>
      <c r="C1047" s="693"/>
      <c r="D1047" s="693"/>
      <c r="E1047" s="693"/>
      <c r="F1047" s="694"/>
      <c r="G1047" s="289"/>
      <c r="H1047" s="290"/>
      <c r="I1047" s="303"/>
      <c r="J1047" s="303"/>
      <c r="K1047" s="689"/>
      <c r="L1047" s="690"/>
      <c r="M1047" s="291"/>
      <c r="N1047" s="292"/>
      <c r="O1047" s="315"/>
    </row>
    <row r="1048" spans="2:15" ht="13.5" thickBot="1" x14ac:dyDescent="0.25">
      <c r="B1048" s="693"/>
      <c r="C1048" s="693"/>
      <c r="D1048" s="693"/>
      <c r="E1048" s="693"/>
      <c r="F1048" s="694"/>
      <c r="G1048" s="289"/>
      <c r="H1048" s="290"/>
      <c r="I1048" s="303"/>
      <c r="J1048" s="303"/>
      <c r="K1048" s="689"/>
      <c r="L1048" s="690"/>
      <c r="M1048" s="291"/>
      <c r="N1048" s="292"/>
      <c r="O1048" s="315"/>
    </row>
    <row r="1049" spans="2:15" ht="13.5" thickBot="1" x14ac:dyDescent="0.25">
      <c r="B1049" s="693"/>
      <c r="C1049" s="693"/>
      <c r="D1049" s="693"/>
      <c r="E1049" s="693"/>
      <c r="F1049" s="694"/>
      <c r="G1049" s="289"/>
      <c r="H1049" s="290"/>
      <c r="I1049" s="303"/>
      <c r="J1049" s="303"/>
      <c r="K1049" s="689"/>
      <c r="L1049" s="690"/>
      <c r="M1049" s="291"/>
      <c r="N1049" s="292"/>
      <c r="O1049" s="315"/>
    </row>
    <row r="1050" spans="2:15" ht="13.5" thickBot="1" x14ac:dyDescent="0.25">
      <c r="B1050" s="693"/>
      <c r="C1050" s="693"/>
      <c r="D1050" s="693"/>
      <c r="E1050" s="693"/>
      <c r="F1050" s="694"/>
      <c r="G1050" s="289"/>
      <c r="H1050" s="290"/>
      <c r="I1050" s="303"/>
      <c r="J1050" s="303"/>
      <c r="K1050" s="689"/>
      <c r="L1050" s="690"/>
      <c r="M1050" s="291"/>
      <c r="N1050" s="292"/>
      <c r="O1050" s="315"/>
    </row>
    <row r="1051" spans="2:15" ht="13.5" thickBot="1" x14ac:dyDescent="0.25">
      <c r="B1051" s="693"/>
      <c r="C1051" s="693"/>
      <c r="D1051" s="693"/>
      <c r="E1051" s="693"/>
      <c r="F1051" s="694"/>
      <c r="G1051" s="289"/>
      <c r="H1051" s="290"/>
      <c r="I1051" s="303"/>
      <c r="J1051" s="303"/>
      <c r="K1051" s="689"/>
      <c r="L1051" s="690"/>
      <c r="M1051" s="291"/>
      <c r="N1051" s="292"/>
      <c r="O1051" s="315"/>
    </row>
    <row r="1052" spans="2:15" ht="13.5" thickBot="1" x14ac:dyDescent="0.25">
      <c r="B1052" s="693"/>
      <c r="C1052" s="693"/>
      <c r="D1052" s="693"/>
      <c r="E1052" s="693"/>
      <c r="F1052" s="694"/>
      <c r="G1052" s="289"/>
      <c r="H1052" s="290"/>
      <c r="I1052" s="303"/>
      <c r="J1052" s="303"/>
      <c r="K1052" s="689"/>
      <c r="L1052" s="690"/>
      <c r="M1052" s="291"/>
      <c r="N1052" s="292"/>
      <c r="O1052" s="315"/>
    </row>
    <row r="1053" spans="2:15" ht="13.5" thickBot="1" x14ac:dyDescent="0.25">
      <c r="B1053" s="693"/>
      <c r="C1053" s="693"/>
      <c r="D1053" s="693"/>
      <c r="E1053" s="693"/>
      <c r="F1053" s="694"/>
      <c r="G1053" s="289"/>
      <c r="H1053" s="290"/>
      <c r="I1053" s="303"/>
      <c r="J1053" s="303"/>
      <c r="K1053" s="689"/>
      <c r="L1053" s="690"/>
      <c r="M1053" s="291"/>
      <c r="N1053" s="292"/>
      <c r="O1053" s="315"/>
    </row>
    <row r="1054" spans="2:15" ht="13.5" thickBot="1" x14ac:dyDescent="0.25">
      <c r="B1054" s="693"/>
      <c r="C1054" s="693"/>
      <c r="D1054" s="693"/>
      <c r="E1054" s="693"/>
      <c r="F1054" s="694"/>
      <c r="G1054" s="289"/>
      <c r="H1054" s="290"/>
      <c r="I1054" s="303"/>
      <c r="J1054" s="303"/>
      <c r="K1054" s="689"/>
      <c r="L1054" s="690"/>
      <c r="M1054" s="291"/>
      <c r="N1054" s="292"/>
      <c r="O1054" s="315"/>
    </row>
    <row r="1055" spans="2:15" ht="13.5" thickBot="1" x14ac:dyDescent="0.25">
      <c r="B1055" s="693"/>
      <c r="C1055" s="693"/>
      <c r="D1055" s="693"/>
      <c r="E1055" s="693"/>
      <c r="F1055" s="694"/>
      <c r="G1055" s="289"/>
      <c r="H1055" s="290"/>
      <c r="I1055" s="303"/>
      <c r="J1055" s="303"/>
      <c r="K1055" s="689"/>
      <c r="L1055" s="690"/>
      <c r="M1055" s="291"/>
      <c r="N1055" s="292"/>
      <c r="O1055" s="315"/>
    </row>
    <row r="1056" spans="2:15" ht="13.5" thickBot="1" x14ac:dyDescent="0.25">
      <c r="B1056" s="693"/>
      <c r="C1056" s="693"/>
      <c r="D1056" s="693"/>
      <c r="E1056" s="693"/>
      <c r="F1056" s="694"/>
      <c r="G1056" s="289"/>
      <c r="H1056" s="290"/>
      <c r="I1056" s="303"/>
      <c r="J1056" s="303"/>
      <c r="K1056" s="689"/>
      <c r="L1056" s="690"/>
      <c r="M1056" s="291"/>
      <c r="N1056" s="292"/>
      <c r="O1056" s="315"/>
    </row>
    <row r="1057" spans="2:15" ht="13.5" thickBot="1" x14ac:dyDescent="0.25">
      <c r="B1057" s="693"/>
      <c r="C1057" s="693"/>
      <c r="D1057" s="693"/>
      <c r="E1057" s="693"/>
      <c r="F1057" s="694"/>
      <c r="G1057" s="289"/>
      <c r="H1057" s="290"/>
      <c r="I1057" s="303"/>
      <c r="J1057" s="303"/>
      <c r="K1057" s="689"/>
      <c r="L1057" s="690"/>
      <c r="M1057" s="291"/>
      <c r="N1057" s="292"/>
      <c r="O1057" s="315"/>
    </row>
    <row r="1058" spans="2:15" ht="13.5" thickBot="1" x14ac:dyDescent="0.25">
      <c r="B1058" s="693"/>
      <c r="C1058" s="693"/>
      <c r="D1058" s="693"/>
      <c r="E1058" s="693"/>
      <c r="F1058" s="694"/>
      <c r="G1058" s="289"/>
      <c r="H1058" s="290"/>
      <c r="I1058" s="303"/>
      <c r="J1058" s="303"/>
      <c r="K1058" s="689"/>
      <c r="L1058" s="690"/>
      <c r="M1058" s="291"/>
      <c r="N1058" s="292"/>
      <c r="O1058" s="315"/>
    </row>
    <row r="1059" spans="2:15" ht="13.5" thickBot="1" x14ac:dyDescent="0.25">
      <c r="B1059" s="693"/>
      <c r="C1059" s="693"/>
      <c r="D1059" s="693"/>
      <c r="E1059" s="693"/>
      <c r="F1059" s="694"/>
      <c r="G1059" s="289"/>
      <c r="H1059" s="290"/>
      <c r="I1059" s="303"/>
      <c r="J1059" s="303"/>
      <c r="K1059" s="689"/>
      <c r="L1059" s="690"/>
      <c r="M1059" s="291"/>
      <c r="N1059" s="292"/>
      <c r="O1059" s="315"/>
    </row>
    <row r="1060" spans="2:15" ht="13.5" thickBot="1" x14ac:dyDescent="0.25">
      <c r="B1060" s="693"/>
      <c r="C1060" s="693"/>
      <c r="D1060" s="693"/>
      <c r="E1060" s="693"/>
      <c r="F1060" s="694"/>
      <c r="G1060" s="289"/>
      <c r="H1060" s="290"/>
      <c r="I1060" s="303"/>
      <c r="J1060" s="303"/>
      <c r="K1060" s="689"/>
      <c r="L1060" s="690"/>
      <c r="M1060" s="291"/>
      <c r="N1060" s="292"/>
      <c r="O1060" s="315"/>
    </row>
    <row r="1061" spans="2:15" ht="13.5" thickBot="1" x14ac:dyDescent="0.25">
      <c r="B1061" s="693"/>
      <c r="C1061" s="693"/>
      <c r="D1061" s="693"/>
      <c r="E1061" s="693"/>
      <c r="F1061" s="694"/>
      <c r="G1061" s="289"/>
      <c r="H1061" s="290"/>
      <c r="I1061" s="303"/>
      <c r="J1061" s="303"/>
      <c r="K1061" s="689"/>
      <c r="L1061" s="690"/>
      <c r="M1061" s="291"/>
      <c r="N1061" s="292"/>
      <c r="O1061" s="315"/>
    </row>
    <row r="1062" spans="2:15" ht="13.5" thickBot="1" x14ac:dyDescent="0.25">
      <c r="B1062" s="693"/>
      <c r="C1062" s="693"/>
      <c r="D1062" s="693"/>
      <c r="E1062" s="693"/>
      <c r="F1062" s="694"/>
      <c r="G1062" s="289"/>
      <c r="H1062" s="290"/>
      <c r="I1062" s="303"/>
      <c r="J1062" s="303"/>
      <c r="K1062" s="689"/>
      <c r="L1062" s="690"/>
      <c r="M1062" s="291"/>
      <c r="N1062" s="292"/>
      <c r="O1062" s="315"/>
    </row>
    <row r="1063" spans="2:15" ht="13.5" thickBot="1" x14ac:dyDescent="0.25">
      <c r="B1063" s="693"/>
      <c r="C1063" s="693"/>
      <c r="D1063" s="693"/>
      <c r="E1063" s="693"/>
      <c r="F1063" s="694"/>
      <c r="G1063" s="289"/>
      <c r="H1063" s="290"/>
      <c r="I1063" s="303"/>
      <c r="J1063" s="303"/>
      <c r="K1063" s="689"/>
      <c r="L1063" s="690"/>
      <c r="M1063" s="291"/>
      <c r="N1063" s="292"/>
      <c r="O1063" s="315"/>
    </row>
    <row r="1064" spans="2:15" ht="13.5" thickBot="1" x14ac:dyDescent="0.25">
      <c r="B1064" s="693"/>
      <c r="C1064" s="693"/>
      <c r="D1064" s="693"/>
      <c r="E1064" s="693"/>
      <c r="F1064" s="694"/>
      <c r="G1064" s="289"/>
      <c r="H1064" s="290"/>
      <c r="I1064" s="303"/>
      <c r="J1064" s="303"/>
      <c r="K1064" s="689"/>
      <c r="L1064" s="690"/>
      <c r="M1064" s="291"/>
      <c r="N1064" s="292"/>
      <c r="O1064" s="315"/>
    </row>
    <row r="1065" spans="2:15" ht="13.5" thickBot="1" x14ac:dyDescent="0.25">
      <c r="B1065" s="693"/>
      <c r="C1065" s="693"/>
      <c r="D1065" s="693"/>
      <c r="E1065" s="693"/>
      <c r="F1065" s="694"/>
      <c r="G1065" s="289"/>
      <c r="H1065" s="290"/>
      <c r="I1065" s="303"/>
      <c r="J1065" s="303"/>
      <c r="K1065" s="689"/>
      <c r="L1065" s="690"/>
      <c r="M1065" s="291"/>
      <c r="N1065" s="292"/>
      <c r="O1065" s="315"/>
    </row>
    <row r="1066" spans="2:15" ht="13.5" thickBot="1" x14ac:dyDescent="0.25">
      <c r="B1066" s="693"/>
      <c r="C1066" s="693"/>
      <c r="D1066" s="693"/>
      <c r="E1066" s="693"/>
      <c r="F1066" s="694"/>
      <c r="G1066" s="289"/>
      <c r="H1066" s="290"/>
      <c r="I1066" s="303"/>
      <c r="J1066" s="303"/>
      <c r="K1066" s="689"/>
      <c r="L1066" s="690"/>
      <c r="M1066" s="291"/>
      <c r="N1066" s="292"/>
      <c r="O1066" s="315"/>
    </row>
    <row r="1067" spans="2:15" ht="13.5" thickBot="1" x14ac:dyDescent="0.25">
      <c r="B1067" s="693"/>
      <c r="C1067" s="693"/>
      <c r="D1067" s="693"/>
      <c r="E1067" s="693"/>
      <c r="F1067" s="694"/>
      <c r="G1067" s="289"/>
      <c r="H1067" s="290"/>
      <c r="I1067" s="303"/>
      <c r="J1067" s="303"/>
      <c r="K1067" s="689"/>
      <c r="L1067" s="690"/>
      <c r="M1067" s="291"/>
      <c r="N1067" s="292"/>
      <c r="O1067" s="315"/>
    </row>
    <row r="1068" spans="2:15" ht="13.5" thickBot="1" x14ac:dyDescent="0.25">
      <c r="B1068" s="693"/>
      <c r="C1068" s="693"/>
      <c r="D1068" s="693"/>
      <c r="E1068" s="693"/>
      <c r="F1068" s="694"/>
      <c r="G1068" s="289"/>
      <c r="H1068" s="290"/>
      <c r="I1068" s="303"/>
      <c r="J1068" s="303"/>
      <c r="K1068" s="689"/>
      <c r="L1068" s="690"/>
      <c r="M1068" s="291"/>
      <c r="N1068" s="292"/>
      <c r="O1068" s="315"/>
    </row>
    <row r="1069" spans="2:15" ht="13.5" thickBot="1" x14ac:dyDescent="0.25">
      <c r="B1069" s="693"/>
      <c r="C1069" s="693"/>
      <c r="D1069" s="693"/>
      <c r="E1069" s="693"/>
      <c r="F1069" s="694"/>
      <c r="G1069" s="289"/>
      <c r="H1069" s="290"/>
      <c r="I1069" s="303"/>
      <c r="J1069" s="303"/>
      <c r="K1069" s="689"/>
      <c r="L1069" s="690"/>
      <c r="M1069" s="291"/>
      <c r="N1069" s="292"/>
      <c r="O1069" s="315"/>
    </row>
    <row r="1070" spans="2:15" ht="13.5" thickBot="1" x14ac:dyDescent="0.25">
      <c r="B1070" s="693"/>
      <c r="C1070" s="693"/>
      <c r="D1070" s="693"/>
      <c r="E1070" s="693"/>
      <c r="F1070" s="694"/>
      <c r="G1070" s="289"/>
      <c r="H1070" s="290"/>
      <c r="I1070" s="303"/>
      <c r="J1070" s="303"/>
      <c r="K1070" s="689"/>
      <c r="L1070" s="690"/>
      <c r="M1070" s="291"/>
      <c r="N1070" s="292"/>
      <c r="O1070" s="315"/>
    </row>
    <row r="1071" spans="2:15" ht="13.5" thickBot="1" x14ac:dyDescent="0.25">
      <c r="B1071" s="693"/>
      <c r="C1071" s="693"/>
      <c r="D1071" s="693"/>
      <c r="E1071" s="693"/>
      <c r="F1071" s="694"/>
      <c r="G1071" s="289"/>
      <c r="H1071" s="290"/>
      <c r="I1071" s="303"/>
      <c r="J1071" s="303"/>
      <c r="K1071" s="689"/>
      <c r="L1071" s="690"/>
      <c r="M1071" s="291"/>
      <c r="N1071" s="292"/>
      <c r="O1071" s="315"/>
    </row>
    <row r="1072" spans="2:15" ht="13.5" thickBot="1" x14ac:dyDescent="0.25">
      <c r="B1072" s="693"/>
      <c r="C1072" s="693"/>
      <c r="D1072" s="693"/>
      <c r="E1072" s="693"/>
      <c r="F1072" s="694"/>
      <c r="G1072" s="289"/>
      <c r="H1072" s="290"/>
      <c r="I1072" s="303"/>
      <c r="J1072" s="303"/>
      <c r="K1072" s="689"/>
      <c r="L1072" s="690"/>
      <c r="M1072" s="291"/>
      <c r="N1072" s="292"/>
      <c r="O1072" s="315"/>
    </row>
    <row r="1073" spans="2:15" ht="13.5" thickBot="1" x14ac:dyDescent="0.25">
      <c r="B1073" s="693"/>
      <c r="C1073" s="693"/>
      <c r="D1073" s="693"/>
      <c r="E1073" s="693"/>
      <c r="F1073" s="694"/>
      <c r="G1073" s="289"/>
      <c r="H1073" s="290"/>
      <c r="I1073" s="303"/>
      <c r="J1073" s="303"/>
      <c r="K1073" s="689"/>
      <c r="L1073" s="690"/>
      <c r="M1073" s="291"/>
      <c r="N1073" s="292"/>
      <c r="O1073" s="315"/>
    </row>
    <row r="1074" spans="2:15" ht="13.5" thickBot="1" x14ac:dyDescent="0.25">
      <c r="B1074" s="693"/>
      <c r="C1074" s="693"/>
      <c r="D1074" s="693"/>
      <c r="E1074" s="693"/>
      <c r="F1074" s="694"/>
      <c r="G1074" s="289"/>
      <c r="H1074" s="290"/>
      <c r="I1074" s="303"/>
      <c r="J1074" s="303"/>
      <c r="K1074" s="689"/>
      <c r="L1074" s="690"/>
      <c r="M1074" s="291"/>
      <c r="N1074" s="292"/>
      <c r="O1074" s="315"/>
    </row>
    <row r="1075" spans="2:15" ht="13.5" thickBot="1" x14ac:dyDescent="0.25">
      <c r="B1075" s="693"/>
      <c r="C1075" s="693"/>
      <c r="D1075" s="693"/>
      <c r="E1075" s="693"/>
      <c r="F1075" s="694"/>
      <c r="G1075" s="289"/>
      <c r="H1075" s="290"/>
      <c r="I1075" s="303"/>
      <c r="J1075" s="303"/>
      <c r="K1075" s="689"/>
      <c r="L1075" s="690"/>
      <c r="M1075" s="291"/>
      <c r="N1075" s="292"/>
      <c r="O1075" s="315"/>
    </row>
    <row r="1076" spans="2:15" ht="13.5" thickBot="1" x14ac:dyDescent="0.25">
      <c r="B1076" s="693"/>
      <c r="C1076" s="693"/>
      <c r="D1076" s="693"/>
      <c r="E1076" s="693"/>
      <c r="F1076" s="694"/>
      <c r="G1076" s="289"/>
      <c r="H1076" s="290"/>
      <c r="I1076" s="303"/>
      <c r="J1076" s="303"/>
      <c r="K1076" s="689"/>
      <c r="L1076" s="690"/>
      <c r="M1076" s="291"/>
      <c r="N1076" s="292"/>
      <c r="O1076" s="315"/>
    </row>
    <row r="1077" spans="2:15" ht="13.5" thickBot="1" x14ac:dyDescent="0.25">
      <c r="B1077" s="693"/>
      <c r="C1077" s="693"/>
      <c r="D1077" s="693"/>
      <c r="E1077" s="693"/>
      <c r="F1077" s="694"/>
      <c r="G1077" s="289"/>
      <c r="H1077" s="290"/>
      <c r="I1077" s="303"/>
      <c r="J1077" s="303"/>
      <c r="K1077" s="689"/>
      <c r="L1077" s="690"/>
      <c r="M1077" s="291"/>
      <c r="N1077" s="292"/>
      <c r="O1077" s="315"/>
    </row>
    <row r="1078" spans="2:15" ht="13.5" thickBot="1" x14ac:dyDescent="0.25">
      <c r="B1078" s="693"/>
      <c r="C1078" s="693"/>
      <c r="D1078" s="693"/>
      <c r="E1078" s="693"/>
      <c r="F1078" s="694"/>
      <c r="G1078" s="289"/>
      <c r="H1078" s="290"/>
      <c r="I1078" s="303"/>
      <c r="J1078" s="303"/>
      <c r="K1078" s="689"/>
      <c r="L1078" s="690"/>
      <c r="M1078" s="291"/>
      <c r="N1078" s="292"/>
      <c r="O1078" s="315"/>
    </row>
    <row r="1079" spans="2:15" ht="13.5" thickBot="1" x14ac:dyDescent="0.25">
      <c r="B1079" s="693"/>
      <c r="C1079" s="693"/>
      <c r="D1079" s="693"/>
      <c r="E1079" s="693"/>
      <c r="F1079" s="694"/>
      <c r="G1079" s="289"/>
      <c r="H1079" s="290"/>
      <c r="I1079" s="303"/>
      <c r="J1079" s="303"/>
      <c r="K1079" s="689"/>
      <c r="L1079" s="690"/>
      <c r="M1079" s="291"/>
      <c r="N1079" s="292"/>
      <c r="O1079" s="315"/>
    </row>
    <row r="1080" spans="2:15" ht="13.5" thickBot="1" x14ac:dyDescent="0.25">
      <c r="B1080" s="693"/>
      <c r="C1080" s="693"/>
      <c r="D1080" s="693"/>
      <c r="E1080" s="693"/>
      <c r="F1080" s="694"/>
      <c r="G1080" s="289"/>
      <c r="H1080" s="290"/>
      <c r="I1080" s="303"/>
      <c r="J1080" s="303"/>
      <c r="K1080" s="689"/>
      <c r="L1080" s="690"/>
      <c r="M1080" s="291"/>
      <c r="N1080" s="292"/>
      <c r="O1080" s="315"/>
    </row>
    <row r="1081" spans="2:15" ht="13.5" thickBot="1" x14ac:dyDescent="0.25">
      <c r="B1081" s="693"/>
      <c r="C1081" s="693"/>
      <c r="D1081" s="693"/>
      <c r="E1081" s="693"/>
      <c r="F1081" s="694"/>
      <c r="G1081" s="289"/>
      <c r="H1081" s="290"/>
      <c r="I1081" s="303"/>
      <c r="J1081" s="303"/>
      <c r="K1081" s="689"/>
      <c r="L1081" s="690"/>
      <c r="M1081" s="291"/>
      <c r="N1081" s="292"/>
      <c r="O1081" s="315"/>
    </row>
    <row r="1082" spans="2:15" ht="13.5" thickBot="1" x14ac:dyDescent="0.25">
      <c r="B1082" s="693"/>
      <c r="C1082" s="693"/>
      <c r="D1082" s="693"/>
      <c r="E1082" s="693"/>
      <c r="F1082" s="694"/>
      <c r="G1082" s="289"/>
      <c r="H1082" s="290"/>
      <c r="I1082" s="303"/>
      <c r="J1082" s="303"/>
      <c r="K1082" s="689"/>
      <c r="L1082" s="690"/>
      <c r="M1082" s="291"/>
      <c r="N1082" s="292"/>
      <c r="O1082" s="315"/>
    </row>
    <row r="1083" spans="2:15" ht="13.5" thickBot="1" x14ac:dyDescent="0.25">
      <c r="B1083" s="693"/>
      <c r="C1083" s="693"/>
      <c r="D1083" s="693"/>
      <c r="E1083" s="693"/>
      <c r="F1083" s="694"/>
      <c r="G1083" s="289"/>
      <c r="H1083" s="290"/>
      <c r="I1083" s="303"/>
      <c r="J1083" s="303"/>
      <c r="K1083" s="689"/>
      <c r="L1083" s="690"/>
      <c r="M1083" s="291"/>
      <c r="N1083" s="292"/>
      <c r="O1083" s="315"/>
    </row>
    <row r="1084" spans="2:15" ht="13.5" thickBot="1" x14ac:dyDescent="0.25">
      <c r="B1084" s="693"/>
      <c r="C1084" s="693"/>
      <c r="D1084" s="693"/>
      <c r="E1084" s="693"/>
      <c r="F1084" s="694"/>
      <c r="G1084" s="289"/>
      <c r="H1084" s="290"/>
      <c r="I1084" s="303"/>
      <c r="J1084" s="303"/>
      <c r="K1084" s="689"/>
      <c r="L1084" s="690"/>
      <c r="M1084" s="291"/>
      <c r="N1084" s="292"/>
      <c r="O1084" s="315"/>
    </row>
    <row r="1085" spans="2:15" ht="13.5" thickBot="1" x14ac:dyDescent="0.25">
      <c r="B1085" s="693"/>
      <c r="C1085" s="693"/>
      <c r="D1085" s="693"/>
      <c r="E1085" s="693"/>
      <c r="F1085" s="694"/>
      <c r="G1085" s="289"/>
      <c r="H1085" s="290"/>
      <c r="I1085" s="303"/>
      <c r="J1085" s="303"/>
      <c r="K1085" s="689"/>
      <c r="L1085" s="690"/>
      <c r="M1085" s="291"/>
      <c r="N1085" s="292"/>
      <c r="O1085" s="315"/>
    </row>
    <row r="1086" spans="2:15" ht="13.5" thickBot="1" x14ac:dyDescent="0.25">
      <c r="B1086" s="693"/>
      <c r="C1086" s="693"/>
      <c r="D1086" s="693"/>
      <c r="E1086" s="693"/>
      <c r="F1086" s="694"/>
      <c r="G1086" s="289"/>
      <c r="H1086" s="290"/>
      <c r="I1086" s="303"/>
      <c r="J1086" s="303"/>
      <c r="K1086" s="689"/>
      <c r="L1086" s="690"/>
      <c r="M1086" s="291"/>
      <c r="N1086" s="292"/>
      <c r="O1086" s="315"/>
    </row>
    <row r="1087" spans="2:15" ht="13.5" thickBot="1" x14ac:dyDescent="0.25">
      <c r="B1087" s="693"/>
      <c r="C1087" s="693"/>
      <c r="D1087" s="693"/>
      <c r="E1087" s="693"/>
      <c r="F1087" s="694"/>
      <c r="G1087" s="289"/>
      <c r="H1087" s="290"/>
      <c r="I1087" s="303"/>
      <c r="J1087" s="303"/>
      <c r="K1087" s="689"/>
      <c r="L1087" s="690"/>
      <c r="M1087" s="291"/>
      <c r="N1087" s="292"/>
      <c r="O1087" s="315"/>
    </row>
    <row r="1088" spans="2:15" ht="13.5" thickBot="1" x14ac:dyDescent="0.25">
      <c r="B1088" s="693"/>
      <c r="C1088" s="693"/>
      <c r="D1088" s="693"/>
      <c r="E1088" s="693"/>
      <c r="F1088" s="694"/>
      <c r="G1088" s="289"/>
      <c r="H1088" s="290"/>
      <c r="I1088" s="303"/>
      <c r="J1088" s="303"/>
      <c r="K1088" s="689"/>
      <c r="L1088" s="690"/>
      <c r="M1088" s="291"/>
      <c r="N1088" s="292"/>
      <c r="O1088" s="315"/>
    </row>
    <row r="1089" spans="2:15" ht="13.5" thickBot="1" x14ac:dyDescent="0.25">
      <c r="B1089" s="693"/>
      <c r="C1089" s="693"/>
      <c r="D1089" s="693"/>
      <c r="E1089" s="693"/>
      <c r="F1089" s="694"/>
      <c r="G1089" s="289"/>
      <c r="H1089" s="290"/>
      <c r="I1089" s="303"/>
      <c r="J1089" s="303"/>
      <c r="K1089" s="689"/>
      <c r="L1089" s="690"/>
      <c r="M1089" s="291"/>
      <c r="N1089" s="292"/>
      <c r="O1089" s="315"/>
    </row>
    <row r="1090" spans="2:15" ht="13.5" thickBot="1" x14ac:dyDescent="0.25">
      <c r="B1090" s="693"/>
      <c r="C1090" s="693"/>
      <c r="D1090" s="693"/>
      <c r="E1090" s="693"/>
      <c r="F1090" s="694"/>
      <c r="G1090" s="289"/>
      <c r="H1090" s="290"/>
      <c r="I1090" s="303"/>
      <c r="J1090" s="303"/>
      <c r="K1090" s="689"/>
      <c r="L1090" s="690"/>
      <c r="M1090" s="291"/>
      <c r="N1090" s="292"/>
      <c r="O1090" s="315"/>
    </row>
    <row r="1091" spans="2:15" ht="13.5" thickBot="1" x14ac:dyDescent="0.25">
      <c r="B1091" s="693"/>
      <c r="C1091" s="693"/>
      <c r="D1091" s="693"/>
      <c r="E1091" s="693"/>
      <c r="F1091" s="694"/>
      <c r="G1091" s="289"/>
      <c r="H1091" s="290"/>
      <c r="I1091" s="303"/>
      <c r="J1091" s="303"/>
      <c r="K1091" s="689"/>
      <c r="L1091" s="690"/>
      <c r="M1091" s="291"/>
      <c r="N1091" s="292"/>
      <c r="O1091" s="315"/>
    </row>
    <row r="1092" spans="2:15" ht="13.5" thickBot="1" x14ac:dyDescent="0.25">
      <c r="B1092" s="693"/>
      <c r="C1092" s="693"/>
      <c r="D1092" s="693"/>
      <c r="E1092" s="693"/>
      <c r="F1092" s="694"/>
      <c r="G1092" s="289"/>
      <c r="H1092" s="290"/>
      <c r="I1092" s="303"/>
      <c r="J1092" s="303"/>
      <c r="K1092" s="689"/>
      <c r="L1092" s="690"/>
      <c r="M1092" s="291"/>
      <c r="N1092" s="292"/>
      <c r="O1092" s="315"/>
    </row>
    <row r="1093" spans="2:15" ht="13.5" thickBot="1" x14ac:dyDescent="0.25">
      <c r="B1093" s="693"/>
      <c r="C1093" s="693"/>
      <c r="D1093" s="693"/>
      <c r="E1093" s="693"/>
      <c r="F1093" s="694"/>
      <c r="G1093" s="289"/>
      <c r="H1093" s="290"/>
      <c r="I1093" s="303"/>
      <c r="J1093" s="303"/>
      <c r="K1093" s="689"/>
      <c r="L1093" s="690"/>
      <c r="M1093" s="291"/>
      <c r="N1093" s="292"/>
      <c r="O1093" s="315"/>
    </row>
    <row r="1094" spans="2:15" ht="13.5" thickBot="1" x14ac:dyDescent="0.25">
      <c r="B1094" s="693"/>
      <c r="C1094" s="693"/>
      <c r="D1094" s="693"/>
      <c r="E1094" s="693"/>
      <c r="F1094" s="694"/>
      <c r="G1094" s="289"/>
      <c r="H1094" s="290"/>
      <c r="I1094" s="303"/>
      <c r="J1094" s="303"/>
      <c r="K1094" s="689"/>
      <c r="L1094" s="690"/>
      <c r="M1094" s="291"/>
      <c r="N1094" s="292"/>
      <c r="O1094" s="315"/>
    </row>
    <row r="1095" spans="2:15" ht="13.5" thickBot="1" x14ac:dyDescent="0.25">
      <c r="B1095" s="693"/>
      <c r="C1095" s="693"/>
      <c r="D1095" s="693"/>
      <c r="E1095" s="693"/>
      <c r="F1095" s="694"/>
      <c r="G1095" s="289"/>
      <c r="H1095" s="290"/>
      <c r="I1095" s="303"/>
      <c r="J1095" s="303"/>
      <c r="K1095" s="689"/>
      <c r="L1095" s="690"/>
      <c r="M1095" s="291"/>
      <c r="N1095" s="292"/>
      <c r="O1095" s="315"/>
    </row>
    <row r="1096" spans="2:15" ht="13.5" thickBot="1" x14ac:dyDescent="0.25">
      <c r="B1096" s="693"/>
      <c r="C1096" s="693"/>
      <c r="D1096" s="693"/>
      <c r="E1096" s="693"/>
      <c r="F1096" s="694"/>
      <c r="G1096" s="289"/>
      <c r="H1096" s="290"/>
      <c r="I1096" s="303"/>
      <c r="J1096" s="303"/>
      <c r="K1096" s="689"/>
      <c r="L1096" s="690"/>
      <c r="M1096" s="291"/>
      <c r="N1096" s="292"/>
      <c r="O1096" s="315"/>
    </row>
    <row r="1097" spans="2:15" ht="13.5" thickBot="1" x14ac:dyDescent="0.25">
      <c r="B1097" s="693"/>
      <c r="C1097" s="693"/>
      <c r="D1097" s="693"/>
      <c r="E1097" s="693"/>
      <c r="F1097" s="694"/>
      <c r="G1097" s="289"/>
      <c r="H1097" s="290"/>
      <c r="I1097" s="303"/>
      <c r="J1097" s="303"/>
      <c r="K1097" s="689"/>
      <c r="L1097" s="690"/>
      <c r="M1097" s="291"/>
      <c r="N1097" s="292"/>
      <c r="O1097" s="315"/>
    </row>
    <row r="1098" spans="2:15" ht="13.5" thickBot="1" x14ac:dyDescent="0.25">
      <c r="B1098" s="693"/>
      <c r="C1098" s="693"/>
      <c r="D1098" s="693"/>
      <c r="E1098" s="693"/>
      <c r="F1098" s="694"/>
      <c r="G1098" s="289"/>
      <c r="H1098" s="290"/>
      <c r="I1098" s="303"/>
      <c r="J1098" s="303"/>
      <c r="K1098" s="689"/>
      <c r="L1098" s="690"/>
      <c r="M1098" s="291"/>
      <c r="N1098" s="292"/>
      <c r="O1098" s="315"/>
    </row>
    <row r="1099" spans="2:15" ht="13.5" thickBot="1" x14ac:dyDescent="0.25">
      <c r="B1099" s="693"/>
      <c r="C1099" s="693"/>
      <c r="D1099" s="693"/>
      <c r="E1099" s="693"/>
      <c r="F1099" s="694"/>
      <c r="G1099" s="289"/>
      <c r="H1099" s="290"/>
      <c r="I1099" s="303"/>
      <c r="J1099" s="303"/>
      <c r="K1099" s="689"/>
      <c r="L1099" s="690"/>
      <c r="M1099" s="291"/>
      <c r="N1099" s="292"/>
      <c r="O1099" s="315"/>
    </row>
    <row r="1100" spans="2:15" ht="13.5" thickBot="1" x14ac:dyDescent="0.25">
      <c r="B1100" s="693"/>
      <c r="C1100" s="693"/>
      <c r="D1100" s="693"/>
      <c r="E1100" s="693"/>
      <c r="F1100" s="694"/>
      <c r="G1100" s="289"/>
      <c r="H1100" s="290"/>
      <c r="I1100" s="303"/>
      <c r="J1100" s="303"/>
      <c r="K1100" s="689"/>
      <c r="L1100" s="690"/>
      <c r="M1100" s="291"/>
      <c r="N1100" s="292"/>
      <c r="O1100" s="315"/>
    </row>
    <row r="1101" spans="2:15" ht="13.5" thickBot="1" x14ac:dyDescent="0.25">
      <c r="B1101" s="693"/>
      <c r="C1101" s="693"/>
      <c r="D1101" s="693"/>
      <c r="E1101" s="693"/>
      <c r="F1101" s="694"/>
      <c r="G1101" s="289"/>
      <c r="H1101" s="290"/>
      <c r="I1101" s="303"/>
      <c r="J1101" s="303"/>
      <c r="K1101" s="689"/>
      <c r="L1101" s="690"/>
      <c r="M1101" s="291"/>
      <c r="N1101" s="292"/>
      <c r="O1101" s="315"/>
    </row>
    <row r="1102" spans="2:15" ht="13.5" thickBot="1" x14ac:dyDescent="0.25">
      <c r="B1102" s="693"/>
      <c r="C1102" s="693"/>
      <c r="D1102" s="693"/>
      <c r="E1102" s="693"/>
      <c r="F1102" s="694"/>
      <c r="G1102" s="289"/>
      <c r="H1102" s="290"/>
      <c r="I1102" s="303"/>
      <c r="J1102" s="303"/>
      <c r="K1102" s="689"/>
      <c r="L1102" s="690"/>
      <c r="M1102" s="291"/>
      <c r="N1102" s="292"/>
      <c r="O1102" s="315"/>
    </row>
    <row r="1103" spans="2:15" ht="13.5" thickBot="1" x14ac:dyDescent="0.25">
      <c r="B1103" s="693"/>
      <c r="C1103" s="693"/>
      <c r="D1103" s="693"/>
      <c r="E1103" s="693"/>
      <c r="F1103" s="694"/>
      <c r="G1103" s="289"/>
      <c r="H1103" s="290"/>
      <c r="I1103" s="303"/>
      <c r="J1103" s="303"/>
      <c r="K1103" s="689"/>
      <c r="L1103" s="690"/>
      <c r="M1103" s="291"/>
      <c r="N1103" s="292"/>
      <c r="O1103" s="315"/>
    </row>
    <row r="1104" spans="2:15" ht="13.5" thickBot="1" x14ac:dyDescent="0.25">
      <c r="B1104" s="693"/>
      <c r="C1104" s="693"/>
      <c r="D1104" s="693"/>
      <c r="E1104" s="693"/>
      <c r="F1104" s="694"/>
      <c r="G1104" s="289"/>
      <c r="H1104" s="290"/>
      <c r="I1104" s="303"/>
      <c r="J1104" s="303"/>
      <c r="K1104" s="689"/>
      <c r="L1104" s="690"/>
      <c r="M1104" s="291"/>
      <c r="N1104" s="292"/>
      <c r="O1104" s="315"/>
    </row>
    <row r="1105" spans="2:15" ht="13.5" thickBot="1" x14ac:dyDescent="0.25">
      <c r="B1105" s="693"/>
      <c r="C1105" s="693"/>
      <c r="D1105" s="693"/>
      <c r="E1105" s="693"/>
      <c r="F1105" s="694"/>
      <c r="G1105" s="289"/>
      <c r="H1105" s="290"/>
      <c r="I1105" s="303"/>
      <c r="J1105" s="303"/>
      <c r="K1105" s="689"/>
      <c r="L1105" s="690"/>
      <c r="M1105" s="291"/>
      <c r="N1105" s="292"/>
      <c r="O1105" s="315"/>
    </row>
    <row r="1106" spans="2:15" ht="13.5" thickBot="1" x14ac:dyDescent="0.25">
      <c r="B1106" s="693"/>
      <c r="C1106" s="693"/>
      <c r="D1106" s="693"/>
      <c r="E1106" s="693"/>
      <c r="F1106" s="694"/>
      <c r="G1106" s="289"/>
      <c r="H1106" s="290"/>
      <c r="I1106" s="303"/>
      <c r="J1106" s="303"/>
      <c r="K1106" s="689"/>
      <c r="L1106" s="690"/>
      <c r="M1106" s="291"/>
      <c r="N1106" s="292"/>
      <c r="O1106" s="315"/>
    </row>
    <row r="1107" spans="2:15" ht="13.5" thickBot="1" x14ac:dyDescent="0.25">
      <c r="B1107" s="693"/>
      <c r="C1107" s="693"/>
      <c r="D1107" s="693"/>
      <c r="E1107" s="693"/>
      <c r="F1107" s="694"/>
      <c r="G1107" s="289"/>
      <c r="H1107" s="290"/>
      <c r="I1107" s="303"/>
      <c r="J1107" s="303"/>
      <c r="K1107" s="689"/>
      <c r="L1107" s="690"/>
      <c r="M1107" s="291"/>
      <c r="N1107" s="292"/>
      <c r="O1107" s="315"/>
    </row>
    <row r="1108" spans="2:15" ht="13.5" thickBot="1" x14ac:dyDescent="0.25">
      <c r="B1108" s="693"/>
      <c r="C1108" s="693"/>
      <c r="D1108" s="693"/>
      <c r="E1108" s="693"/>
      <c r="F1108" s="694"/>
      <c r="G1108" s="289"/>
      <c r="H1108" s="290"/>
      <c r="I1108" s="303"/>
      <c r="J1108" s="303"/>
      <c r="K1108" s="689"/>
      <c r="L1108" s="690"/>
      <c r="M1108" s="291"/>
      <c r="N1108" s="292"/>
      <c r="O1108" s="315"/>
    </row>
    <row r="1109" spans="2:15" ht="13.5" thickBot="1" x14ac:dyDescent="0.25">
      <c r="B1109" s="693"/>
      <c r="C1109" s="693"/>
      <c r="D1109" s="693"/>
      <c r="E1109" s="693"/>
      <c r="F1109" s="694"/>
      <c r="G1109" s="289"/>
      <c r="H1109" s="290"/>
      <c r="I1109" s="303"/>
      <c r="J1109" s="303"/>
      <c r="K1109" s="689"/>
      <c r="L1109" s="690"/>
      <c r="M1109" s="291"/>
      <c r="N1109" s="292"/>
      <c r="O1109" s="315"/>
    </row>
    <row r="1110" spans="2:15" ht="13.5" thickBot="1" x14ac:dyDescent="0.25">
      <c r="B1110" s="693"/>
      <c r="C1110" s="693"/>
      <c r="D1110" s="693"/>
      <c r="E1110" s="693"/>
      <c r="F1110" s="694"/>
      <c r="G1110" s="289"/>
      <c r="H1110" s="290"/>
      <c r="I1110" s="303"/>
      <c r="J1110" s="303"/>
      <c r="K1110" s="689"/>
      <c r="L1110" s="690"/>
      <c r="M1110" s="291"/>
      <c r="N1110" s="292"/>
      <c r="O1110" s="315"/>
    </row>
    <row r="1111" spans="2:15" ht="13.5" thickBot="1" x14ac:dyDescent="0.25">
      <c r="B1111" s="693"/>
      <c r="C1111" s="693"/>
      <c r="D1111" s="693"/>
      <c r="E1111" s="693"/>
      <c r="F1111" s="694"/>
      <c r="G1111" s="289"/>
      <c r="H1111" s="290"/>
      <c r="I1111" s="303"/>
      <c r="J1111" s="303"/>
      <c r="K1111" s="689"/>
      <c r="L1111" s="690"/>
      <c r="M1111" s="291"/>
      <c r="N1111" s="292"/>
      <c r="O1111" s="315"/>
    </row>
    <row r="1112" spans="2:15" ht="13.5" thickBot="1" x14ac:dyDescent="0.25">
      <c r="B1112" s="693"/>
      <c r="C1112" s="693"/>
      <c r="D1112" s="693"/>
      <c r="E1112" s="693"/>
      <c r="F1112" s="694"/>
      <c r="G1112" s="289"/>
      <c r="H1112" s="290"/>
      <c r="I1112" s="303"/>
      <c r="J1112" s="303"/>
      <c r="K1112" s="689"/>
      <c r="L1112" s="690"/>
      <c r="M1112" s="291"/>
      <c r="N1112" s="292"/>
      <c r="O1112" s="315"/>
    </row>
    <row r="1113" spans="2:15" ht="13.5" thickBot="1" x14ac:dyDescent="0.25">
      <c r="B1113" s="693"/>
      <c r="C1113" s="693"/>
      <c r="D1113" s="693"/>
      <c r="E1113" s="693"/>
      <c r="F1113" s="694"/>
      <c r="G1113" s="289"/>
      <c r="H1113" s="290"/>
      <c r="I1113" s="303"/>
      <c r="J1113" s="303"/>
      <c r="K1113" s="689"/>
      <c r="L1113" s="690"/>
      <c r="M1113" s="291"/>
      <c r="N1113" s="292"/>
      <c r="O1113" s="315"/>
    </row>
    <row r="1114" spans="2:15" ht="13.5" thickBot="1" x14ac:dyDescent="0.25">
      <c r="B1114" s="693"/>
      <c r="C1114" s="693"/>
      <c r="D1114" s="693"/>
      <c r="E1114" s="693"/>
      <c r="F1114" s="694"/>
      <c r="G1114" s="289"/>
      <c r="H1114" s="290"/>
      <c r="I1114" s="303"/>
      <c r="J1114" s="303"/>
      <c r="K1114" s="689"/>
      <c r="L1114" s="690"/>
      <c r="M1114" s="291"/>
      <c r="N1114" s="292"/>
      <c r="O1114" s="315"/>
    </row>
    <row r="1115" spans="2:15" ht="13.5" thickBot="1" x14ac:dyDescent="0.25">
      <c r="B1115" s="693"/>
      <c r="C1115" s="693"/>
      <c r="D1115" s="693"/>
      <c r="E1115" s="693"/>
      <c r="F1115" s="694"/>
      <c r="G1115" s="289"/>
      <c r="H1115" s="290"/>
      <c r="I1115" s="303"/>
      <c r="J1115" s="303"/>
      <c r="K1115" s="689"/>
      <c r="L1115" s="690"/>
      <c r="M1115" s="291"/>
      <c r="N1115" s="292"/>
      <c r="O1115" s="315"/>
    </row>
    <row r="1116" spans="2:15" ht="13.5" thickBot="1" x14ac:dyDescent="0.25">
      <c r="B1116" s="693"/>
      <c r="C1116" s="693"/>
      <c r="D1116" s="693"/>
      <c r="E1116" s="693"/>
      <c r="F1116" s="694"/>
      <c r="G1116" s="289"/>
      <c r="H1116" s="290"/>
      <c r="I1116" s="303"/>
      <c r="J1116" s="303"/>
      <c r="K1116" s="689"/>
      <c r="L1116" s="690"/>
      <c r="M1116" s="291"/>
      <c r="N1116" s="292"/>
      <c r="O1116" s="315"/>
    </row>
    <row r="1117" spans="2:15" ht="13.5" thickBot="1" x14ac:dyDescent="0.25">
      <c r="B1117" s="693"/>
      <c r="C1117" s="693"/>
      <c r="D1117" s="693"/>
      <c r="E1117" s="693"/>
      <c r="F1117" s="694"/>
      <c r="G1117" s="289"/>
      <c r="H1117" s="290"/>
      <c r="I1117" s="303"/>
      <c r="J1117" s="303"/>
      <c r="K1117" s="689"/>
      <c r="L1117" s="690"/>
      <c r="M1117" s="291"/>
      <c r="N1117" s="292"/>
      <c r="O1117" s="315"/>
    </row>
    <row r="1118" spans="2:15" ht="13.5" thickBot="1" x14ac:dyDescent="0.25">
      <c r="B1118" s="693"/>
      <c r="C1118" s="693"/>
      <c r="D1118" s="693"/>
      <c r="E1118" s="693"/>
      <c r="F1118" s="694"/>
      <c r="G1118" s="289"/>
      <c r="H1118" s="290"/>
      <c r="I1118" s="303"/>
      <c r="J1118" s="303"/>
      <c r="K1118" s="689"/>
      <c r="L1118" s="690"/>
      <c r="M1118" s="291"/>
      <c r="N1118" s="292"/>
      <c r="O1118" s="315"/>
    </row>
    <row r="1119" spans="2:15" ht="13.5" thickBot="1" x14ac:dyDescent="0.25">
      <c r="B1119" s="693"/>
      <c r="C1119" s="693"/>
      <c r="D1119" s="693"/>
      <c r="E1119" s="693"/>
      <c r="F1119" s="694"/>
      <c r="G1119" s="289"/>
      <c r="H1119" s="290"/>
      <c r="I1119" s="303"/>
      <c r="J1119" s="303"/>
      <c r="K1119" s="689"/>
      <c r="L1119" s="690"/>
      <c r="M1119" s="291"/>
      <c r="N1119" s="292"/>
      <c r="O1119" s="315"/>
    </row>
    <row r="1120" spans="2:15" ht="13.5" thickBot="1" x14ac:dyDescent="0.25">
      <c r="B1120" s="693"/>
      <c r="C1120" s="693"/>
      <c r="D1120" s="693"/>
      <c r="E1120" s="693"/>
      <c r="F1120" s="694"/>
      <c r="G1120" s="289"/>
      <c r="H1120" s="290"/>
      <c r="I1120" s="303"/>
      <c r="J1120" s="303"/>
      <c r="K1120" s="689"/>
      <c r="L1120" s="690"/>
      <c r="M1120" s="291"/>
      <c r="N1120" s="292"/>
      <c r="O1120" s="315"/>
    </row>
    <row r="1121" spans="2:15" ht="13.5" thickBot="1" x14ac:dyDescent="0.25">
      <c r="B1121" s="693"/>
      <c r="C1121" s="693"/>
      <c r="D1121" s="693"/>
      <c r="E1121" s="693"/>
      <c r="F1121" s="694"/>
      <c r="G1121" s="289"/>
      <c r="H1121" s="290"/>
      <c r="I1121" s="303"/>
      <c r="J1121" s="303"/>
      <c r="K1121" s="689"/>
      <c r="L1121" s="690"/>
      <c r="M1121" s="291"/>
      <c r="N1121" s="292"/>
      <c r="O1121" s="315"/>
    </row>
    <row r="1122" spans="2:15" ht="13.5" thickBot="1" x14ac:dyDescent="0.25">
      <c r="B1122" s="693"/>
      <c r="C1122" s="693"/>
      <c r="D1122" s="693"/>
      <c r="E1122" s="693"/>
      <c r="F1122" s="694"/>
      <c r="G1122" s="289"/>
      <c r="H1122" s="290"/>
      <c r="I1122" s="303"/>
      <c r="J1122" s="303"/>
      <c r="K1122" s="689"/>
      <c r="L1122" s="690"/>
      <c r="M1122" s="291"/>
      <c r="N1122" s="292"/>
      <c r="O1122" s="315"/>
    </row>
    <row r="1123" spans="2:15" ht="13.5" thickBot="1" x14ac:dyDescent="0.25">
      <c r="B1123" s="693"/>
      <c r="C1123" s="693"/>
      <c r="D1123" s="693"/>
      <c r="E1123" s="693"/>
      <c r="F1123" s="694"/>
      <c r="G1123" s="289"/>
      <c r="H1123" s="290"/>
      <c r="I1123" s="303"/>
      <c r="J1123" s="303"/>
      <c r="K1123" s="689"/>
      <c r="L1123" s="690"/>
      <c r="M1123" s="291"/>
      <c r="N1123" s="292"/>
      <c r="O1123" s="315"/>
    </row>
    <row r="1124" spans="2:15" ht="13.5" thickBot="1" x14ac:dyDescent="0.25">
      <c r="B1124" s="693"/>
      <c r="C1124" s="693"/>
      <c r="D1124" s="693"/>
      <c r="E1124" s="693"/>
      <c r="F1124" s="694"/>
      <c r="G1124" s="289"/>
      <c r="H1124" s="290"/>
      <c r="I1124" s="303"/>
      <c r="J1124" s="303"/>
      <c r="K1124" s="689"/>
      <c r="L1124" s="690"/>
      <c r="M1124" s="291"/>
      <c r="N1124" s="292"/>
      <c r="O1124" s="315"/>
    </row>
    <row r="1125" spans="2:15" ht="13.5" thickBot="1" x14ac:dyDescent="0.25">
      <c r="B1125" s="693"/>
      <c r="C1125" s="693"/>
      <c r="D1125" s="693"/>
      <c r="E1125" s="693"/>
      <c r="F1125" s="694"/>
      <c r="G1125" s="289"/>
      <c r="H1125" s="290"/>
      <c r="I1125" s="303"/>
      <c r="J1125" s="303"/>
      <c r="K1125" s="689"/>
      <c r="L1125" s="690"/>
      <c r="M1125" s="291"/>
      <c r="N1125" s="292"/>
      <c r="O1125" s="315"/>
    </row>
    <row r="1126" spans="2:15" ht="13.5" thickBot="1" x14ac:dyDescent="0.25">
      <c r="B1126" s="693"/>
      <c r="C1126" s="693"/>
      <c r="D1126" s="693"/>
      <c r="E1126" s="693"/>
      <c r="F1126" s="694"/>
      <c r="G1126" s="289"/>
      <c r="H1126" s="290"/>
      <c r="I1126" s="303"/>
      <c r="J1126" s="303"/>
      <c r="K1126" s="689"/>
      <c r="L1126" s="690"/>
      <c r="M1126" s="291"/>
      <c r="N1126" s="292"/>
      <c r="O1126" s="315"/>
    </row>
    <row r="1127" spans="2:15" ht="13.5" thickBot="1" x14ac:dyDescent="0.25">
      <c r="B1127" s="693"/>
      <c r="C1127" s="693"/>
      <c r="D1127" s="693"/>
      <c r="E1127" s="693"/>
      <c r="F1127" s="694"/>
      <c r="G1127" s="289"/>
      <c r="H1127" s="290"/>
      <c r="I1127" s="303"/>
      <c r="J1127" s="303"/>
      <c r="K1127" s="689"/>
      <c r="L1127" s="690"/>
      <c r="M1127" s="291"/>
      <c r="N1127" s="292"/>
      <c r="O1127" s="315"/>
    </row>
    <row r="1128" spans="2:15" ht="13.5" thickBot="1" x14ac:dyDescent="0.25">
      <c r="B1128" s="693"/>
      <c r="C1128" s="693"/>
      <c r="D1128" s="693"/>
      <c r="E1128" s="693"/>
      <c r="F1128" s="694"/>
      <c r="G1128" s="289"/>
      <c r="H1128" s="290"/>
      <c r="I1128" s="303"/>
      <c r="J1128" s="303"/>
      <c r="K1128" s="689"/>
      <c r="L1128" s="690"/>
      <c r="M1128" s="291"/>
      <c r="N1128" s="292"/>
      <c r="O1128" s="315"/>
    </row>
    <row r="1129" spans="2:15" ht="13.5" thickBot="1" x14ac:dyDescent="0.25">
      <c r="B1129" s="693"/>
      <c r="C1129" s="693"/>
      <c r="D1129" s="693"/>
      <c r="E1129" s="693"/>
      <c r="F1129" s="694"/>
      <c r="G1129" s="289"/>
      <c r="H1129" s="290"/>
      <c r="I1129" s="303"/>
      <c r="J1129" s="303"/>
      <c r="K1129" s="689"/>
      <c r="L1129" s="690"/>
      <c r="M1129" s="291"/>
      <c r="N1129" s="292"/>
      <c r="O1129" s="315"/>
    </row>
    <row r="1130" spans="2:15" ht="13.5" thickBot="1" x14ac:dyDescent="0.25">
      <c r="B1130" s="693"/>
      <c r="C1130" s="693"/>
      <c r="D1130" s="693"/>
      <c r="E1130" s="693"/>
      <c r="F1130" s="694"/>
      <c r="G1130" s="289"/>
      <c r="H1130" s="290"/>
      <c r="I1130" s="303"/>
      <c r="J1130" s="303"/>
      <c r="K1130" s="689"/>
      <c r="L1130" s="690"/>
      <c r="M1130" s="291"/>
      <c r="N1130" s="292"/>
      <c r="O1130" s="315"/>
    </row>
    <row r="1131" spans="2:15" ht="13.5" thickBot="1" x14ac:dyDescent="0.25">
      <c r="B1131" s="693"/>
      <c r="C1131" s="693"/>
      <c r="D1131" s="693"/>
      <c r="E1131" s="693"/>
      <c r="F1131" s="694"/>
      <c r="G1131" s="289"/>
      <c r="H1131" s="290"/>
      <c r="I1131" s="303"/>
      <c r="J1131" s="303"/>
      <c r="K1131" s="689"/>
      <c r="L1131" s="690"/>
      <c r="M1131" s="291"/>
      <c r="N1131" s="292"/>
      <c r="O1131" s="315"/>
    </row>
    <row r="1132" spans="2:15" ht="13.5" thickBot="1" x14ac:dyDescent="0.25">
      <c r="B1132" s="693"/>
      <c r="C1132" s="693"/>
      <c r="D1132" s="693"/>
      <c r="E1132" s="693"/>
      <c r="F1132" s="694"/>
      <c r="G1132" s="289"/>
      <c r="H1132" s="290"/>
      <c r="I1132" s="303"/>
      <c r="J1132" s="303"/>
      <c r="K1132" s="689"/>
      <c r="L1132" s="690"/>
      <c r="M1132" s="291"/>
      <c r="N1132" s="292"/>
      <c r="O1132" s="315"/>
    </row>
    <row r="1133" spans="2:15" ht="13.5" thickBot="1" x14ac:dyDescent="0.25">
      <c r="B1133" s="693"/>
      <c r="C1133" s="693"/>
      <c r="D1133" s="693"/>
      <c r="E1133" s="693"/>
      <c r="F1133" s="694"/>
      <c r="G1133" s="289"/>
      <c r="H1133" s="290"/>
      <c r="I1133" s="303"/>
      <c r="J1133" s="303"/>
      <c r="K1133" s="689"/>
      <c r="L1133" s="690"/>
      <c r="M1133" s="291"/>
      <c r="N1133" s="292"/>
      <c r="O1133" s="315"/>
    </row>
    <row r="1134" spans="2:15" ht="13.5" thickBot="1" x14ac:dyDescent="0.25">
      <c r="B1134" s="693"/>
      <c r="C1134" s="693"/>
      <c r="D1134" s="693"/>
      <c r="E1134" s="693"/>
      <c r="F1134" s="694"/>
      <c r="G1134" s="289"/>
      <c r="H1134" s="290"/>
      <c r="I1134" s="303"/>
      <c r="J1134" s="303"/>
      <c r="K1134" s="689"/>
      <c r="L1134" s="690"/>
      <c r="M1134" s="291"/>
      <c r="N1134" s="292"/>
      <c r="O1134" s="315"/>
    </row>
    <row r="1135" spans="2:15" ht="13.5" thickBot="1" x14ac:dyDescent="0.25">
      <c r="B1135" s="693"/>
      <c r="C1135" s="693"/>
      <c r="D1135" s="693"/>
      <c r="E1135" s="693"/>
      <c r="F1135" s="694"/>
      <c r="G1135" s="289"/>
      <c r="H1135" s="290"/>
      <c r="I1135" s="303"/>
      <c r="J1135" s="303"/>
      <c r="K1135" s="689"/>
      <c r="L1135" s="690"/>
      <c r="M1135" s="291"/>
      <c r="N1135" s="292"/>
      <c r="O1135" s="315"/>
    </row>
    <row r="1136" spans="2:15" ht="13.5" thickBot="1" x14ac:dyDescent="0.25">
      <c r="B1136" s="693"/>
      <c r="C1136" s="693"/>
      <c r="D1136" s="693"/>
      <c r="E1136" s="693"/>
      <c r="F1136" s="694"/>
      <c r="G1136" s="289"/>
      <c r="H1136" s="290"/>
      <c r="I1136" s="303"/>
      <c r="J1136" s="303"/>
      <c r="K1136" s="689"/>
      <c r="L1136" s="690"/>
      <c r="M1136" s="291"/>
      <c r="N1136" s="292"/>
      <c r="O1136" s="315"/>
    </row>
    <row r="1137" spans="2:15" ht="13.5" thickBot="1" x14ac:dyDescent="0.25">
      <c r="B1137" s="693"/>
      <c r="C1137" s="693"/>
      <c r="D1137" s="693"/>
      <c r="E1137" s="693"/>
      <c r="F1137" s="694"/>
      <c r="G1137" s="289"/>
      <c r="H1137" s="290"/>
      <c r="I1137" s="303"/>
      <c r="J1137" s="303"/>
      <c r="K1137" s="689"/>
      <c r="L1137" s="690"/>
      <c r="M1137" s="291"/>
      <c r="N1137" s="292"/>
      <c r="O1137" s="315"/>
    </row>
    <row r="1138" spans="2:15" ht="13.5" thickBot="1" x14ac:dyDescent="0.25">
      <c r="B1138" s="693"/>
      <c r="C1138" s="693"/>
      <c r="D1138" s="693"/>
      <c r="E1138" s="693"/>
      <c r="F1138" s="694"/>
      <c r="G1138" s="289"/>
      <c r="H1138" s="290"/>
      <c r="I1138" s="303"/>
      <c r="J1138" s="303"/>
      <c r="K1138" s="689"/>
      <c r="L1138" s="690"/>
      <c r="M1138" s="291"/>
      <c r="N1138" s="292"/>
      <c r="O1138" s="315"/>
    </row>
  </sheetData>
  <mergeCells count="2159">
    <mergeCell ref="B1134:F1134"/>
    <mergeCell ref="K1134:L1134"/>
    <mergeCell ref="B1135:F1135"/>
    <mergeCell ref="K1135:L1135"/>
    <mergeCell ref="B1136:F1136"/>
    <mergeCell ref="K1136:L1136"/>
    <mergeCell ref="B1137:F1137"/>
    <mergeCell ref="K1137:L1137"/>
    <mergeCell ref="B1138:F1138"/>
    <mergeCell ref="K1138:L1138"/>
    <mergeCell ref="B1129:F1129"/>
    <mergeCell ref="K1129:L1129"/>
    <mergeCell ref="B1130:F1130"/>
    <mergeCell ref="K1130:L1130"/>
    <mergeCell ref="B1131:F1131"/>
    <mergeCell ref="K1131:L1131"/>
    <mergeCell ref="B1132:F1132"/>
    <mergeCell ref="K1132:L1132"/>
    <mergeCell ref="B1133:F1133"/>
    <mergeCell ref="K1133:L1133"/>
    <mergeCell ref="B1124:F1124"/>
    <mergeCell ref="K1124:L1124"/>
    <mergeCell ref="B1125:F1125"/>
    <mergeCell ref="K1125:L1125"/>
    <mergeCell ref="B1126:F1126"/>
    <mergeCell ref="K1126:L1126"/>
    <mergeCell ref="B1127:F1127"/>
    <mergeCell ref="K1127:L1127"/>
    <mergeCell ref="B1128:F1128"/>
    <mergeCell ref="K1128:L1128"/>
    <mergeCell ref="B1119:F1119"/>
    <mergeCell ref="K1119:L1119"/>
    <mergeCell ref="B1120:F1120"/>
    <mergeCell ref="K1120:L1120"/>
    <mergeCell ref="B1121:F1121"/>
    <mergeCell ref="K1121:L1121"/>
    <mergeCell ref="B1122:F1122"/>
    <mergeCell ref="K1122:L1122"/>
    <mergeCell ref="B1123:F1123"/>
    <mergeCell ref="K1123:L1123"/>
    <mergeCell ref="B1114:F1114"/>
    <mergeCell ref="K1114:L1114"/>
    <mergeCell ref="B1115:F1115"/>
    <mergeCell ref="K1115:L1115"/>
    <mergeCell ref="B1116:F1116"/>
    <mergeCell ref="K1116:L1116"/>
    <mergeCell ref="B1117:F1117"/>
    <mergeCell ref="K1117:L1117"/>
    <mergeCell ref="B1118:F1118"/>
    <mergeCell ref="K1118:L1118"/>
    <mergeCell ref="B1109:F1109"/>
    <mergeCell ref="K1109:L1109"/>
    <mergeCell ref="B1110:F1110"/>
    <mergeCell ref="K1110:L1110"/>
    <mergeCell ref="B1111:F1111"/>
    <mergeCell ref="K1111:L1111"/>
    <mergeCell ref="B1112:F1112"/>
    <mergeCell ref="K1112:L1112"/>
    <mergeCell ref="B1113:F1113"/>
    <mergeCell ref="K1113:L1113"/>
    <mergeCell ref="B1104:F1104"/>
    <mergeCell ref="K1104:L1104"/>
    <mergeCell ref="B1105:F1105"/>
    <mergeCell ref="K1105:L1105"/>
    <mergeCell ref="B1106:F1106"/>
    <mergeCell ref="K1106:L1106"/>
    <mergeCell ref="B1107:F1107"/>
    <mergeCell ref="K1107:L1107"/>
    <mergeCell ref="B1108:F1108"/>
    <mergeCell ref="K1108:L1108"/>
    <mergeCell ref="B1099:F1099"/>
    <mergeCell ref="K1099:L1099"/>
    <mergeCell ref="B1100:F1100"/>
    <mergeCell ref="K1100:L1100"/>
    <mergeCell ref="B1101:F1101"/>
    <mergeCell ref="K1101:L1101"/>
    <mergeCell ref="B1102:F1102"/>
    <mergeCell ref="K1102:L1102"/>
    <mergeCell ref="B1103:F1103"/>
    <mergeCell ref="K1103:L1103"/>
    <mergeCell ref="B1094:F1094"/>
    <mergeCell ref="K1094:L1094"/>
    <mergeCell ref="B1095:F1095"/>
    <mergeCell ref="K1095:L1095"/>
    <mergeCell ref="B1096:F1096"/>
    <mergeCell ref="K1096:L1096"/>
    <mergeCell ref="B1097:F1097"/>
    <mergeCell ref="K1097:L1097"/>
    <mergeCell ref="B1098:F1098"/>
    <mergeCell ref="K1098:L1098"/>
    <mergeCell ref="B1089:F1089"/>
    <mergeCell ref="K1089:L1089"/>
    <mergeCell ref="B1090:F1090"/>
    <mergeCell ref="K1090:L1090"/>
    <mergeCell ref="B1091:F1091"/>
    <mergeCell ref="K1091:L1091"/>
    <mergeCell ref="B1092:F1092"/>
    <mergeCell ref="K1092:L1092"/>
    <mergeCell ref="B1093:F1093"/>
    <mergeCell ref="K1093:L1093"/>
    <mergeCell ref="B1084:F1084"/>
    <mergeCell ref="K1084:L1084"/>
    <mergeCell ref="B1085:F1085"/>
    <mergeCell ref="K1085:L1085"/>
    <mergeCell ref="B1086:F1086"/>
    <mergeCell ref="K1086:L1086"/>
    <mergeCell ref="B1087:F1087"/>
    <mergeCell ref="K1087:L1087"/>
    <mergeCell ref="B1088:F1088"/>
    <mergeCell ref="K1088:L1088"/>
    <mergeCell ref="B1079:F1079"/>
    <mergeCell ref="K1079:L1079"/>
    <mergeCell ref="B1080:F1080"/>
    <mergeCell ref="K1080:L1080"/>
    <mergeCell ref="B1081:F1081"/>
    <mergeCell ref="K1081:L1081"/>
    <mergeCell ref="B1082:F1082"/>
    <mergeCell ref="K1082:L1082"/>
    <mergeCell ref="B1083:F1083"/>
    <mergeCell ref="K1083:L1083"/>
    <mergeCell ref="B1074:F1074"/>
    <mergeCell ref="K1074:L1074"/>
    <mergeCell ref="B1075:F1075"/>
    <mergeCell ref="K1075:L1075"/>
    <mergeCell ref="B1076:F1076"/>
    <mergeCell ref="K1076:L1076"/>
    <mergeCell ref="B1077:F1077"/>
    <mergeCell ref="K1077:L1077"/>
    <mergeCell ref="B1078:F1078"/>
    <mergeCell ref="K1078:L1078"/>
    <mergeCell ref="B1069:F1069"/>
    <mergeCell ref="K1069:L1069"/>
    <mergeCell ref="B1070:F1070"/>
    <mergeCell ref="K1070:L1070"/>
    <mergeCell ref="B1071:F1071"/>
    <mergeCell ref="K1071:L1071"/>
    <mergeCell ref="B1072:F1072"/>
    <mergeCell ref="K1072:L1072"/>
    <mergeCell ref="B1073:F1073"/>
    <mergeCell ref="K1073:L1073"/>
    <mergeCell ref="B1064:F1064"/>
    <mergeCell ref="K1064:L1064"/>
    <mergeCell ref="B1065:F1065"/>
    <mergeCell ref="K1065:L1065"/>
    <mergeCell ref="B1066:F1066"/>
    <mergeCell ref="K1066:L1066"/>
    <mergeCell ref="B1067:F1067"/>
    <mergeCell ref="K1067:L1067"/>
    <mergeCell ref="B1068:F1068"/>
    <mergeCell ref="K1068:L1068"/>
    <mergeCell ref="B1059:F1059"/>
    <mergeCell ref="K1059:L1059"/>
    <mergeCell ref="B1060:F1060"/>
    <mergeCell ref="K1060:L1060"/>
    <mergeCell ref="B1061:F1061"/>
    <mergeCell ref="K1061:L1061"/>
    <mergeCell ref="B1062:F1062"/>
    <mergeCell ref="K1062:L1062"/>
    <mergeCell ref="B1063:F1063"/>
    <mergeCell ref="K1063:L1063"/>
    <mergeCell ref="B1054:F1054"/>
    <mergeCell ref="K1054:L1054"/>
    <mergeCell ref="B1055:F1055"/>
    <mergeCell ref="K1055:L1055"/>
    <mergeCell ref="B1056:F1056"/>
    <mergeCell ref="K1056:L1056"/>
    <mergeCell ref="B1057:F1057"/>
    <mergeCell ref="K1057:L1057"/>
    <mergeCell ref="B1058:F1058"/>
    <mergeCell ref="K1058:L1058"/>
    <mergeCell ref="B1049:F1049"/>
    <mergeCell ref="K1049:L1049"/>
    <mergeCell ref="B1050:F1050"/>
    <mergeCell ref="K1050:L1050"/>
    <mergeCell ref="B1051:F1051"/>
    <mergeCell ref="K1051:L1051"/>
    <mergeCell ref="B1052:F1052"/>
    <mergeCell ref="K1052:L1052"/>
    <mergeCell ref="B1053:F1053"/>
    <mergeCell ref="K1053:L1053"/>
    <mergeCell ref="B1044:F1044"/>
    <mergeCell ref="K1044:L1044"/>
    <mergeCell ref="B1045:F1045"/>
    <mergeCell ref="K1045:L1045"/>
    <mergeCell ref="B1046:F1046"/>
    <mergeCell ref="K1046:L1046"/>
    <mergeCell ref="B1047:F1047"/>
    <mergeCell ref="K1047:L1047"/>
    <mergeCell ref="B1048:F1048"/>
    <mergeCell ref="K1048:L1048"/>
    <mergeCell ref="B1039:F1039"/>
    <mergeCell ref="K1039:L1039"/>
    <mergeCell ref="B1040:F1040"/>
    <mergeCell ref="K1040:L1040"/>
    <mergeCell ref="B1041:F1041"/>
    <mergeCell ref="K1041:L1041"/>
    <mergeCell ref="B1042:F1042"/>
    <mergeCell ref="K1042:L1042"/>
    <mergeCell ref="B1043:F1043"/>
    <mergeCell ref="K1043:L1043"/>
    <mergeCell ref="B1034:F1034"/>
    <mergeCell ref="K1034:L1034"/>
    <mergeCell ref="B1035:F1035"/>
    <mergeCell ref="K1035:L1035"/>
    <mergeCell ref="B1036:F1036"/>
    <mergeCell ref="K1036:L1036"/>
    <mergeCell ref="B1037:F1037"/>
    <mergeCell ref="K1037:L1037"/>
    <mergeCell ref="B1038:F1038"/>
    <mergeCell ref="K1038:L1038"/>
    <mergeCell ref="B1029:F1029"/>
    <mergeCell ref="K1029:L1029"/>
    <mergeCell ref="B1030:F1030"/>
    <mergeCell ref="K1030:L1030"/>
    <mergeCell ref="B1031:F1031"/>
    <mergeCell ref="K1031:L1031"/>
    <mergeCell ref="B1032:F1032"/>
    <mergeCell ref="K1032:L1032"/>
    <mergeCell ref="B1033:F1033"/>
    <mergeCell ref="K1033:L1033"/>
    <mergeCell ref="B1024:F1024"/>
    <mergeCell ref="K1024:L1024"/>
    <mergeCell ref="B1025:F1025"/>
    <mergeCell ref="K1025:L1025"/>
    <mergeCell ref="B1026:F1026"/>
    <mergeCell ref="K1026:L1026"/>
    <mergeCell ref="B1027:F1027"/>
    <mergeCell ref="K1027:L1027"/>
    <mergeCell ref="B1028:F1028"/>
    <mergeCell ref="K1028:L1028"/>
    <mergeCell ref="B1019:F1019"/>
    <mergeCell ref="K1019:L1019"/>
    <mergeCell ref="B1020:F1020"/>
    <mergeCell ref="K1020:L1020"/>
    <mergeCell ref="B1021:F1021"/>
    <mergeCell ref="K1021:L1021"/>
    <mergeCell ref="B1022:F1022"/>
    <mergeCell ref="K1022:L1022"/>
    <mergeCell ref="B1023:F1023"/>
    <mergeCell ref="K1023:L1023"/>
    <mergeCell ref="B1014:F1014"/>
    <mergeCell ref="K1014:L1014"/>
    <mergeCell ref="B1015:F1015"/>
    <mergeCell ref="K1015:L1015"/>
    <mergeCell ref="B1016:F1016"/>
    <mergeCell ref="K1016:L1016"/>
    <mergeCell ref="B1017:F1017"/>
    <mergeCell ref="K1017:L1017"/>
    <mergeCell ref="B1018:F1018"/>
    <mergeCell ref="K1018:L1018"/>
    <mergeCell ref="B1009:F1009"/>
    <mergeCell ref="K1009:L1009"/>
    <mergeCell ref="B1010:F1010"/>
    <mergeCell ref="K1010:L1010"/>
    <mergeCell ref="B1011:F1011"/>
    <mergeCell ref="K1011:L1011"/>
    <mergeCell ref="B1012:F1012"/>
    <mergeCell ref="K1012:L1012"/>
    <mergeCell ref="B1013:F1013"/>
    <mergeCell ref="K1013:L1013"/>
    <mergeCell ref="B1004:F1004"/>
    <mergeCell ref="K1004:L1004"/>
    <mergeCell ref="B1005:F1005"/>
    <mergeCell ref="K1005:L1005"/>
    <mergeCell ref="B1006:F1006"/>
    <mergeCell ref="K1006:L1006"/>
    <mergeCell ref="B1007:F1007"/>
    <mergeCell ref="K1007:L1007"/>
    <mergeCell ref="B1008:F1008"/>
    <mergeCell ref="K1008:L1008"/>
    <mergeCell ref="B999:F999"/>
    <mergeCell ref="K999:L999"/>
    <mergeCell ref="B1000:F1000"/>
    <mergeCell ref="K1000:L1000"/>
    <mergeCell ref="B1001:F1001"/>
    <mergeCell ref="K1001:L1001"/>
    <mergeCell ref="B1002:F1002"/>
    <mergeCell ref="K1002:L1002"/>
    <mergeCell ref="B1003:F1003"/>
    <mergeCell ref="K1003:L1003"/>
    <mergeCell ref="B994:F994"/>
    <mergeCell ref="K994:L994"/>
    <mergeCell ref="B995:F995"/>
    <mergeCell ref="K995:L995"/>
    <mergeCell ref="B996:F996"/>
    <mergeCell ref="K996:L996"/>
    <mergeCell ref="B997:F997"/>
    <mergeCell ref="K997:L997"/>
    <mergeCell ref="B998:F998"/>
    <mergeCell ref="K998:L998"/>
    <mergeCell ref="B989:F989"/>
    <mergeCell ref="K989:L989"/>
    <mergeCell ref="B990:F990"/>
    <mergeCell ref="K990:L990"/>
    <mergeCell ref="B991:F991"/>
    <mergeCell ref="K991:L991"/>
    <mergeCell ref="B992:F992"/>
    <mergeCell ref="K992:L992"/>
    <mergeCell ref="B993:F993"/>
    <mergeCell ref="K993:L993"/>
    <mergeCell ref="B984:F984"/>
    <mergeCell ref="K984:L984"/>
    <mergeCell ref="B985:F985"/>
    <mergeCell ref="K985:L985"/>
    <mergeCell ref="B986:F986"/>
    <mergeCell ref="K986:L986"/>
    <mergeCell ref="B987:F987"/>
    <mergeCell ref="K987:L987"/>
    <mergeCell ref="B988:F988"/>
    <mergeCell ref="K988:L988"/>
    <mergeCell ref="B979:F979"/>
    <mergeCell ref="K979:L979"/>
    <mergeCell ref="B980:F980"/>
    <mergeCell ref="K980:L980"/>
    <mergeCell ref="B981:F981"/>
    <mergeCell ref="K981:L981"/>
    <mergeCell ref="B982:F982"/>
    <mergeCell ref="K982:L982"/>
    <mergeCell ref="B983:F983"/>
    <mergeCell ref="K983:L983"/>
    <mergeCell ref="B974:F974"/>
    <mergeCell ref="K974:L974"/>
    <mergeCell ref="B975:F975"/>
    <mergeCell ref="K975:L975"/>
    <mergeCell ref="B976:F976"/>
    <mergeCell ref="K976:L976"/>
    <mergeCell ref="B977:F977"/>
    <mergeCell ref="K977:L977"/>
    <mergeCell ref="B978:F978"/>
    <mergeCell ref="K978:L978"/>
    <mergeCell ref="B969:F969"/>
    <mergeCell ref="K969:L969"/>
    <mergeCell ref="B970:F970"/>
    <mergeCell ref="K970:L970"/>
    <mergeCell ref="B971:F971"/>
    <mergeCell ref="K971:L971"/>
    <mergeCell ref="B972:F972"/>
    <mergeCell ref="K972:L972"/>
    <mergeCell ref="B973:F973"/>
    <mergeCell ref="K973:L973"/>
    <mergeCell ref="B964:F964"/>
    <mergeCell ref="K964:L964"/>
    <mergeCell ref="B965:F965"/>
    <mergeCell ref="K965:L965"/>
    <mergeCell ref="B966:F966"/>
    <mergeCell ref="K966:L966"/>
    <mergeCell ref="B967:F967"/>
    <mergeCell ref="K967:L967"/>
    <mergeCell ref="B968:F968"/>
    <mergeCell ref="K968:L968"/>
    <mergeCell ref="B959:F959"/>
    <mergeCell ref="K959:L959"/>
    <mergeCell ref="B960:F960"/>
    <mergeCell ref="K960:L960"/>
    <mergeCell ref="B961:F961"/>
    <mergeCell ref="K961:L961"/>
    <mergeCell ref="B962:F962"/>
    <mergeCell ref="K962:L962"/>
    <mergeCell ref="B963:F963"/>
    <mergeCell ref="K963:L963"/>
    <mergeCell ref="B954:F954"/>
    <mergeCell ref="K954:L954"/>
    <mergeCell ref="B955:F955"/>
    <mergeCell ref="K955:L955"/>
    <mergeCell ref="B956:F956"/>
    <mergeCell ref="K956:L956"/>
    <mergeCell ref="B957:F957"/>
    <mergeCell ref="K957:L957"/>
    <mergeCell ref="B958:F958"/>
    <mergeCell ref="K958:L958"/>
    <mergeCell ref="B949:F949"/>
    <mergeCell ref="K949:L949"/>
    <mergeCell ref="B950:F950"/>
    <mergeCell ref="K950:L950"/>
    <mergeCell ref="B951:F951"/>
    <mergeCell ref="K951:L951"/>
    <mergeCell ref="B952:F952"/>
    <mergeCell ref="K952:L952"/>
    <mergeCell ref="B953:F953"/>
    <mergeCell ref="K953:L953"/>
    <mergeCell ref="B944:F944"/>
    <mergeCell ref="K944:L944"/>
    <mergeCell ref="B945:F945"/>
    <mergeCell ref="K945:L945"/>
    <mergeCell ref="B946:F946"/>
    <mergeCell ref="K946:L946"/>
    <mergeCell ref="B947:F947"/>
    <mergeCell ref="K947:L947"/>
    <mergeCell ref="B948:F948"/>
    <mergeCell ref="K948:L948"/>
    <mergeCell ref="B939:F939"/>
    <mergeCell ref="K939:L939"/>
    <mergeCell ref="B940:F940"/>
    <mergeCell ref="K940:L940"/>
    <mergeCell ref="B941:F941"/>
    <mergeCell ref="K941:L941"/>
    <mergeCell ref="B942:F942"/>
    <mergeCell ref="K942:L942"/>
    <mergeCell ref="B943:F943"/>
    <mergeCell ref="K943:L943"/>
    <mergeCell ref="B934:F934"/>
    <mergeCell ref="K934:L934"/>
    <mergeCell ref="B935:F935"/>
    <mergeCell ref="K935:L935"/>
    <mergeCell ref="B936:F936"/>
    <mergeCell ref="K936:L936"/>
    <mergeCell ref="B937:F937"/>
    <mergeCell ref="K937:L937"/>
    <mergeCell ref="B938:F938"/>
    <mergeCell ref="K938:L938"/>
    <mergeCell ref="B929:F929"/>
    <mergeCell ref="K929:L929"/>
    <mergeCell ref="B930:F930"/>
    <mergeCell ref="K930:L930"/>
    <mergeCell ref="B931:F931"/>
    <mergeCell ref="K931:L931"/>
    <mergeCell ref="B932:F932"/>
    <mergeCell ref="K932:L932"/>
    <mergeCell ref="B933:F933"/>
    <mergeCell ref="K933:L933"/>
    <mergeCell ref="B924:F924"/>
    <mergeCell ref="K924:L924"/>
    <mergeCell ref="B925:F925"/>
    <mergeCell ref="K925:L925"/>
    <mergeCell ref="B926:F926"/>
    <mergeCell ref="K926:L926"/>
    <mergeCell ref="B927:F927"/>
    <mergeCell ref="K927:L927"/>
    <mergeCell ref="B928:F928"/>
    <mergeCell ref="K928:L928"/>
    <mergeCell ref="B919:F919"/>
    <mergeCell ref="K919:L919"/>
    <mergeCell ref="B920:F920"/>
    <mergeCell ref="K920:L920"/>
    <mergeCell ref="B921:F921"/>
    <mergeCell ref="K921:L921"/>
    <mergeCell ref="B922:F922"/>
    <mergeCell ref="K922:L922"/>
    <mergeCell ref="B923:F923"/>
    <mergeCell ref="K923:L923"/>
    <mergeCell ref="B914:F914"/>
    <mergeCell ref="K914:L914"/>
    <mergeCell ref="B915:F915"/>
    <mergeCell ref="K915:L915"/>
    <mergeCell ref="B916:F916"/>
    <mergeCell ref="K916:L916"/>
    <mergeCell ref="B917:F917"/>
    <mergeCell ref="K917:L917"/>
    <mergeCell ref="B918:F918"/>
    <mergeCell ref="K918:L918"/>
    <mergeCell ref="B909:F909"/>
    <mergeCell ref="K909:L909"/>
    <mergeCell ref="B910:F910"/>
    <mergeCell ref="K910:L910"/>
    <mergeCell ref="B911:F911"/>
    <mergeCell ref="K911:L911"/>
    <mergeCell ref="B912:F912"/>
    <mergeCell ref="K912:L912"/>
    <mergeCell ref="B913:F913"/>
    <mergeCell ref="K913:L913"/>
    <mergeCell ref="B904:F904"/>
    <mergeCell ref="K904:L904"/>
    <mergeCell ref="B905:F905"/>
    <mergeCell ref="K905:L905"/>
    <mergeCell ref="B906:F906"/>
    <mergeCell ref="K906:L906"/>
    <mergeCell ref="B907:F907"/>
    <mergeCell ref="K907:L907"/>
    <mergeCell ref="B908:F908"/>
    <mergeCell ref="K908:L908"/>
    <mergeCell ref="B899:F899"/>
    <mergeCell ref="K899:L899"/>
    <mergeCell ref="B900:F900"/>
    <mergeCell ref="K900:L900"/>
    <mergeCell ref="B901:F901"/>
    <mergeCell ref="K901:L901"/>
    <mergeCell ref="B902:F902"/>
    <mergeCell ref="K902:L902"/>
    <mergeCell ref="B903:F903"/>
    <mergeCell ref="K903:L903"/>
    <mergeCell ref="B894:F894"/>
    <mergeCell ref="K894:L894"/>
    <mergeCell ref="B895:F895"/>
    <mergeCell ref="K895:L895"/>
    <mergeCell ref="B896:F896"/>
    <mergeCell ref="K896:L896"/>
    <mergeCell ref="B897:F897"/>
    <mergeCell ref="K897:L897"/>
    <mergeCell ref="B898:F898"/>
    <mergeCell ref="K898:L898"/>
    <mergeCell ref="B889:F889"/>
    <mergeCell ref="K889:L889"/>
    <mergeCell ref="B890:F890"/>
    <mergeCell ref="K890:L890"/>
    <mergeCell ref="B891:F891"/>
    <mergeCell ref="K891:L891"/>
    <mergeCell ref="B892:F892"/>
    <mergeCell ref="K892:L892"/>
    <mergeCell ref="B893:F893"/>
    <mergeCell ref="K893:L893"/>
    <mergeCell ref="B884:F884"/>
    <mergeCell ref="K884:L884"/>
    <mergeCell ref="B885:F885"/>
    <mergeCell ref="K885:L885"/>
    <mergeCell ref="B886:F886"/>
    <mergeCell ref="K886:L886"/>
    <mergeCell ref="B887:F887"/>
    <mergeCell ref="K887:L887"/>
    <mergeCell ref="B888:F888"/>
    <mergeCell ref="K888:L888"/>
    <mergeCell ref="B879:F879"/>
    <mergeCell ref="K879:L879"/>
    <mergeCell ref="B880:F880"/>
    <mergeCell ref="K880:L880"/>
    <mergeCell ref="B881:F881"/>
    <mergeCell ref="K881:L881"/>
    <mergeCell ref="B882:F882"/>
    <mergeCell ref="K882:L882"/>
    <mergeCell ref="B883:F883"/>
    <mergeCell ref="K883:L883"/>
    <mergeCell ref="B874:F874"/>
    <mergeCell ref="K874:L874"/>
    <mergeCell ref="B875:F875"/>
    <mergeCell ref="K875:L875"/>
    <mergeCell ref="B876:F876"/>
    <mergeCell ref="K876:L876"/>
    <mergeCell ref="B877:F877"/>
    <mergeCell ref="K877:L877"/>
    <mergeCell ref="B878:F878"/>
    <mergeCell ref="K878:L878"/>
    <mergeCell ref="B869:F869"/>
    <mergeCell ref="K869:L869"/>
    <mergeCell ref="B870:F870"/>
    <mergeCell ref="K870:L870"/>
    <mergeCell ref="B871:F871"/>
    <mergeCell ref="K871:L871"/>
    <mergeCell ref="B872:F872"/>
    <mergeCell ref="K872:L872"/>
    <mergeCell ref="B873:F873"/>
    <mergeCell ref="K873:L873"/>
    <mergeCell ref="B864:F864"/>
    <mergeCell ref="K864:L864"/>
    <mergeCell ref="B865:F865"/>
    <mergeCell ref="K865:L865"/>
    <mergeCell ref="B866:F866"/>
    <mergeCell ref="K866:L866"/>
    <mergeCell ref="B867:F867"/>
    <mergeCell ref="K867:L867"/>
    <mergeCell ref="B868:F868"/>
    <mergeCell ref="K868:L868"/>
    <mergeCell ref="B859:F859"/>
    <mergeCell ref="K859:L859"/>
    <mergeCell ref="B860:F860"/>
    <mergeCell ref="K860:L860"/>
    <mergeCell ref="B861:F861"/>
    <mergeCell ref="K861:L861"/>
    <mergeCell ref="B862:F862"/>
    <mergeCell ref="K862:L862"/>
    <mergeCell ref="B863:F863"/>
    <mergeCell ref="K863:L863"/>
    <mergeCell ref="B854:F854"/>
    <mergeCell ref="K854:L854"/>
    <mergeCell ref="B855:F855"/>
    <mergeCell ref="K855:L855"/>
    <mergeCell ref="B856:F856"/>
    <mergeCell ref="K856:L856"/>
    <mergeCell ref="B857:F857"/>
    <mergeCell ref="K857:L857"/>
    <mergeCell ref="B858:F858"/>
    <mergeCell ref="K858:L858"/>
    <mergeCell ref="B849:F849"/>
    <mergeCell ref="K849:L849"/>
    <mergeCell ref="B850:F850"/>
    <mergeCell ref="K850:L850"/>
    <mergeCell ref="B851:F851"/>
    <mergeCell ref="K851:L851"/>
    <mergeCell ref="B852:F852"/>
    <mergeCell ref="K852:L852"/>
    <mergeCell ref="B853:F853"/>
    <mergeCell ref="K853:L853"/>
    <mergeCell ref="B844:F844"/>
    <mergeCell ref="K844:L844"/>
    <mergeCell ref="B845:F845"/>
    <mergeCell ref="K845:L845"/>
    <mergeCell ref="B846:F846"/>
    <mergeCell ref="K846:L846"/>
    <mergeCell ref="B847:F847"/>
    <mergeCell ref="K847:L847"/>
    <mergeCell ref="B848:F848"/>
    <mergeCell ref="K848:L848"/>
    <mergeCell ref="B839:F839"/>
    <mergeCell ref="K839:L839"/>
    <mergeCell ref="B840:F840"/>
    <mergeCell ref="K840:L840"/>
    <mergeCell ref="B841:F841"/>
    <mergeCell ref="K841:L841"/>
    <mergeCell ref="B842:F842"/>
    <mergeCell ref="K842:L842"/>
    <mergeCell ref="B843:F843"/>
    <mergeCell ref="K843:L843"/>
    <mergeCell ref="B834:F834"/>
    <mergeCell ref="K834:L834"/>
    <mergeCell ref="B835:F835"/>
    <mergeCell ref="K835:L835"/>
    <mergeCell ref="B836:F836"/>
    <mergeCell ref="K836:L836"/>
    <mergeCell ref="B837:F837"/>
    <mergeCell ref="K837:L837"/>
    <mergeCell ref="B838:F838"/>
    <mergeCell ref="K838:L838"/>
    <mergeCell ref="B829:F829"/>
    <mergeCell ref="K829:L829"/>
    <mergeCell ref="B830:F830"/>
    <mergeCell ref="K830:L830"/>
    <mergeCell ref="B831:F831"/>
    <mergeCell ref="K831:L831"/>
    <mergeCell ref="B832:F832"/>
    <mergeCell ref="K832:L832"/>
    <mergeCell ref="B833:F833"/>
    <mergeCell ref="K833:L833"/>
    <mergeCell ref="B824:F824"/>
    <mergeCell ref="K824:L824"/>
    <mergeCell ref="B825:F825"/>
    <mergeCell ref="K825:L825"/>
    <mergeCell ref="B826:F826"/>
    <mergeCell ref="K826:L826"/>
    <mergeCell ref="B827:F827"/>
    <mergeCell ref="K827:L827"/>
    <mergeCell ref="B828:F828"/>
    <mergeCell ref="K828:L828"/>
    <mergeCell ref="B819:F819"/>
    <mergeCell ref="K819:L819"/>
    <mergeCell ref="B820:F820"/>
    <mergeCell ref="K820:L820"/>
    <mergeCell ref="B821:F821"/>
    <mergeCell ref="K821:L821"/>
    <mergeCell ref="B822:F822"/>
    <mergeCell ref="K822:L822"/>
    <mergeCell ref="B823:F823"/>
    <mergeCell ref="K823:L823"/>
    <mergeCell ref="B814:F814"/>
    <mergeCell ref="K814:L814"/>
    <mergeCell ref="B815:F815"/>
    <mergeCell ref="K815:L815"/>
    <mergeCell ref="B816:F816"/>
    <mergeCell ref="K816:L816"/>
    <mergeCell ref="B817:F817"/>
    <mergeCell ref="K817:L817"/>
    <mergeCell ref="B818:F818"/>
    <mergeCell ref="K818:L818"/>
    <mergeCell ref="B809:F809"/>
    <mergeCell ref="K809:L809"/>
    <mergeCell ref="B810:F810"/>
    <mergeCell ref="K810:L810"/>
    <mergeCell ref="B811:F811"/>
    <mergeCell ref="K811:L811"/>
    <mergeCell ref="B812:F812"/>
    <mergeCell ref="K812:L812"/>
    <mergeCell ref="B813:F813"/>
    <mergeCell ref="K813:L813"/>
    <mergeCell ref="B804:F804"/>
    <mergeCell ref="K804:L804"/>
    <mergeCell ref="B805:F805"/>
    <mergeCell ref="K805:L805"/>
    <mergeCell ref="B806:F806"/>
    <mergeCell ref="K806:L806"/>
    <mergeCell ref="B807:F807"/>
    <mergeCell ref="K807:L807"/>
    <mergeCell ref="B808:F808"/>
    <mergeCell ref="K808:L808"/>
    <mergeCell ref="B799:F799"/>
    <mergeCell ref="K799:L799"/>
    <mergeCell ref="B800:F800"/>
    <mergeCell ref="K800:L800"/>
    <mergeCell ref="B801:F801"/>
    <mergeCell ref="K801:L801"/>
    <mergeCell ref="B802:F802"/>
    <mergeCell ref="K802:L802"/>
    <mergeCell ref="B803:F803"/>
    <mergeCell ref="K803:L803"/>
    <mergeCell ref="B794:F794"/>
    <mergeCell ref="K794:L794"/>
    <mergeCell ref="B795:F795"/>
    <mergeCell ref="K795:L795"/>
    <mergeCell ref="B796:F796"/>
    <mergeCell ref="K796:L796"/>
    <mergeCell ref="B797:F797"/>
    <mergeCell ref="K797:L797"/>
    <mergeCell ref="B798:F798"/>
    <mergeCell ref="K798:L798"/>
    <mergeCell ref="B789:F789"/>
    <mergeCell ref="K789:L789"/>
    <mergeCell ref="B790:F790"/>
    <mergeCell ref="K790:L790"/>
    <mergeCell ref="B791:F791"/>
    <mergeCell ref="K791:L791"/>
    <mergeCell ref="B792:F792"/>
    <mergeCell ref="K792:L792"/>
    <mergeCell ref="B793:F793"/>
    <mergeCell ref="K793:L793"/>
    <mergeCell ref="B784:F784"/>
    <mergeCell ref="K784:L784"/>
    <mergeCell ref="B785:F785"/>
    <mergeCell ref="K785:L785"/>
    <mergeCell ref="B786:F786"/>
    <mergeCell ref="K786:L786"/>
    <mergeCell ref="B787:F787"/>
    <mergeCell ref="K787:L787"/>
    <mergeCell ref="B788:F788"/>
    <mergeCell ref="K788:L788"/>
    <mergeCell ref="B779:F779"/>
    <mergeCell ref="K779:L779"/>
    <mergeCell ref="B780:F780"/>
    <mergeCell ref="K780:L780"/>
    <mergeCell ref="B781:F781"/>
    <mergeCell ref="K781:L781"/>
    <mergeCell ref="B782:F782"/>
    <mergeCell ref="K782:L782"/>
    <mergeCell ref="B783:F783"/>
    <mergeCell ref="K783:L783"/>
    <mergeCell ref="B774:F774"/>
    <mergeCell ref="K774:L774"/>
    <mergeCell ref="B775:F775"/>
    <mergeCell ref="K775:L775"/>
    <mergeCell ref="B776:F776"/>
    <mergeCell ref="K776:L776"/>
    <mergeCell ref="B777:F777"/>
    <mergeCell ref="K777:L777"/>
    <mergeCell ref="B778:F778"/>
    <mergeCell ref="K778:L778"/>
    <mergeCell ref="B769:F769"/>
    <mergeCell ref="K769:L769"/>
    <mergeCell ref="B770:F770"/>
    <mergeCell ref="K770:L770"/>
    <mergeCell ref="B771:F771"/>
    <mergeCell ref="K771:L771"/>
    <mergeCell ref="B772:F772"/>
    <mergeCell ref="K772:L772"/>
    <mergeCell ref="B773:F773"/>
    <mergeCell ref="K773:L773"/>
    <mergeCell ref="B764:F764"/>
    <mergeCell ref="K764:L764"/>
    <mergeCell ref="B765:F765"/>
    <mergeCell ref="K765:L765"/>
    <mergeCell ref="B766:F766"/>
    <mergeCell ref="K766:L766"/>
    <mergeCell ref="B767:F767"/>
    <mergeCell ref="K767:L767"/>
    <mergeCell ref="B768:F768"/>
    <mergeCell ref="K768:L768"/>
    <mergeCell ref="B759:F759"/>
    <mergeCell ref="K759:L759"/>
    <mergeCell ref="B760:F760"/>
    <mergeCell ref="K760:L760"/>
    <mergeCell ref="B761:F761"/>
    <mergeCell ref="K761:L761"/>
    <mergeCell ref="B762:F762"/>
    <mergeCell ref="K762:L762"/>
    <mergeCell ref="B763:F763"/>
    <mergeCell ref="K763:L763"/>
    <mergeCell ref="B754:F754"/>
    <mergeCell ref="K754:L754"/>
    <mergeCell ref="B755:F755"/>
    <mergeCell ref="K755:L755"/>
    <mergeCell ref="B756:F756"/>
    <mergeCell ref="K756:L756"/>
    <mergeCell ref="B757:F757"/>
    <mergeCell ref="K757:L757"/>
    <mergeCell ref="B758:F758"/>
    <mergeCell ref="K758:L758"/>
    <mergeCell ref="B749:F749"/>
    <mergeCell ref="K749:L749"/>
    <mergeCell ref="B750:F750"/>
    <mergeCell ref="K750:L750"/>
    <mergeCell ref="B751:F751"/>
    <mergeCell ref="K751:L751"/>
    <mergeCell ref="B752:F752"/>
    <mergeCell ref="K752:L752"/>
    <mergeCell ref="B753:F753"/>
    <mergeCell ref="K753:L753"/>
    <mergeCell ref="B744:F744"/>
    <mergeCell ref="K744:L744"/>
    <mergeCell ref="B745:F745"/>
    <mergeCell ref="K745:L745"/>
    <mergeCell ref="B746:F746"/>
    <mergeCell ref="K746:L746"/>
    <mergeCell ref="B747:F747"/>
    <mergeCell ref="K747:L747"/>
    <mergeCell ref="B748:F748"/>
    <mergeCell ref="K748:L748"/>
    <mergeCell ref="B739:F739"/>
    <mergeCell ref="K739:L739"/>
    <mergeCell ref="B740:F740"/>
    <mergeCell ref="K740:L740"/>
    <mergeCell ref="B741:F741"/>
    <mergeCell ref="K741:L741"/>
    <mergeCell ref="B742:F742"/>
    <mergeCell ref="K742:L742"/>
    <mergeCell ref="B743:F743"/>
    <mergeCell ref="K743:L743"/>
    <mergeCell ref="B734:F734"/>
    <mergeCell ref="K734:L734"/>
    <mergeCell ref="B735:F735"/>
    <mergeCell ref="K735:L735"/>
    <mergeCell ref="B736:F736"/>
    <mergeCell ref="K736:L736"/>
    <mergeCell ref="B737:F737"/>
    <mergeCell ref="K737:L737"/>
    <mergeCell ref="B738:F738"/>
    <mergeCell ref="K738:L738"/>
    <mergeCell ref="B729:F729"/>
    <mergeCell ref="K729:L729"/>
    <mergeCell ref="B730:F730"/>
    <mergeCell ref="K730:L730"/>
    <mergeCell ref="B731:F731"/>
    <mergeCell ref="K731:L731"/>
    <mergeCell ref="B732:F732"/>
    <mergeCell ref="K732:L732"/>
    <mergeCell ref="B733:F733"/>
    <mergeCell ref="K733:L733"/>
    <mergeCell ref="B724:F724"/>
    <mergeCell ref="K724:L724"/>
    <mergeCell ref="B725:F725"/>
    <mergeCell ref="K725:L725"/>
    <mergeCell ref="B726:F726"/>
    <mergeCell ref="K726:L726"/>
    <mergeCell ref="B727:F727"/>
    <mergeCell ref="K727:L727"/>
    <mergeCell ref="B728:F728"/>
    <mergeCell ref="K728:L728"/>
    <mergeCell ref="B719:F719"/>
    <mergeCell ref="K719:L719"/>
    <mergeCell ref="B720:F720"/>
    <mergeCell ref="K720:L720"/>
    <mergeCell ref="B721:F721"/>
    <mergeCell ref="K721:L721"/>
    <mergeCell ref="B722:F722"/>
    <mergeCell ref="K722:L722"/>
    <mergeCell ref="B723:F723"/>
    <mergeCell ref="K723:L723"/>
    <mergeCell ref="B714:F714"/>
    <mergeCell ref="K714:L714"/>
    <mergeCell ref="B715:F715"/>
    <mergeCell ref="K715:L715"/>
    <mergeCell ref="B716:F716"/>
    <mergeCell ref="K716:L716"/>
    <mergeCell ref="B717:F717"/>
    <mergeCell ref="K717:L717"/>
    <mergeCell ref="B718:F718"/>
    <mergeCell ref="K718:L718"/>
    <mergeCell ref="B709:F709"/>
    <mergeCell ref="K709:L709"/>
    <mergeCell ref="B710:F710"/>
    <mergeCell ref="K710:L710"/>
    <mergeCell ref="B711:F711"/>
    <mergeCell ref="K711:L711"/>
    <mergeCell ref="B712:F712"/>
    <mergeCell ref="K712:L712"/>
    <mergeCell ref="B713:F713"/>
    <mergeCell ref="K713:L713"/>
    <mergeCell ref="B704:F704"/>
    <mergeCell ref="K704:L704"/>
    <mergeCell ref="B705:F705"/>
    <mergeCell ref="K705:L705"/>
    <mergeCell ref="B706:F706"/>
    <mergeCell ref="K706:L706"/>
    <mergeCell ref="B707:F707"/>
    <mergeCell ref="K707:L707"/>
    <mergeCell ref="B708:F708"/>
    <mergeCell ref="K708:L708"/>
    <mergeCell ref="B699:F699"/>
    <mergeCell ref="K699:L699"/>
    <mergeCell ref="B700:F700"/>
    <mergeCell ref="K700:L700"/>
    <mergeCell ref="B701:F701"/>
    <mergeCell ref="K701:L701"/>
    <mergeCell ref="B702:F702"/>
    <mergeCell ref="K702:L702"/>
    <mergeCell ref="B703:F703"/>
    <mergeCell ref="K703:L703"/>
    <mergeCell ref="B694:F694"/>
    <mergeCell ref="K694:L694"/>
    <mergeCell ref="B695:F695"/>
    <mergeCell ref="K695:L695"/>
    <mergeCell ref="B696:F696"/>
    <mergeCell ref="K696:L696"/>
    <mergeCell ref="B697:F697"/>
    <mergeCell ref="K697:L697"/>
    <mergeCell ref="B698:F698"/>
    <mergeCell ref="K698:L698"/>
    <mergeCell ref="B689:F689"/>
    <mergeCell ref="K689:L689"/>
    <mergeCell ref="B690:F690"/>
    <mergeCell ref="K690:L690"/>
    <mergeCell ref="B691:F691"/>
    <mergeCell ref="K691:L691"/>
    <mergeCell ref="B692:F692"/>
    <mergeCell ref="K692:L692"/>
    <mergeCell ref="B693:F693"/>
    <mergeCell ref="K693:L693"/>
    <mergeCell ref="B684:F684"/>
    <mergeCell ref="K684:L684"/>
    <mergeCell ref="B685:F685"/>
    <mergeCell ref="K685:L685"/>
    <mergeCell ref="B686:F686"/>
    <mergeCell ref="K686:L686"/>
    <mergeCell ref="B687:F687"/>
    <mergeCell ref="K687:L687"/>
    <mergeCell ref="B688:F688"/>
    <mergeCell ref="K688:L688"/>
    <mergeCell ref="B679:F679"/>
    <mergeCell ref="K679:L679"/>
    <mergeCell ref="B680:F680"/>
    <mergeCell ref="K680:L680"/>
    <mergeCell ref="B681:F681"/>
    <mergeCell ref="K681:L681"/>
    <mergeCell ref="B682:F682"/>
    <mergeCell ref="K682:L682"/>
    <mergeCell ref="B683:F683"/>
    <mergeCell ref="K683:L683"/>
    <mergeCell ref="B674:F674"/>
    <mergeCell ref="K674:L674"/>
    <mergeCell ref="B675:F675"/>
    <mergeCell ref="K675:L675"/>
    <mergeCell ref="B676:F676"/>
    <mergeCell ref="K676:L676"/>
    <mergeCell ref="B677:F677"/>
    <mergeCell ref="K677:L677"/>
    <mergeCell ref="B678:F678"/>
    <mergeCell ref="K678:L678"/>
    <mergeCell ref="B669:F669"/>
    <mergeCell ref="K669:L669"/>
    <mergeCell ref="B670:F670"/>
    <mergeCell ref="K670:L670"/>
    <mergeCell ref="B671:F671"/>
    <mergeCell ref="K671:L671"/>
    <mergeCell ref="B672:F672"/>
    <mergeCell ref="K672:L672"/>
    <mergeCell ref="B673:F673"/>
    <mergeCell ref="K673:L673"/>
    <mergeCell ref="B664:F664"/>
    <mergeCell ref="K664:L664"/>
    <mergeCell ref="B665:F665"/>
    <mergeCell ref="K665:L665"/>
    <mergeCell ref="B666:F666"/>
    <mergeCell ref="K666:L666"/>
    <mergeCell ref="B667:F667"/>
    <mergeCell ref="K667:L667"/>
    <mergeCell ref="B668:F668"/>
    <mergeCell ref="K668:L668"/>
    <mergeCell ref="B659:F659"/>
    <mergeCell ref="K659:L659"/>
    <mergeCell ref="B660:F660"/>
    <mergeCell ref="K660:L660"/>
    <mergeCell ref="B661:F661"/>
    <mergeCell ref="K661:L661"/>
    <mergeCell ref="B662:F662"/>
    <mergeCell ref="K662:L662"/>
    <mergeCell ref="B663:F663"/>
    <mergeCell ref="K663:L663"/>
    <mergeCell ref="B654:F654"/>
    <mergeCell ref="K654:L654"/>
    <mergeCell ref="B655:F655"/>
    <mergeCell ref="K655:L655"/>
    <mergeCell ref="B656:F656"/>
    <mergeCell ref="K656:L656"/>
    <mergeCell ref="B657:F657"/>
    <mergeCell ref="K657:L657"/>
    <mergeCell ref="B658:F658"/>
    <mergeCell ref="K658:L658"/>
    <mergeCell ref="B649:F649"/>
    <mergeCell ref="K649:L649"/>
    <mergeCell ref="B650:F650"/>
    <mergeCell ref="K650:L650"/>
    <mergeCell ref="B651:F651"/>
    <mergeCell ref="K651:L651"/>
    <mergeCell ref="B652:F652"/>
    <mergeCell ref="K652:L652"/>
    <mergeCell ref="B653:F653"/>
    <mergeCell ref="K653:L653"/>
    <mergeCell ref="B644:F644"/>
    <mergeCell ref="K644:L644"/>
    <mergeCell ref="B645:F645"/>
    <mergeCell ref="K645:L645"/>
    <mergeCell ref="B646:F646"/>
    <mergeCell ref="K646:L646"/>
    <mergeCell ref="B647:F647"/>
    <mergeCell ref="K647:L647"/>
    <mergeCell ref="B648:F648"/>
    <mergeCell ref="K648:L648"/>
    <mergeCell ref="B639:F639"/>
    <mergeCell ref="K639:L639"/>
    <mergeCell ref="B640:F640"/>
    <mergeCell ref="K640:L640"/>
    <mergeCell ref="B641:F641"/>
    <mergeCell ref="K641:L641"/>
    <mergeCell ref="B642:F642"/>
    <mergeCell ref="K642:L642"/>
    <mergeCell ref="B643:F643"/>
    <mergeCell ref="K643:L643"/>
    <mergeCell ref="B634:F634"/>
    <mergeCell ref="K634:L634"/>
    <mergeCell ref="B635:F635"/>
    <mergeCell ref="K635:L635"/>
    <mergeCell ref="B636:F636"/>
    <mergeCell ref="K636:L636"/>
    <mergeCell ref="B637:F637"/>
    <mergeCell ref="K637:L637"/>
    <mergeCell ref="B638:F638"/>
    <mergeCell ref="K638:L638"/>
    <mergeCell ref="B629:F629"/>
    <mergeCell ref="K629:L629"/>
    <mergeCell ref="B630:F630"/>
    <mergeCell ref="K630:L630"/>
    <mergeCell ref="B631:F631"/>
    <mergeCell ref="K631:L631"/>
    <mergeCell ref="B632:F632"/>
    <mergeCell ref="K632:L632"/>
    <mergeCell ref="B633:F633"/>
    <mergeCell ref="K633:L633"/>
    <mergeCell ref="B624:F624"/>
    <mergeCell ref="K624:L624"/>
    <mergeCell ref="B625:F625"/>
    <mergeCell ref="K625:L625"/>
    <mergeCell ref="B626:F626"/>
    <mergeCell ref="K626:L626"/>
    <mergeCell ref="B627:F627"/>
    <mergeCell ref="K627:L627"/>
    <mergeCell ref="B628:F628"/>
    <mergeCell ref="K628:L628"/>
    <mergeCell ref="B619:F619"/>
    <mergeCell ref="K619:L619"/>
    <mergeCell ref="B620:F620"/>
    <mergeCell ref="K620:L620"/>
    <mergeCell ref="B621:F621"/>
    <mergeCell ref="K621:L621"/>
    <mergeCell ref="B622:F622"/>
    <mergeCell ref="K622:L622"/>
    <mergeCell ref="B623:F623"/>
    <mergeCell ref="K623:L623"/>
    <mergeCell ref="B614:F614"/>
    <mergeCell ref="K614:L614"/>
    <mergeCell ref="B615:F615"/>
    <mergeCell ref="K615:L615"/>
    <mergeCell ref="B616:F616"/>
    <mergeCell ref="K616:L616"/>
    <mergeCell ref="B617:F617"/>
    <mergeCell ref="K617:L617"/>
    <mergeCell ref="B618:F618"/>
    <mergeCell ref="K618:L618"/>
    <mergeCell ref="B609:F609"/>
    <mergeCell ref="K609:L609"/>
    <mergeCell ref="B610:F610"/>
    <mergeCell ref="K610:L610"/>
    <mergeCell ref="B611:F611"/>
    <mergeCell ref="K611:L611"/>
    <mergeCell ref="B612:F612"/>
    <mergeCell ref="K612:L612"/>
    <mergeCell ref="B613:F613"/>
    <mergeCell ref="K613:L613"/>
    <mergeCell ref="B604:F604"/>
    <mergeCell ref="K604:L604"/>
    <mergeCell ref="B605:F605"/>
    <mergeCell ref="K605:L605"/>
    <mergeCell ref="B606:F606"/>
    <mergeCell ref="K606:L606"/>
    <mergeCell ref="B607:F607"/>
    <mergeCell ref="K607:L607"/>
    <mergeCell ref="B608:F608"/>
    <mergeCell ref="K608:L608"/>
    <mergeCell ref="B599:F599"/>
    <mergeCell ref="K599:L599"/>
    <mergeCell ref="B600:F600"/>
    <mergeCell ref="K600:L600"/>
    <mergeCell ref="B601:F601"/>
    <mergeCell ref="K601:L601"/>
    <mergeCell ref="B602:F602"/>
    <mergeCell ref="K602:L602"/>
    <mergeCell ref="B603:F603"/>
    <mergeCell ref="K603:L603"/>
    <mergeCell ref="B594:F594"/>
    <mergeCell ref="K594:L594"/>
    <mergeCell ref="B595:F595"/>
    <mergeCell ref="K595:L595"/>
    <mergeCell ref="B596:F596"/>
    <mergeCell ref="K596:L596"/>
    <mergeCell ref="B597:F597"/>
    <mergeCell ref="K597:L597"/>
    <mergeCell ref="B598:F598"/>
    <mergeCell ref="K598:L598"/>
    <mergeCell ref="B589:F589"/>
    <mergeCell ref="K589:L589"/>
    <mergeCell ref="B590:F590"/>
    <mergeCell ref="K590:L590"/>
    <mergeCell ref="B591:F591"/>
    <mergeCell ref="K591:L591"/>
    <mergeCell ref="B592:F592"/>
    <mergeCell ref="K592:L592"/>
    <mergeCell ref="B593:F593"/>
    <mergeCell ref="K593:L593"/>
    <mergeCell ref="B584:F584"/>
    <mergeCell ref="K584:L584"/>
    <mergeCell ref="B585:F585"/>
    <mergeCell ref="K585:L585"/>
    <mergeCell ref="B586:F586"/>
    <mergeCell ref="K586:L586"/>
    <mergeCell ref="B587:F587"/>
    <mergeCell ref="K587:L587"/>
    <mergeCell ref="B588:F588"/>
    <mergeCell ref="K588:L588"/>
    <mergeCell ref="B579:F579"/>
    <mergeCell ref="K579:L579"/>
    <mergeCell ref="B580:F580"/>
    <mergeCell ref="K580:L580"/>
    <mergeCell ref="B581:F581"/>
    <mergeCell ref="K581:L581"/>
    <mergeCell ref="B582:F582"/>
    <mergeCell ref="K582:L582"/>
    <mergeCell ref="B583:F583"/>
    <mergeCell ref="K583:L583"/>
    <mergeCell ref="B574:F574"/>
    <mergeCell ref="K574:L574"/>
    <mergeCell ref="B575:F575"/>
    <mergeCell ref="K575:L575"/>
    <mergeCell ref="B576:F576"/>
    <mergeCell ref="K576:L576"/>
    <mergeCell ref="B577:F577"/>
    <mergeCell ref="K577:L577"/>
    <mergeCell ref="B578:F578"/>
    <mergeCell ref="K578:L578"/>
    <mergeCell ref="B569:F569"/>
    <mergeCell ref="K569:L569"/>
    <mergeCell ref="B570:F570"/>
    <mergeCell ref="K570:L570"/>
    <mergeCell ref="B571:F571"/>
    <mergeCell ref="K571:L571"/>
    <mergeCell ref="B572:F572"/>
    <mergeCell ref="K572:L572"/>
    <mergeCell ref="B573:F573"/>
    <mergeCell ref="K573:L573"/>
    <mergeCell ref="B560:F560"/>
    <mergeCell ref="K560:L560"/>
    <mergeCell ref="B561:F561"/>
    <mergeCell ref="K561:L561"/>
    <mergeCell ref="B562:F562"/>
    <mergeCell ref="K562:L562"/>
    <mergeCell ref="B563:F563"/>
    <mergeCell ref="K563:L563"/>
    <mergeCell ref="B568:F568"/>
    <mergeCell ref="K568:L568"/>
    <mergeCell ref="B555:F555"/>
    <mergeCell ref="K555:L555"/>
    <mergeCell ref="B556:F556"/>
    <mergeCell ref="K556:L556"/>
    <mergeCell ref="B557:F557"/>
    <mergeCell ref="K557:L557"/>
    <mergeCell ref="B558:F558"/>
    <mergeCell ref="K558:L558"/>
    <mergeCell ref="B559:F559"/>
    <mergeCell ref="K559:L559"/>
    <mergeCell ref="B550:F550"/>
    <mergeCell ref="K550:L550"/>
    <mergeCell ref="B551:F551"/>
    <mergeCell ref="K551:L551"/>
    <mergeCell ref="B552:F552"/>
    <mergeCell ref="K552:L552"/>
    <mergeCell ref="B553:F553"/>
    <mergeCell ref="K553:L553"/>
    <mergeCell ref="B554:F554"/>
    <mergeCell ref="K554:L554"/>
    <mergeCell ref="B545:F545"/>
    <mergeCell ref="K545:L545"/>
    <mergeCell ref="B546:F546"/>
    <mergeCell ref="K546:L546"/>
    <mergeCell ref="B547:F547"/>
    <mergeCell ref="K547:L547"/>
    <mergeCell ref="B548:F548"/>
    <mergeCell ref="K548:L548"/>
    <mergeCell ref="B549:F549"/>
    <mergeCell ref="K549:L549"/>
    <mergeCell ref="B540:F540"/>
    <mergeCell ref="K540:L540"/>
    <mergeCell ref="B541:F541"/>
    <mergeCell ref="K541:L541"/>
    <mergeCell ref="B542:F542"/>
    <mergeCell ref="K542:L542"/>
    <mergeCell ref="B543:F543"/>
    <mergeCell ref="K543:L543"/>
    <mergeCell ref="B544:F544"/>
    <mergeCell ref="K544:L544"/>
    <mergeCell ref="B535:F535"/>
    <mergeCell ref="K535:L535"/>
    <mergeCell ref="B536:F536"/>
    <mergeCell ref="K536:L536"/>
    <mergeCell ref="B537:F537"/>
    <mergeCell ref="K537:L537"/>
    <mergeCell ref="B538:F538"/>
    <mergeCell ref="K538:L538"/>
    <mergeCell ref="B539:F539"/>
    <mergeCell ref="K539:L539"/>
    <mergeCell ref="B530:F530"/>
    <mergeCell ref="K530:L530"/>
    <mergeCell ref="B531:F531"/>
    <mergeCell ref="K531:L531"/>
    <mergeCell ref="B532:F532"/>
    <mergeCell ref="K532:L532"/>
    <mergeCell ref="B533:F533"/>
    <mergeCell ref="K533:L533"/>
    <mergeCell ref="B534:F534"/>
    <mergeCell ref="K534:L534"/>
    <mergeCell ref="B525:F525"/>
    <mergeCell ref="K525:L525"/>
    <mergeCell ref="B526:F526"/>
    <mergeCell ref="K526:L526"/>
    <mergeCell ref="B527:F527"/>
    <mergeCell ref="K527:L527"/>
    <mergeCell ref="B528:F528"/>
    <mergeCell ref="K528:L528"/>
    <mergeCell ref="B529:F529"/>
    <mergeCell ref="K529:L529"/>
    <mergeCell ref="B520:F520"/>
    <mergeCell ref="K520:L520"/>
    <mergeCell ref="B521:F521"/>
    <mergeCell ref="K521:L521"/>
    <mergeCell ref="B522:F522"/>
    <mergeCell ref="K522:L522"/>
    <mergeCell ref="B523:F523"/>
    <mergeCell ref="K523:L523"/>
    <mergeCell ref="B524:F524"/>
    <mergeCell ref="K524:L524"/>
    <mergeCell ref="B515:F515"/>
    <mergeCell ref="K515:L515"/>
    <mergeCell ref="B516:F516"/>
    <mergeCell ref="K516:L516"/>
    <mergeCell ref="B517:F517"/>
    <mergeCell ref="K517:L517"/>
    <mergeCell ref="B518:F518"/>
    <mergeCell ref="K518:L518"/>
    <mergeCell ref="B519:F519"/>
    <mergeCell ref="K519:L519"/>
    <mergeCell ref="B510:F510"/>
    <mergeCell ref="K510:L510"/>
    <mergeCell ref="B511:F511"/>
    <mergeCell ref="K511:L511"/>
    <mergeCell ref="B512:F512"/>
    <mergeCell ref="K512:L512"/>
    <mergeCell ref="B513:F513"/>
    <mergeCell ref="K513:L513"/>
    <mergeCell ref="B514:F514"/>
    <mergeCell ref="K514:L514"/>
    <mergeCell ref="B505:F505"/>
    <mergeCell ref="K505:L505"/>
    <mergeCell ref="B506:F506"/>
    <mergeCell ref="K506:L506"/>
    <mergeCell ref="B507:F507"/>
    <mergeCell ref="K507:L507"/>
    <mergeCell ref="B508:F508"/>
    <mergeCell ref="K508:L508"/>
    <mergeCell ref="B509:F509"/>
    <mergeCell ref="K509:L509"/>
    <mergeCell ref="B470:F470"/>
    <mergeCell ref="K470:L470"/>
    <mergeCell ref="B501:F501"/>
    <mergeCell ref="K501:L501"/>
    <mergeCell ref="B502:F502"/>
    <mergeCell ref="K502:L502"/>
    <mergeCell ref="B503:F503"/>
    <mergeCell ref="K503:L503"/>
    <mergeCell ref="B504:F504"/>
    <mergeCell ref="K504:L504"/>
    <mergeCell ref="B465:F465"/>
    <mergeCell ref="K465:L465"/>
    <mergeCell ref="B466:F466"/>
    <mergeCell ref="K466:L466"/>
    <mergeCell ref="B467:F467"/>
    <mergeCell ref="K467:L467"/>
    <mergeCell ref="B468:F468"/>
    <mergeCell ref="K468:L468"/>
    <mergeCell ref="B469:F469"/>
    <mergeCell ref="K469:L469"/>
    <mergeCell ref="B460:F460"/>
    <mergeCell ref="K460:L460"/>
    <mergeCell ref="B461:F461"/>
    <mergeCell ref="K461:L461"/>
    <mergeCell ref="B462:F462"/>
    <mergeCell ref="K462:L462"/>
    <mergeCell ref="B463:F463"/>
    <mergeCell ref="K463:L463"/>
    <mergeCell ref="B464:F464"/>
    <mergeCell ref="K464:L464"/>
    <mergeCell ref="B455:F455"/>
    <mergeCell ref="K455:L455"/>
    <mergeCell ref="B456:F456"/>
    <mergeCell ref="K456:L456"/>
    <mergeCell ref="B457:F457"/>
    <mergeCell ref="K457:L457"/>
    <mergeCell ref="B458:F458"/>
    <mergeCell ref="K458:L458"/>
    <mergeCell ref="B459:F459"/>
    <mergeCell ref="K459:L459"/>
    <mergeCell ref="B450:F450"/>
    <mergeCell ref="K450:L450"/>
    <mergeCell ref="B451:F451"/>
    <mergeCell ref="K451:L451"/>
    <mergeCell ref="B452:F452"/>
    <mergeCell ref="K452:L452"/>
    <mergeCell ref="B453:F453"/>
    <mergeCell ref="K453:L453"/>
    <mergeCell ref="B454:F454"/>
    <mergeCell ref="K454:L454"/>
    <mergeCell ref="B445:F445"/>
    <mergeCell ref="K445:L445"/>
    <mergeCell ref="B446:F446"/>
    <mergeCell ref="K446:L446"/>
    <mergeCell ref="B447:F447"/>
    <mergeCell ref="K447:L447"/>
    <mergeCell ref="B448:F448"/>
    <mergeCell ref="K448:L448"/>
    <mergeCell ref="B449:F449"/>
    <mergeCell ref="K449:L449"/>
    <mergeCell ref="B440:F440"/>
    <mergeCell ref="K440:L440"/>
    <mergeCell ref="B441:F441"/>
    <mergeCell ref="K441:L441"/>
    <mergeCell ref="B442:F442"/>
    <mergeCell ref="K442:L442"/>
    <mergeCell ref="B443:F443"/>
    <mergeCell ref="K443:L443"/>
    <mergeCell ref="B444:F444"/>
    <mergeCell ref="K444:L444"/>
    <mergeCell ref="B435:F435"/>
    <mergeCell ref="K435:L435"/>
    <mergeCell ref="B436:F436"/>
    <mergeCell ref="K436:L436"/>
    <mergeCell ref="B437:F437"/>
    <mergeCell ref="K437:L437"/>
    <mergeCell ref="B438:F438"/>
    <mergeCell ref="K438:L438"/>
    <mergeCell ref="B439:F439"/>
    <mergeCell ref="K439:L439"/>
    <mergeCell ref="B430:F430"/>
    <mergeCell ref="K430:L430"/>
    <mergeCell ref="B431:F431"/>
    <mergeCell ref="K431:L431"/>
    <mergeCell ref="B432:F432"/>
    <mergeCell ref="K432:L432"/>
    <mergeCell ref="B433:F433"/>
    <mergeCell ref="K433:L433"/>
    <mergeCell ref="B434:F434"/>
    <mergeCell ref="K434:L434"/>
    <mergeCell ref="B425:F425"/>
    <mergeCell ref="K425:L425"/>
    <mergeCell ref="B426:F426"/>
    <mergeCell ref="K426:L426"/>
    <mergeCell ref="B427:F427"/>
    <mergeCell ref="K427:L427"/>
    <mergeCell ref="B428:F428"/>
    <mergeCell ref="K428:L428"/>
    <mergeCell ref="B429:F429"/>
    <mergeCell ref="K429:L429"/>
    <mergeCell ref="B420:F420"/>
    <mergeCell ref="K420:L420"/>
    <mergeCell ref="B421:F421"/>
    <mergeCell ref="K421:L421"/>
    <mergeCell ref="B422:F422"/>
    <mergeCell ref="K422:L422"/>
    <mergeCell ref="B423:F423"/>
    <mergeCell ref="K423:L423"/>
    <mergeCell ref="B424:F424"/>
    <mergeCell ref="K424:L424"/>
    <mergeCell ref="B415:F415"/>
    <mergeCell ref="K415:L415"/>
    <mergeCell ref="B416:F416"/>
    <mergeCell ref="K416:L416"/>
    <mergeCell ref="B417:F417"/>
    <mergeCell ref="K417:L417"/>
    <mergeCell ref="B418:F418"/>
    <mergeCell ref="K418:L418"/>
    <mergeCell ref="B419:F419"/>
    <mergeCell ref="K419:L419"/>
    <mergeCell ref="B410:F410"/>
    <mergeCell ref="K410:L410"/>
    <mergeCell ref="B411:F411"/>
    <mergeCell ref="K411:L411"/>
    <mergeCell ref="B412:F412"/>
    <mergeCell ref="K412:L412"/>
    <mergeCell ref="B413:F413"/>
    <mergeCell ref="K413:L413"/>
    <mergeCell ref="B414:F414"/>
    <mergeCell ref="K414:L414"/>
    <mergeCell ref="B404:F404"/>
    <mergeCell ref="K404:L404"/>
    <mergeCell ref="B406:F406"/>
    <mergeCell ref="K406:L406"/>
    <mergeCell ref="B407:F407"/>
    <mergeCell ref="K407:L407"/>
    <mergeCell ref="B408:F408"/>
    <mergeCell ref="K408:L408"/>
    <mergeCell ref="B409:F409"/>
    <mergeCell ref="K409:L409"/>
    <mergeCell ref="B399:F399"/>
    <mergeCell ref="K399:L399"/>
    <mergeCell ref="B400:F400"/>
    <mergeCell ref="K400:L400"/>
    <mergeCell ref="B401:F401"/>
    <mergeCell ref="K401:L401"/>
    <mergeCell ref="B402:F402"/>
    <mergeCell ref="K402:L402"/>
    <mergeCell ref="B403:F403"/>
    <mergeCell ref="K403:L403"/>
    <mergeCell ref="B394:F394"/>
    <mergeCell ref="K394:L394"/>
    <mergeCell ref="B395:F395"/>
    <mergeCell ref="K395:L395"/>
    <mergeCell ref="B396:F396"/>
    <mergeCell ref="K396:L396"/>
    <mergeCell ref="B397:F397"/>
    <mergeCell ref="K397:L397"/>
    <mergeCell ref="B398:F398"/>
    <mergeCell ref="K398:L398"/>
    <mergeCell ref="B389:F389"/>
    <mergeCell ref="K389:L389"/>
    <mergeCell ref="B390:F390"/>
    <mergeCell ref="K390:L390"/>
    <mergeCell ref="B391:F391"/>
    <mergeCell ref="K391:L391"/>
    <mergeCell ref="B392:F392"/>
    <mergeCell ref="K392:L392"/>
    <mergeCell ref="B393:F393"/>
    <mergeCell ref="K393:L393"/>
    <mergeCell ref="B384:F384"/>
    <mergeCell ref="K384:L384"/>
    <mergeCell ref="B385:F385"/>
    <mergeCell ref="K385:L385"/>
    <mergeCell ref="B386:F386"/>
    <mergeCell ref="K386:L386"/>
    <mergeCell ref="B387:F387"/>
    <mergeCell ref="K387:L387"/>
    <mergeCell ref="B388:F388"/>
    <mergeCell ref="K388:L388"/>
    <mergeCell ref="B379:F379"/>
    <mergeCell ref="K379:L379"/>
    <mergeCell ref="B380:F380"/>
    <mergeCell ref="K380:L380"/>
    <mergeCell ref="B381:F381"/>
    <mergeCell ref="K381:L381"/>
    <mergeCell ref="B382:F382"/>
    <mergeCell ref="K382:L382"/>
    <mergeCell ref="B383:F383"/>
    <mergeCell ref="K383:L383"/>
    <mergeCell ref="B374:F374"/>
    <mergeCell ref="K374:L374"/>
    <mergeCell ref="B375:F375"/>
    <mergeCell ref="K375:L375"/>
    <mergeCell ref="B376:F376"/>
    <mergeCell ref="K376:L376"/>
    <mergeCell ref="B377:F377"/>
    <mergeCell ref="K377:L377"/>
    <mergeCell ref="B378:F378"/>
    <mergeCell ref="K378:L378"/>
    <mergeCell ref="B369:F369"/>
    <mergeCell ref="K369:L369"/>
    <mergeCell ref="B370:F370"/>
    <mergeCell ref="K370:L370"/>
    <mergeCell ref="B371:F371"/>
    <mergeCell ref="K371:L371"/>
    <mergeCell ref="B372:F372"/>
    <mergeCell ref="K372:L372"/>
    <mergeCell ref="B373:F373"/>
    <mergeCell ref="K373:L373"/>
    <mergeCell ref="B364:F364"/>
    <mergeCell ref="K364:L364"/>
    <mergeCell ref="B365:F365"/>
    <mergeCell ref="K365:L365"/>
    <mergeCell ref="B366:F366"/>
    <mergeCell ref="K366:L366"/>
    <mergeCell ref="B367:F367"/>
    <mergeCell ref="K367:L367"/>
    <mergeCell ref="B368:F368"/>
    <mergeCell ref="K368:L368"/>
    <mergeCell ref="B362:F362"/>
    <mergeCell ref="K362:L362"/>
    <mergeCell ref="B363:F363"/>
    <mergeCell ref="K363:L363"/>
    <mergeCell ref="B360:F360"/>
    <mergeCell ref="K360:L360"/>
    <mergeCell ref="B361:F361"/>
    <mergeCell ref="K361:L361"/>
    <mergeCell ref="B355:F355"/>
    <mergeCell ref="K355:L355"/>
    <mergeCell ref="B356:F356"/>
    <mergeCell ref="K356:L356"/>
    <mergeCell ref="B357:F357"/>
    <mergeCell ref="K357:L357"/>
    <mergeCell ref="B358:F358"/>
    <mergeCell ref="K358:L358"/>
    <mergeCell ref="B359:F359"/>
    <mergeCell ref="K359:L359"/>
    <mergeCell ref="B350:F350"/>
    <mergeCell ref="K350:L350"/>
    <mergeCell ref="B351:F351"/>
    <mergeCell ref="K351:L351"/>
    <mergeCell ref="B352:F352"/>
    <mergeCell ref="K352:L352"/>
    <mergeCell ref="B353:F353"/>
    <mergeCell ref="K353:L353"/>
    <mergeCell ref="B354:F354"/>
    <mergeCell ref="K354:L354"/>
    <mergeCell ref="B345:F345"/>
    <mergeCell ref="K345:L345"/>
    <mergeCell ref="B346:F346"/>
    <mergeCell ref="K346:L346"/>
    <mergeCell ref="B347:F347"/>
    <mergeCell ref="K347:L347"/>
    <mergeCell ref="B348:F348"/>
    <mergeCell ref="K348:L348"/>
    <mergeCell ref="B349:F349"/>
    <mergeCell ref="K349:L349"/>
    <mergeCell ref="B340:F340"/>
    <mergeCell ref="K340:L340"/>
    <mergeCell ref="B341:F341"/>
    <mergeCell ref="K341:L341"/>
    <mergeCell ref="B342:F342"/>
    <mergeCell ref="K342:L342"/>
    <mergeCell ref="B343:F343"/>
    <mergeCell ref="K343:L343"/>
    <mergeCell ref="B344:F344"/>
    <mergeCell ref="K344:L344"/>
    <mergeCell ref="B335:F335"/>
    <mergeCell ref="K335:L335"/>
    <mergeCell ref="B336:F336"/>
    <mergeCell ref="K336:L336"/>
    <mergeCell ref="B337:F337"/>
    <mergeCell ref="K337:L337"/>
    <mergeCell ref="B338:F338"/>
    <mergeCell ref="K338:L338"/>
    <mergeCell ref="B339:F339"/>
    <mergeCell ref="K339:L339"/>
    <mergeCell ref="B330:F330"/>
    <mergeCell ref="K330:L330"/>
    <mergeCell ref="B331:F331"/>
    <mergeCell ref="K331:L331"/>
    <mergeCell ref="B332:F332"/>
    <mergeCell ref="K332:L332"/>
    <mergeCell ref="B333:F333"/>
    <mergeCell ref="K333:L333"/>
    <mergeCell ref="B334:F334"/>
    <mergeCell ref="K334:L334"/>
    <mergeCell ref="B325:F325"/>
    <mergeCell ref="K325:L325"/>
    <mergeCell ref="B326:F326"/>
    <mergeCell ref="K326:L326"/>
    <mergeCell ref="B327:F327"/>
    <mergeCell ref="K327:L327"/>
    <mergeCell ref="B328:F328"/>
    <mergeCell ref="K328:L328"/>
    <mergeCell ref="B329:F329"/>
    <mergeCell ref="K329:L329"/>
    <mergeCell ref="B320:F320"/>
    <mergeCell ref="K320:L320"/>
    <mergeCell ref="B321:F321"/>
    <mergeCell ref="K321:L321"/>
    <mergeCell ref="B322:F322"/>
    <mergeCell ref="K322:L322"/>
    <mergeCell ref="B323:F323"/>
    <mergeCell ref="K323:L323"/>
    <mergeCell ref="B324:F324"/>
    <mergeCell ref="K324:L324"/>
    <mergeCell ref="B315:F315"/>
    <mergeCell ref="K315:L315"/>
    <mergeCell ref="B316:F316"/>
    <mergeCell ref="K316:L316"/>
    <mergeCell ref="B317:F317"/>
    <mergeCell ref="K317:L317"/>
    <mergeCell ref="B318:F318"/>
    <mergeCell ref="K318:L318"/>
    <mergeCell ref="B319:F319"/>
    <mergeCell ref="K319:L319"/>
    <mergeCell ref="B311:F311"/>
    <mergeCell ref="K311:L311"/>
    <mergeCell ref="B312:F312"/>
    <mergeCell ref="K312:L312"/>
    <mergeCell ref="B313:F313"/>
    <mergeCell ref="K313:L313"/>
    <mergeCell ref="B314:F314"/>
    <mergeCell ref="K314:L314"/>
    <mergeCell ref="B310:F310"/>
    <mergeCell ref="K310:L310"/>
    <mergeCell ref="B305:F305"/>
    <mergeCell ref="K305:L305"/>
    <mergeCell ref="B306:F306"/>
    <mergeCell ref="K306:L306"/>
    <mergeCell ref="B307:F307"/>
    <mergeCell ref="K307:L307"/>
    <mergeCell ref="B308:F308"/>
    <mergeCell ref="K308:L308"/>
    <mergeCell ref="B309:F309"/>
    <mergeCell ref="K309:L309"/>
    <mergeCell ref="B300:F300"/>
    <mergeCell ref="K300:L300"/>
    <mergeCell ref="B301:F301"/>
    <mergeCell ref="K301:L301"/>
    <mergeCell ref="B302:F302"/>
    <mergeCell ref="K302:L302"/>
    <mergeCell ref="B303:F303"/>
    <mergeCell ref="K303:L303"/>
    <mergeCell ref="B304:F304"/>
    <mergeCell ref="K304:L304"/>
    <mergeCell ref="B295:F295"/>
    <mergeCell ref="K295:L295"/>
    <mergeCell ref="B296:F296"/>
    <mergeCell ref="K296:L296"/>
    <mergeCell ref="B297:F297"/>
    <mergeCell ref="K297:L297"/>
    <mergeCell ref="B298:F298"/>
    <mergeCell ref="K298:L298"/>
    <mergeCell ref="B299:F299"/>
    <mergeCell ref="K299:L299"/>
    <mergeCell ref="B290:F290"/>
    <mergeCell ref="K290:L290"/>
    <mergeCell ref="B291:F291"/>
    <mergeCell ref="K291:L291"/>
    <mergeCell ref="B292:F292"/>
    <mergeCell ref="K292:L292"/>
    <mergeCell ref="B293:F293"/>
    <mergeCell ref="K293:L293"/>
    <mergeCell ref="B294:F294"/>
    <mergeCell ref="K294:L294"/>
    <mergeCell ref="B285:F285"/>
    <mergeCell ref="K285:L285"/>
    <mergeCell ref="B286:F286"/>
    <mergeCell ref="K286:L286"/>
    <mergeCell ref="B287:F287"/>
    <mergeCell ref="K287:L287"/>
    <mergeCell ref="B288:F288"/>
    <mergeCell ref="K288:L288"/>
    <mergeCell ref="B289:F289"/>
    <mergeCell ref="K289:L289"/>
    <mergeCell ref="B280:F280"/>
    <mergeCell ref="K280:L280"/>
    <mergeCell ref="B281:F281"/>
    <mergeCell ref="K281:L281"/>
    <mergeCell ref="B282:F282"/>
    <mergeCell ref="K282:L282"/>
    <mergeCell ref="B283:F283"/>
    <mergeCell ref="K283:L283"/>
    <mergeCell ref="B284:F284"/>
    <mergeCell ref="K284:L284"/>
    <mergeCell ref="B275:F275"/>
    <mergeCell ref="K275:L275"/>
    <mergeCell ref="B276:F276"/>
    <mergeCell ref="K276:L276"/>
    <mergeCell ref="B277:F277"/>
    <mergeCell ref="K277:L277"/>
    <mergeCell ref="B278:F278"/>
    <mergeCell ref="K278:L278"/>
    <mergeCell ref="B279:F279"/>
    <mergeCell ref="K279:L279"/>
    <mergeCell ref="B244:F244"/>
    <mergeCell ref="K244:L244"/>
    <mergeCell ref="B235:F235"/>
    <mergeCell ref="K235:L235"/>
    <mergeCell ref="B227:F227"/>
    <mergeCell ref="K227:L227"/>
    <mergeCell ref="B219:F219"/>
    <mergeCell ref="K219:L219"/>
    <mergeCell ref="B211:F211"/>
    <mergeCell ref="K211:L211"/>
    <mergeCell ref="B203:F203"/>
    <mergeCell ref="B259:F259"/>
    <mergeCell ref="K259:L259"/>
    <mergeCell ref="B260:F260"/>
    <mergeCell ref="K260:L260"/>
    <mergeCell ref="B257:F257"/>
    <mergeCell ref="K257:L257"/>
    <mergeCell ref="B246:F246"/>
    <mergeCell ref="K246:L246"/>
    <mergeCell ref="B251:F251"/>
    <mergeCell ref="K251:L251"/>
    <mergeCell ref="B228:F228"/>
    <mergeCell ref="K228:L228"/>
    <mergeCell ref="B225:F225"/>
    <mergeCell ref="K225:L225"/>
    <mergeCell ref="B226:F226"/>
    <mergeCell ref="K226:L226"/>
    <mergeCell ref="B223:F223"/>
    <mergeCell ref="K223:L223"/>
    <mergeCell ref="B224:F224"/>
    <mergeCell ref="K224:L224"/>
    <mergeCell ref="B221:F221"/>
    <mergeCell ref="B261:F261"/>
    <mergeCell ref="K261:L261"/>
    <mergeCell ref="B255:F255"/>
    <mergeCell ref="K255:L255"/>
    <mergeCell ref="B256:F256"/>
    <mergeCell ref="K256:L256"/>
    <mergeCell ref="B253:F253"/>
    <mergeCell ref="K253:L253"/>
    <mergeCell ref="B254:F254"/>
    <mergeCell ref="K254:L254"/>
    <mergeCell ref="B262:F262"/>
    <mergeCell ref="K262:L262"/>
    <mergeCell ref="B273:F273"/>
    <mergeCell ref="K273:L273"/>
    <mergeCell ref="B274:F274"/>
    <mergeCell ref="K274:L274"/>
    <mergeCell ref="B269:F269"/>
    <mergeCell ref="K269:L269"/>
    <mergeCell ref="K263:L263"/>
    <mergeCell ref="B267:F267"/>
    <mergeCell ref="K267:L267"/>
    <mergeCell ref="B268:F268"/>
    <mergeCell ref="K268:L268"/>
    <mergeCell ref="B265:F265"/>
    <mergeCell ref="K265:L265"/>
    <mergeCell ref="B266:F266"/>
    <mergeCell ref="K266:L266"/>
    <mergeCell ref="B263:F263"/>
    <mergeCell ref="B270:F270"/>
    <mergeCell ref="K270:L270"/>
    <mergeCell ref="B271:F271"/>
    <mergeCell ref="K271:L271"/>
    <mergeCell ref="B272:F272"/>
    <mergeCell ref="K272:L272"/>
    <mergeCell ref="B264:F264"/>
    <mergeCell ref="K264:L264"/>
    <mergeCell ref="B258:F258"/>
    <mergeCell ref="K258:L258"/>
    <mergeCell ref="B243:F243"/>
    <mergeCell ref="K243:L243"/>
    <mergeCell ref="B241:F241"/>
    <mergeCell ref="K241:L241"/>
    <mergeCell ref="B242:F242"/>
    <mergeCell ref="K242:L242"/>
    <mergeCell ref="B239:F239"/>
    <mergeCell ref="K239:L239"/>
    <mergeCell ref="B240:F240"/>
    <mergeCell ref="K240:L240"/>
    <mergeCell ref="B237:F237"/>
    <mergeCell ref="K237:L237"/>
    <mergeCell ref="B238:F238"/>
    <mergeCell ref="K238:L238"/>
    <mergeCell ref="B252:F252"/>
    <mergeCell ref="K252:L252"/>
    <mergeCell ref="B249:F249"/>
    <mergeCell ref="K249:L249"/>
    <mergeCell ref="B250:F250"/>
    <mergeCell ref="K250:L250"/>
    <mergeCell ref="B247:F247"/>
    <mergeCell ref="K247:L247"/>
    <mergeCell ref="B248:F248"/>
    <mergeCell ref="K248:L248"/>
    <mergeCell ref="B245:F245"/>
    <mergeCell ref="K245:L245"/>
    <mergeCell ref="K221:L221"/>
    <mergeCell ref="B222:F222"/>
    <mergeCell ref="K222:L222"/>
    <mergeCell ref="B236:F236"/>
    <mergeCell ref="K236:L236"/>
    <mergeCell ref="B233:F233"/>
    <mergeCell ref="K233:L233"/>
    <mergeCell ref="B234:F234"/>
    <mergeCell ref="K234:L234"/>
    <mergeCell ref="B231:F231"/>
    <mergeCell ref="K231:L231"/>
    <mergeCell ref="B232:F232"/>
    <mergeCell ref="K232:L232"/>
    <mergeCell ref="B229:F229"/>
    <mergeCell ref="K229:L229"/>
    <mergeCell ref="B230:F230"/>
    <mergeCell ref="K230:L230"/>
    <mergeCell ref="B212:F212"/>
    <mergeCell ref="K212:L212"/>
    <mergeCell ref="B209:F209"/>
    <mergeCell ref="K209:L209"/>
    <mergeCell ref="B210:F210"/>
    <mergeCell ref="K210:L210"/>
    <mergeCell ref="B207:F207"/>
    <mergeCell ref="K207:L207"/>
    <mergeCell ref="B208:F208"/>
    <mergeCell ref="K208:L208"/>
    <mergeCell ref="B205:F205"/>
    <mergeCell ref="K205:L205"/>
    <mergeCell ref="B206:F206"/>
    <mergeCell ref="K206:L206"/>
    <mergeCell ref="B220:F220"/>
    <mergeCell ref="K220:L220"/>
    <mergeCell ref="B217:F217"/>
    <mergeCell ref="K217:L217"/>
    <mergeCell ref="B218:F218"/>
    <mergeCell ref="K218:L218"/>
    <mergeCell ref="B215:F215"/>
    <mergeCell ref="K215:L215"/>
    <mergeCell ref="B216:F216"/>
    <mergeCell ref="K216:L216"/>
    <mergeCell ref="B213:F213"/>
    <mergeCell ref="K213:L213"/>
    <mergeCell ref="B214:F214"/>
    <mergeCell ref="K214:L214"/>
    <mergeCell ref="B189:F189"/>
    <mergeCell ref="K189:L189"/>
    <mergeCell ref="B190:F190"/>
    <mergeCell ref="K190:L190"/>
    <mergeCell ref="B187:F187"/>
    <mergeCell ref="K187:L187"/>
    <mergeCell ref="B188:F188"/>
    <mergeCell ref="K188:L188"/>
    <mergeCell ref="B185:F185"/>
    <mergeCell ref="K185:L185"/>
    <mergeCell ref="B186:F186"/>
    <mergeCell ref="K186:L186"/>
    <mergeCell ref="K203:L203"/>
    <mergeCell ref="B204:F204"/>
    <mergeCell ref="K204:L204"/>
    <mergeCell ref="B201:F201"/>
    <mergeCell ref="K201:L201"/>
    <mergeCell ref="B202:F202"/>
    <mergeCell ref="K202:L202"/>
    <mergeCell ref="B191:F191"/>
    <mergeCell ref="K191:L191"/>
    <mergeCell ref="B200:F200"/>
    <mergeCell ref="K200:L200"/>
    <mergeCell ref="B177:F177"/>
    <mergeCell ref="K177:L177"/>
    <mergeCell ref="B178:F178"/>
    <mergeCell ref="K178:L178"/>
    <mergeCell ref="B175:F175"/>
    <mergeCell ref="K175:L175"/>
    <mergeCell ref="B176:F176"/>
    <mergeCell ref="K176:L176"/>
    <mergeCell ref="B173:F173"/>
    <mergeCell ref="K173:L173"/>
    <mergeCell ref="B174:F174"/>
    <mergeCell ref="K174:L174"/>
    <mergeCell ref="B183:F183"/>
    <mergeCell ref="K183:L183"/>
    <mergeCell ref="B184:F184"/>
    <mergeCell ref="K184:L184"/>
    <mergeCell ref="B181:F181"/>
    <mergeCell ref="K181:L181"/>
    <mergeCell ref="B182:F182"/>
    <mergeCell ref="K182:L182"/>
    <mergeCell ref="B179:F179"/>
    <mergeCell ref="K179:L179"/>
    <mergeCell ref="B180:F180"/>
    <mergeCell ref="K180:L180"/>
    <mergeCell ref="B165:F165"/>
    <mergeCell ref="K165:L165"/>
    <mergeCell ref="B166:F166"/>
    <mergeCell ref="K166:L166"/>
    <mergeCell ref="B163:F163"/>
    <mergeCell ref="K163:L163"/>
    <mergeCell ref="B164:F164"/>
    <mergeCell ref="K164:L164"/>
    <mergeCell ref="B161:F161"/>
    <mergeCell ref="K161:L161"/>
    <mergeCell ref="B162:F162"/>
    <mergeCell ref="K162:L162"/>
    <mergeCell ref="B171:F171"/>
    <mergeCell ref="K171:L171"/>
    <mergeCell ref="B172:F172"/>
    <mergeCell ref="K172:L172"/>
    <mergeCell ref="B169:F169"/>
    <mergeCell ref="K169:L169"/>
    <mergeCell ref="B170:F170"/>
    <mergeCell ref="K170:L170"/>
    <mergeCell ref="B167:F167"/>
    <mergeCell ref="K167:L167"/>
    <mergeCell ref="B168:F168"/>
    <mergeCell ref="K168:L168"/>
    <mergeCell ref="B153:F153"/>
    <mergeCell ref="K153:L153"/>
    <mergeCell ref="B154:F154"/>
    <mergeCell ref="K154:L154"/>
    <mergeCell ref="B151:F151"/>
    <mergeCell ref="K151:L151"/>
    <mergeCell ref="B152:F152"/>
    <mergeCell ref="K152:L152"/>
    <mergeCell ref="B149:F149"/>
    <mergeCell ref="K149:L149"/>
    <mergeCell ref="B150:F150"/>
    <mergeCell ref="K150:L150"/>
    <mergeCell ref="B159:F159"/>
    <mergeCell ref="K159:L159"/>
    <mergeCell ref="B160:F160"/>
    <mergeCell ref="K160:L160"/>
    <mergeCell ref="B157:F157"/>
    <mergeCell ref="K157:L157"/>
    <mergeCell ref="B158:F158"/>
    <mergeCell ref="K158:L158"/>
    <mergeCell ref="B155:F155"/>
    <mergeCell ref="K155:L155"/>
    <mergeCell ref="B156:F156"/>
    <mergeCell ref="K156:L156"/>
    <mergeCell ref="B141:F141"/>
    <mergeCell ref="K141:L141"/>
    <mergeCell ref="B142:F142"/>
    <mergeCell ref="K142:L142"/>
    <mergeCell ref="B139:F139"/>
    <mergeCell ref="K139:L139"/>
    <mergeCell ref="B140:F140"/>
    <mergeCell ref="K140:L140"/>
    <mergeCell ref="B137:F137"/>
    <mergeCell ref="K137:L137"/>
    <mergeCell ref="B138:F138"/>
    <mergeCell ref="K138:L138"/>
    <mergeCell ref="B147:F147"/>
    <mergeCell ref="K147:L147"/>
    <mergeCell ref="B148:F148"/>
    <mergeCell ref="K148:L148"/>
    <mergeCell ref="B145:F145"/>
    <mergeCell ref="K145:L145"/>
    <mergeCell ref="B146:F146"/>
    <mergeCell ref="K146:L146"/>
    <mergeCell ref="B143:F143"/>
    <mergeCell ref="K143:L143"/>
    <mergeCell ref="B144:F144"/>
    <mergeCell ref="K144:L144"/>
    <mergeCell ref="B129:F129"/>
    <mergeCell ref="K129:L129"/>
    <mergeCell ref="B130:F130"/>
    <mergeCell ref="K130:L130"/>
    <mergeCell ref="B127:F127"/>
    <mergeCell ref="K127:L127"/>
    <mergeCell ref="B128:F128"/>
    <mergeCell ref="K128:L128"/>
    <mergeCell ref="B125:F125"/>
    <mergeCell ref="K125:L125"/>
    <mergeCell ref="B126:F126"/>
    <mergeCell ref="K126:L126"/>
    <mergeCell ref="B135:F135"/>
    <mergeCell ref="K135:L135"/>
    <mergeCell ref="B136:F136"/>
    <mergeCell ref="K136:L136"/>
    <mergeCell ref="B133:F133"/>
    <mergeCell ref="K133:L133"/>
    <mergeCell ref="B134:F134"/>
    <mergeCell ref="K134:L134"/>
    <mergeCell ref="B131:F131"/>
    <mergeCell ref="K131:L131"/>
    <mergeCell ref="B132:F132"/>
    <mergeCell ref="K132:L132"/>
    <mergeCell ref="B117:F117"/>
    <mergeCell ref="K117:L117"/>
    <mergeCell ref="B118:F118"/>
    <mergeCell ref="K118:L118"/>
    <mergeCell ref="B115:F115"/>
    <mergeCell ref="K115:L115"/>
    <mergeCell ref="B116:F116"/>
    <mergeCell ref="K116:L116"/>
    <mergeCell ref="B113:F113"/>
    <mergeCell ref="K113:L113"/>
    <mergeCell ref="B114:F114"/>
    <mergeCell ref="K114:L114"/>
    <mergeCell ref="B123:F123"/>
    <mergeCell ref="K123:L123"/>
    <mergeCell ref="B124:F124"/>
    <mergeCell ref="K124:L124"/>
    <mergeCell ref="B121:F121"/>
    <mergeCell ref="K121:L121"/>
    <mergeCell ref="B122:F122"/>
    <mergeCell ref="K122:L122"/>
    <mergeCell ref="B119:F119"/>
    <mergeCell ref="K119:L119"/>
    <mergeCell ref="B120:F120"/>
    <mergeCell ref="K120:L120"/>
    <mergeCell ref="B105:F105"/>
    <mergeCell ref="K105:L105"/>
    <mergeCell ref="B106:F106"/>
    <mergeCell ref="K106:L106"/>
    <mergeCell ref="B103:F103"/>
    <mergeCell ref="K103:L103"/>
    <mergeCell ref="B104:F104"/>
    <mergeCell ref="K104:L104"/>
    <mergeCell ref="B101:F101"/>
    <mergeCell ref="K101:L101"/>
    <mergeCell ref="B102:F102"/>
    <mergeCell ref="K102:L102"/>
    <mergeCell ref="B111:F111"/>
    <mergeCell ref="K111:L111"/>
    <mergeCell ref="B112:F112"/>
    <mergeCell ref="K112:L112"/>
    <mergeCell ref="B109:F109"/>
    <mergeCell ref="K109:L109"/>
    <mergeCell ref="B110:F110"/>
    <mergeCell ref="K110:L110"/>
    <mergeCell ref="B107:F107"/>
    <mergeCell ref="K107:L107"/>
    <mergeCell ref="B108:F108"/>
    <mergeCell ref="K108:L108"/>
    <mergeCell ref="B93:F93"/>
    <mergeCell ref="K93:L93"/>
    <mergeCell ref="B94:F94"/>
    <mergeCell ref="K94:L94"/>
    <mergeCell ref="B91:F91"/>
    <mergeCell ref="K91:L91"/>
    <mergeCell ref="B92:F92"/>
    <mergeCell ref="K92:L92"/>
    <mergeCell ref="B89:F89"/>
    <mergeCell ref="K89:L89"/>
    <mergeCell ref="B90:F90"/>
    <mergeCell ref="K90:L90"/>
    <mergeCell ref="B99:F99"/>
    <mergeCell ref="K99:L99"/>
    <mergeCell ref="B100:F100"/>
    <mergeCell ref="K100:L100"/>
    <mergeCell ref="B97:F97"/>
    <mergeCell ref="K97:L97"/>
    <mergeCell ref="B98:F98"/>
    <mergeCell ref="K98:L98"/>
    <mergeCell ref="B95:F95"/>
    <mergeCell ref="K95:L95"/>
    <mergeCell ref="B96:F96"/>
    <mergeCell ref="K96:L96"/>
    <mergeCell ref="B81:F81"/>
    <mergeCell ref="K81:L81"/>
    <mergeCell ref="B82:F82"/>
    <mergeCell ref="K82:L82"/>
    <mergeCell ref="B79:F79"/>
    <mergeCell ref="K79:L79"/>
    <mergeCell ref="B80:F80"/>
    <mergeCell ref="K80:L80"/>
    <mergeCell ref="B77:F77"/>
    <mergeCell ref="K77:L77"/>
    <mergeCell ref="B78:F78"/>
    <mergeCell ref="K78:L78"/>
    <mergeCell ref="B87:F87"/>
    <mergeCell ref="K87:L87"/>
    <mergeCell ref="B88:F88"/>
    <mergeCell ref="K88:L88"/>
    <mergeCell ref="B85:F85"/>
    <mergeCell ref="K85:L85"/>
    <mergeCell ref="B86:F86"/>
    <mergeCell ref="K86:L86"/>
    <mergeCell ref="B83:F83"/>
    <mergeCell ref="K83:L83"/>
    <mergeCell ref="B84:F84"/>
    <mergeCell ref="K84:L84"/>
    <mergeCell ref="B69:F69"/>
    <mergeCell ref="K69:L69"/>
    <mergeCell ref="B70:F70"/>
    <mergeCell ref="K70:L70"/>
    <mergeCell ref="B67:F67"/>
    <mergeCell ref="K67:L67"/>
    <mergeCell ref="B68:F68"/>
    <mergeCell ref="K68:L68"/>
    <mergeCell ref="B65:F65"/>
    <mergeCell ref="K65:L65"/>
    <mergeCell ref="B66:F66"/>
    <mergeCell ref="K66:L66"/>
    <mergeCell ref="B75:F75"/>
    <mergeCell ref="K75:L75"/>
    <mergeCell ref="B76:F76"/>
    <mergeCell ref="K76:L76"/>
    <mergeCell ref="B73:F73"/>
    <mergeCell ref="K73:L73"/>
    <mergeCell ref="B74:F74"/>
    <mergeCell ref="K74:L74"/>
    <mergeCell ref="B71:F71"/>
    <mergeCell ref="K71:L71"/>
    <mergeCell ref="B72:F72"/>
    <mergeCell ref="K72:L72"/>
    <mergeCell ref="B57:F57"/>
    <mergeCell ref="K57:L57"/>
    <mergeCell ref="B58:F58"/>
    <mergeCell ref="K58:L58"/>
    <mergeCell ref="B55:F55"/>
    <mergeCell ref="K55:L55"/>
    <mergeCell ref="B56:F56"/>
    <mergeCell ref="K56:L56"/>
    <mergeCell ref="B53:F53"/>
    <mergeCell ref="K53:L53"/>
    <mergeCell ref="B54:F54"/>
    <mergeCell ref="K54:L54"/>
    <mergeCell ref="B63:F63"/>
    <mergeCell ref="K63:L63"/>
    <mergeCell ref="B64:F64"/>
    <mergeCell ref="K64:L64"/>
    <mergeCell ref="B61:F61"/>
    <mergeCell ref="K61:L61"/>
    <mergeCell ref="B62:F62"/>
    <mergeCell ref="K62:L62"/>
    <mergeCell ref="B59:F59"/>
    <mergeCell ref="K59:L59"/>
    <mergeCell ref="B60:F60"/>
    <mergeCell ref="K60:L60"/>
    <mergeCell ref="B45:F45"/>
    <mergeCell ref="K45:L45"/>
    <mergeCell ref="B46:F46"/>
    <mergeCell ref="K46:L46"/>
    <mergeCell ref="B43:F43"/>
    <mergeCell ref="K43:L43"/>
    <mergeCell ref="B44:F44"/>
    <mergeCell ref="K44:L44"/>
    <mergeCell ref="B41:F41"/>
    <mergeCell ref="K41:L41"/>
    <mergeCell ref="B42:F42"/>
    <mergeCell ref="K42:L42"/>
    <mergeCell ref="B51:F51"/>
    <mergeCell ref="K51:L51"/>
    <mergeCell ref="B52:F52"/>
    <mergeCell ref="K52:L52"/>
    <mergeCell ref="B49:F49"/>
    <mergeCell ref="K49:L49"/>
    <mergeCell ref="B50:F50"/>
    <mergeCell ref="K50:L50"/>
    <mergeCell ref="B47:F47"/>
    <mergeCell ref="K47:L47"/>
    <mergeCell ref="B48:F48"/>
    <mergeCell ref="K48:L48"/>
    <mergeCell ref="B33:F33"/>
    <mergeCell ref="K33:L33"/>
    <mergeCell ref="B34:F34"/>
    <mergeCell ref="K34:L34"/>
    <mergeCell ref="B31:F31"/>
    <mergeCell ref="K31:L31"/>
    <mergeCell ref="B32:F32"/>
    <mergeCell ref="K32:L32"/>
    <mergeCell ref="B29:F29"/>
    <mergeCell ref="K29:L29"/>
    <mergeCell ref="B30:F30"/>
    <mergeCell ref="K30:L30"/>
    <mergeCell ref="B39:F39"/>
    <mergeCell ref="K39:L39"/>
    <mergeCell ref="B40:F40"/>
    <mergeCell ref="K40:L40"/>
    <mergeCell ref="B37:F37"/>
    <mergeCell ref="K37:L37"/>
    <mergeCell ref="B38:F38"/>
    <mergeCell ref="K38:L38"/>
    <mergeCell ref="B35:F35"/>
    <mergeCell ref="K35:L35"/>
    <mergeCell ref="B36:F36"/>
    <mergeCell ref="K36:L36"/>
    <mergeCell ref="M1:Q1"/>
    <mergeCell ref="F2:Q2"/>
    <mergeCell ref="F3:Q3"/>
    <mergeCell ref="F4:Q4"/>
    <mergeCell ref="F5:Q5"/>
    <mergeCell ref="A8:Q8"/>
    <mergeCell ref="A9:Q9"/>
    <mergeCell ref="A10:Q10"/>
    <mergeCell ref="A11:Q11"/>
    <mergeCell ref="B21:F21"/>
    <mergeCell ref="K21:L21"/>
    <mergeCell ref="B22:F22"/>
    <mergeCell ref="K22:L22"/>
    <mergeCell ref="B27:F27"/>
    <mergeCell ref="K27:L27"/>
    <mergeCell ref="B28:F28"/>
    <mergeCell ref="K28:L28"/>
    <mergeCell ref="B25:F25"/>
    <mergeCell ref="K25:L25"/>
    <mergeCell ref="B26:F26"/>
    <mergeCell ref="K26:L26"/>
    <mergeCell ref="B23:F23"/>
    <mergeCell ref="K23:L23"/>
    <mergeCell ref="B24:F24"/>
    <mergeCell ref="K24:L24"/>
  </mergeCells>
  <pageMargins left="0.39370078740157499" right="0.39370078740157499" top="0.999999984981507" bottom="0.999999984981507" header="0.499999992490753" footer="0.499999992490753"/>
  <pageSetup paperSize="9" scale="82" fitToHeight="0" orientation="portrait" r:id="rId1"/>
  <headerFooter alignWithMargins="0">
    <oddHeader>&amp;CСтраница &amp;P из &amp;N</oddHeader>
  </headerFooter>
  <rowBreaks count="1" manualBreakCount="1">
    <brk id="56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0"/>
  <sheetViews>
    <sheetView view="pageBreakPreview" topLeftCell="A4" workbookViewId="0">
      <selection activeCell="E12" sqref="E12:E17"/>
    </sheetView>
  </sheetViews>
  <sheetFormatPr defaultRowHeight="15.75" x14ac:dyDescent="0.25"/>
  <cols>
    <col min="1" max="1" width="6.85546875" style="329" customWidth="1"/>
    <col min="2" max="2" width="34.140625" style="329" customWidth="1"/>
    <col min="3" max="5" width="14.85546875" style="329" customWidth="1"/>
    <col min="6" max="11" width="9.140625" style="329"/>
    <col min="12" max="12" width="11.5703125" style="329" bestFit="1" customWidth="1"/>
    <col min="13" max="256" width="9.140625" style="329"/>
    <col min="257" max="257" width="6.85546875" style="329" customWidth="1"/>
    <col min="258" max="258" width="34.140625" style="329" customWidth="1"/>
    <col min="259" max="261" width="14.85546875" style="329" customWidth="1"/>
    <col min="262" max="512" width="9.140625" style="329"/>
    <col min="513" max="513" width="6.85546875" style="329" customWidth="1"/>
    <col min="514" max="514" width="34.140625" style="329" customWidth="1"/>
    <col min="515" max="517" width="14.85546875" style="329" customWidth="1"/>
    <col min="518" max="768" width="9.140625" style="329"/>
    <col min="769" max="769" width="6.85546875" style="329" customWidth="1"/>
    <col min="770" max="770" width="34.140625" style="329" customWidth="1"/>
    <col min="771" max="773" width="14.85546875" style="329" customWidth="1"/>
    <col min="774" max="1024" width="9.140625" style="329"/>
    <col min="1025" max="1025" width="6.85546875" style="329" customWidth="1"/>
    <col min="1026" max="1026" width="34.140625" style="329" customWidth="1"/>
    <col min="1027" max="1029" width="14.85546875" style="329" customWidth="1"/>
    <col min="1030" max="1280" width="9.140625" style="329"/>
    <col min="1281" max="1281" width="6.85546875" style="329" customWidth="1"/>
    <col min="1282" max="1282" width="34.140625" style="329" customWidth="1"/>
    <col min="1283" max="1285" width="14.85546875" style="329" customWidth="1"/>
    <col min="1286" max="1536" width="9.140625" style="329"/>
    <col min="1537" max="1537" width="6.85546875" style="329" customWidth="1"/>
    <col min="1538" max="1538" width="34.140625" style="329" customWidth="1"/>
    <col min="1539" max="1541" width="14.85546875" style="329" customWidth="1"/>
    <col min="1542" max="1792" width="9.140625" style="329"/>
    <col min="1793" max="1793" width="6.85546875" style="329" customWidth="1"/>
    <col min="1794" max="1794" width="34.140625" style="329" customWidth="1"/>
    <col min="1795" max="1797" width="14.85546875" style="329" customWidth="1"/>
    <col min="1798" max="2048" width="9.140625" style="329"/>
    <col min="2049" max="2049" width="6.85546875" style="329" customWidth="1"/>
    <col min="2050" max="2050" width="34.140625" style="329" customWidth="1"/>
    <col min="2051" max="2053" width="14.85546875" style="329" customWidth="1"/>
    <col min="2054" max="2304" width="9.140625" style="329"/>
    <col min="2305" max="2305" width="6.85546875" style="329" customWidth="1"/>
    <col min="2306" max="2306" width="34.140625" style="329" customWidth="1"/>
    <col min="2307" max="2309" width="14.85546875" style="329" customWidth="1"/>
    <col min="2310" max="2560" width="9.140625" style="329"/>
    <col min="2561" max="2561" width="6.85546875" style="329" customWidth="1"/>
    <col min="2562" max="2562" width="34.140625" style="329" customWidth="1"/>
    <col min="2563" max="2565" width="14.85546875" style="329" customWidth="1"/>
    <col min="2566" max="2816" width="9.140625" style="329"/>
    <col min="2817" max="2817" width="6.85546875" style="329" customWidth="1"/>
    <col min="2818" max="2818" width="34.140625" style="329" customWidth="1"/>
    <col min="2819" max="2821" width="14.85546875" style="329" customWidth="1"/>
    <col min="2822" max="3072" width="9.140625" style="329"/>
    <col min="3073" max="3073" width="6.85546875" style="329" customWidth="1"/>
    <col min="3074" max="3074" width="34.140625" style="329" customWidth="1"/>
    <col min="3075" max="3077" width="14.85546875" style="329" customWidth="1"/>
    <col min="3078" max="3328" width="9.140625" style="329"/>
    <col min="3329" max="3329" width="6.85546875" style="329" customWidth="1"/>
    <col min="3330" max="3330" width="34.140625" style="329" customWidth="1"/>
    <col min="3331" max="3333" width="14.85546875" style="329" customWidth="1"/>
    <col min="3334" max="3584" width="9.140625" style="329"/>
    <col min="3585" max="3585" width="6.85546875" style="329" customWidth="1"/>
    <col min="3586" max="3586" width="34.140625" style="329" customWidth="1"/>
    <col min="3587" max="3589" width="14.85546875" style="329" customWidth="1"/>
    <col min="3590" max="3840" width="9.140625" style="329"/>
    <col min="3841" max="3841" width="6.85546875" style="329" customWidth="1"/>
    <col min="3842" max="3842" width="34.140625" style="329" customWidth="1"/>
    <col min="3843" max="3845" width="14.85546875" style="329" customWidth="1"/>
    <col min="3846" max="4096" width="9.140625" style="329"/>
    <col min="4097" max="4097" width="6.85546875" style="329" customWidth="1"/>
    <col min="4098" max="4098" width="34.140625" style="329" customWidth="1"/>
    <col min="4099" max="4101" width="14.85546875" style="329" customWidth="1"/>
    <col min="4102" max="4352" width="9.140625" style="329"/>
    <col min="4353" max="4353" width="6.85546875" style="329" customWidth="1"/>
    <col min="4354" max="4354" width="34.140625" style="329" customWidth="1"/>
    <col min="4355" max="4357" width="14.85546875" style="329" customWidth="1"/>
    <col min="4358" max="4608" width="9.140625" style="329"/>
    <col min="4609" max="4609" width="6.85546875" style="329" customWidth="1"/>
    <col min="4610" max="4610" width="34.140625" style="329" customWidth="1"/>
    <col min="4611" max="4613" width="14.85546875" style="329" customWidth="1"/>
    <col min="4614" max="4864" width="9.140625" style="329"/>
    <col min="4865" max="4865" width="6.85546875" style="329" customWidth="1"/>
    <col min="4866" max="4866" width="34.140625" style="329" customWidth="1"/>
    <col min="4867" max="4869" width="14.85546875" style="329" customWidth="1"/>
    <col min="4870" max="5120" width="9.140625" style="329"/>
    <col min="5121" max="5121" width="6.85546875" style="329" customWidth="1"/>
    <col min="5122" max="5122" width="34.140625" style="329" customWidth="1"/>
    <col min="5123" max="5125" width="14.85546875" style="329" customWidth="1"/>
    <col min="5126" max="5376" width="9.140625" style="329"/>
    <col min="5377" max="5377" width="6.85546875" style="329" customWidth="1"/>
    <col min="5378" max="5378" width="34.140625" style="329" customWidth="1"/>
    <col min="5379" max="5381" width="14.85546875" style="329" customWidth="1"/>
    <col min="5382" max="5632" width="9.140625" style="329"/>
    <col min="5633" max="5633" width="6.85546875" style="329" customWidth="1"/>
    <col min="5634" max="5634" width="34.140625" style="329" customWidth="1"/>
    <col min="5635" max="5637" width="14.85546875" style="329" customWidth="1"/>
    <col min="5638" max="5888" width="9.140625" style="329"/>
    <col min="5889" max="5889" width="6.85546875" style="329" customWidth="1"/>
    <col min="5890" max="5890" width="34.140625" style="329" customWidth="1"/>
    <col min="5891" max="5893" width="14.85546875" style="329" customWidth="1"/>
    <col min="5894" max="6144" width="9.140625" style="329"/>
    <col min="6145" max="6145" width="6.85546875" style="329" customWidth="1"/>
    <col min="6146" max="6146" width="34.140625" style="329" customWidth="1"/>
    <col min="6147" max="6149" width="14.85546875" style="329" customWidth="1"/>
    <col min="6150" max="6400" width="9.140625" style="329"/>
    <col min="6401" max="6401" width="6.85546875" style="329" customWidth="1"/>
    <col min="6402" max="6402" width="34.140625" style="329" customWidth="1"/>
    <col min="6403" max="6405" width="14.85546875" style="329" customWidth="1"/>
    <col min="6406" max="6656" width="9.140625" style="329"/>
    <col min="6657" max="6657" width="6.85546875" style="329" customWidth="1"/>
    <col min="6658" max="6658" width="34.140625" style="329" customWidth="1"/>
    <col min="6659" max="6661" width="14.85546875" style="329" customWidth="1"/>
    <col min="6662" max="6912" width="9.140625" style="329"/>
    <col min="6913" max="6913" width="6.85546875" style="329" customWidth="1"/>
    <col min="6914" max="6914" width="34.140625" style="329" customWidth="1"/>
    <col min="6915" max="6917" width="14.85546875" style="329" customWidth="1"/>
    <col min="6918" max="7168" width="9.140625" style="329"/>
    <col min="7169" max="7169" width="6.85546875" style="329" customWidth="1"/>
    <col min="7170" max="7170" width="34.140625" style="329" customWidth="1"/>
    <col min="7171" max="7173" width="14.85546875" style="329" customWidth="1"/>
    <col min="7174" max="7424" width="9.140625" style="329"/>
    <col min="7425" max="7425" width="6.85546875" style="329" customWidth="1"/>
    <col min="7426" max="7426" width="34.140625" style="329" customWidth="1"/>
    <col min="7427" max="7429" width="14.85546875" style="329" customWidth="1"/>
    <col min="7430" max="7680" width="9.140625" style="329"/>
    <col min="7681" max="7681" width="6.85546875" style="329" customWidth="1"/>
    <col min="7682" max="7682" width="34.140625" style="329" customWidth="1"/>
    <col min="7683" max="7685" width="14.85546875" style="329" customWidth="1"/>
    <col min="7686" max="7936" width="9.140625" style="329"/>
    <col min="7937" max="7937" width="6.85546875" style="329" customWidth="1"/>
    <col min="7938" max="7938" width="34.140625" style="329" customWidth="1"/>
    <col min="7939" max="7941" width="14.85546875" style="329" customWidth="1"/>
    <col min="7942" max="8192" width="9.140625" style="329"/>
    <col min="8193" max="8193" width="6.85546875" style="329" customWidth="1"/>
    <col min="8194" max="8194" width="34.140625" style="329" customWidth="1"/>
    <col min="8195" max="8197" width="14.85546875" style="329" customWidth="1"/>
    <col min="8198" max="8448" width="9.140625" style="329"/>
    <col min="8449" max="8449" width="6.85546875" style="329" customWidth="1"/>
    <col min="8450" max="8450" width="34.140625" style="329" customWidth="1"/>
    <col min="8451" max="8453" width="14.85546875" style="329" customWidth="1"/>
    <col min="8454" max="8704" width="9.140625" style="329"/>
    <col min="8705" max="8705" width="6.85546875" style="329" customWidth="1"/>
    <col min="8706" max="8706" width="34.140625" style="329" customWidth="1"/>
    <col min="8707" max="8709" width="14.85546875" style="329" customWidth="1"/>
    <col min="8710" max="8960" width="9.140625" style="329"/>
    <col min="8961" max="8961" width="6.85546875" style="329" customWidth="1"/>
    <col min="8962" max="8962" width="34.140625" style="329" customWidth="1"/>
    <col min="8963" max="8965" width="14.85546875" style="329" customWidth="1"/>
    <col min="8966" max="9216" width="9.140625" style="329"/>
    <col min="9217" max="9217" width="6.85546875" style="329" customWidth="1"/>
    <col min="9218" max="9218" width="34.140625" style="329" customWidth="1"/>
    <col min="9219" max="9221" width="14.85546875" style="329" customWidth="1"/>
    <col min="9222" max="9472" width="9.140625" style="329"/>
    <col min="9473" max="9473" width="6.85546875" style="329" customWidth="1"/>
    <col min="9474" max="9474" width="34.140625" style="329" customWidth="1"/>
    <col min="9475" max="9477" width="14.85546875" style="329" customWidth="1"/>
    <col min="9478" max="9728" width="9.140625" style="329"/>
    <col min="9729" max="9729" width="6.85546875" style="329" customWidth="1"/>
    <col min="9730" max="9730" width="34.140625" style="329" customWidth="1"/>
    <col min="9731" max="9733" width="14.85546875" style="329" customWidth="1"/>
    <col min="9734" max="9984" width="9.140625" style="329"/>
    <col min="9985" max="9985" width="6.85546875" style="329" customWidth="1"/>
    <col min="9986" max="9986" width="34.140625" style="329" customWidth="1"/>
    <col min="9987" max="9989" width="14.85546875" style="329" customWidth="1"/>
    <col min="9990" max="10240" width="9.140625" style="329"/>
    <col min="10241" max="10241" width="6.85546875" style="329" customWidth="1"/>
    <col min="10242" max="10242" width="34.140625" style="329" customWidth="1"/>
    <col min="10243" max="10245" width="14.85546875" style="329" customWidth="1"/>
    <col min="10246" max="10496" width="9.140625" style="329"/>
    <col min="10497" max="10497" width="6.85546875" style="329" customWidth="1"/>
    <col min="10498" max="10498" width="34.140625" style="329" customWidth="1"/>
    <col min="10499" max="10501" width="14.85546875" style="329" customWidth="1"/>
    <col min="10502" max="10752" width="9.140625" style="329"/>
    <col min="10753" max="10753" width="6.85546875" style="329" customWidth="1"/>
    <col min="10754" max="10754" width="34.140625" style="329" customWidth="1"/>
    <col min="10755" max="10757" width="14.85546875" style="329" customWidth="1"/>
    <col min="10758" max="11008" width="9.140625" style="329"/>
    <col min="11009" max="11009" width="6.85546875" style="329" customWidth="1"/>
    <col min="11010" max="11010" width="34.140625" style="329" customWidth="1"/>
    <col min="11011" max="11013" width="14.85546875" style="329" customWidth="1"/>
    <col min="11014" max="11264" width="9.140625" style="329"/>
    <col min="11265" max="11265" width="6.85546875" style="329" customWidth="1"/>
    <col min="11266" max="11266" width="34.140625" style="329" customWidth="1"/>
    <col min="11267" max="11269" width="14.85546875" style="329" customWidth="1"/>
    <col min="11270" max="11520" width="9.140625" style="329"/>
    <col min="11521" max="11521" width="6.85546875" style="329" customWidth="1"/>
    <col min="11522" max="11522" width="34.140625" style="329" customWidth="1"/>
    <col min="11523" max="11525" width="14.85546875" style="329" customWidth="1"/>
    <col min="11526" max="11776" width="9.140625" style="329"/>
    <col min="11777" max="11777" width="6.85546875" style="329" customWidth="1"/>
    <col min="11778" max="11778" width="34.140625" style="329" customWidth="1"/>
    <col min="11779" max="11781" width="14.85546875" style="329" customWidth="1"/>
    <col min="11782" max="12032" width="9.140625" style="329"/>
    <col min="12033" max="12033" width="6.85546875" style="329" customWidth="1"/>
    <col min="12034" max="12034" width="34.140625" style="329" customWidth="1"/>
    <col min="12035" max="12037" width="14.85546875" style="329" customWidth="1"/>
    <col min="12038" max="12288" width="9.140625" style="329"/>
    <col min="12289" max="12289" width="6.85546875" style="329" customWidth="1"/>
    <col min="12290" max="12290" width="34.140625" style="329" customWidth="1"/>
    <col min="12291" max="12293" width="14.85546875" style="329" customWidth="1"/>
    <col min="12294" max="12544" width="9.140625" style="329"/>
    <col min="12545" max="12545" width="6.85546875" style="329" customWidth="1"/>
    <col min="12546" max="12546" width="34.140625" style="329" customWidth="1"/>
    <col min="12547" max="12549" width="14.85546875" style="329" customWidth="1"/>
    <col min="12550" max="12800" width="9.140625" style="329"/>
    <col min="12801" max="12801" width="6.85546875" style="329" customWidth="1"/>
    <col min="12802" max="12802" width="34.140625" style="329" customWidth="1"/>
    <col min="12803" max="12805" width="14.85546875" style="329" customWidth="1"/>
    <col min="12806" max="13056" width="9.140625" style="329"/>
    <col min="13057" max="13057" width="6.85546875" style="329" customWidth="1"/>
    <col min="13058" max="13058" width="34.140625" style="329" customWidth="1"/>
    <col min="13059" max="13061" width="14.85546875" style="329" customWidth="1"/>
    <col min="13062" max="13312" width="9.140625" style="329"/>
    <col min="13313" max="13313" width="6.85546875" style="329" customWidth="1"/>
    <col min="13314" max="13314" width="34.140625" style="329" customWidth="1"/>
    <col min="13315" max="13317" width="14.85546875" style="329" customWidth="1"/>
    <col min="13318" max="13568" width="9.140625" style="329"/>
    <col min="13569" max="13569" width="6.85546875" style="329" customWidth="1"/>
    <col min="13570" max="13570" width="34.140625" style="329" customWidth="1"/>
    <col min="13571" max="13573" width="14.85546875" style="329" customWidth="1"/>
    <col min="13574" max="13824" width="9.140625" style="329"/>
    <col min="13825" max="13825" width="6.85546875" style="329" customWidth="1"/>
    <col min="13826" max="13826" width="34.140625" style="329" customWidth="1"/>
    <col min="13827" max="13829" width="14.85546875" style="329" customWidth="1"/>
    <col min="13830" max="14080" width="9.140625" style="329"/>
    <col min="14081" max="14081" width="6.85546875" style="329" customWidth="1"/>
    <col min="14082" max="14082" width="34.140625" style="329" customWidth="1"/>
    <col min="14083" max="14085" width="14.85546875" style="329" customWidth="1"/>
    <col min="14086" max="14336" width="9.140625" style="329"/>
    <col min="14337" max="14337" width="6.85546875" style="329" customWidth="1"/>
    <col min="14338" max="14338" width="34.140625" style="329" customWidth="1"/>
    <col min="14339" max="14341" width="14.85546875" style="329" customWidth="1"/>
    <col min="14342" max="14592" width="9.140625" style="329"/>
    <col min="14593" max="14593" width="6.85546875" style="329" customWidth="1"/>
    <col min="14594" max="14594" width="34.140625" style="329" customWidth="1"/>
    <col min="14595" max="14597" width="14.85546875" style="329" customWidth="1"/>
    <col min="14598" max="14848" width="9.140625" style="329"/>
    <col min="14849" max="14849" width="6.85546875" style="329" customWidth="1"/>
    <col min="14850" max="14850" width="34.140625" style="329" customWidth="1"/>
    <col min="14851" max="14853" width="14.85546875" style="329" customWidth="1"/>
    <col min="14854" max="15104" width="9.140625" style="329"/>
    <col min="15105" max="15105" width="6.85546875" style="329" customWidth="1"/>
    <col min="15106" max="15106" width="34.140625" style="329" customWidth="1"/>
    <col min="15107" max="15109" width="14.85546875" style="329" customWidth="1"/>
    <col min="15110" max="15360" width="9.140625" style="329"/>
    <col min="15361" max="15361" width="6.85546875" style="329" customWidth="1"/>
    <col min="15362" max="15362" width="34.140625" style="329" customWidth="1"/>
    <col min="15363" max="15365" width="14.85546875" style="329" customWidth="1"/>
    <col min="15366" max="15616" width="9.140625" style="329"/>
    <col min="15617" max="15617" width="6.85546875" style="329" customWidth="1"/>
    <col min="15618" max="15618" width="34.140625" style="329" customWidth="1"/>
    <col min="15619" max="15621" width="14.85546875" style="329" customWidth="1"/>
    <col min="15622" max="15872" width="9.140625" style="329"/>
    <col min="15873" max="15873" width="6.85546875" style="329" customWidth="1"/>
    <col min="15874" max="15874" width="34.140625" style="329" customWidth="1"/>
    <col min="15875" max="15877" width="14.85546875" style="329" customWidth="1"/>
    <col min="15878" max="16128" width="9.140625" style="329"/>
    <col min="16129" max="16129" width="6.85546875" style="329" customWidth="1"/>
    <col min="16130" max="16130" width="34.140625" style="329" customWidth="1"/>
    <col min="16131" max="16133" width="14.85546875" style="329" customWidth="1"/>
    <col min="16134" max="16384" width="9.140625" style="329"/>
  </cols>
  <sheetData>
    <row r="1" spans="1:12" x14ac:dyDescent="0.25">
      <c r="B1" s="330"/>
      <c r="C1" s="330"/>
      <c r="D1" s="300"/>
      <c r="E1" s="300" t="s">
        <v>633</v>
      </c>
    </row>
    <row r="2" spans="1:12" x14ac:dyDescent="0.25">
      <c r="B2" s="330"/>
      <c r="C2" s="330"/>
      <c r="D2" s="300"/>
      <c r="E2" s="300" t="s">
        <v>128</v>
      </c>
    </row>
    <row r="3" spans="1:12" x14ac:dyDescent="0.25">
      <c r="B3" s="620" t="s">
        <v>618</v>
      </c>
      <c r="C3" s="620"/>
      <c r="D3" s="620"/>
      <c r="E3" s="620"/>
    </row>
    <row r="4" spans="1:12" x14ac:dyDescent="0.25">
      <c r="B4" s="330"/>
      <c r="C4" s="330"/>
      <c r="D4" s="300"/>
      <c r="E4" s="300" t="s">
        <v>171</v>
      </c>
    </row>
    <row r="5" spans="1:12" x14ac:dyDescent="0.25">
      <c r="B5" s="330"/>
      <c r="C5" s="330"/>
      <c r="D5" s="300"/>
      <c r="E5" s="300" t="s">
        <v>167</v>
      </c>
    </row>
    <row r="6" spans="1:12" ht="14.25" customHeight="1" x14ac:dyDescent="0.25">
      <c r="C6" s="300"/>
    </row>
    <row r="7" spans="1:12" ht="14.25" customHeight="1" x14ac:dyDescent="0.25">
      <c r="B7" s="697" t="s">
        <v>619</v>
      </c>
      <c r="C7" s="697"/>
      <c r="D7" s="697"/>
      <c r="E7" s="697"/>
    </row>
    <row r="8" spans="1:12" ht="30.75" customHeight="1" x14ac:dyDescent="0.25">
      <c r="A8" s="331"/>
      <c r="B8" s="618" t="s">
        <v>683</v>
      </c>
      <c r="C8" s="618"/>
      <c r="D8" s="618"/>
      <c r="E8" s="618"/>
    </row>
    <row r="9" spans="1:12" ht="14.25" customHeight="1" x14ac:dyDescent="0.25">
      <c r="C9" s="300"/>
    </row>
    <row r="10" spans="1:12" ht="18.75" customHeight="1" x14ac:dyDescent="0.25">
      <c r="C10" s="332"/>
      <c r="D10" s="332"/>
      <c r="E10" s="333" t="s">
        <v>115</v>
      </c>
    </row>
    <row r="11" spans="1:12" ht="22.5" customHeight="1" x14ac:dyDescent="0.25">
      <c r="A11" s="334" t="s">
        <v>620</v>
      </c>
      <c r="B11" s="334" t="s">
        <v>621</v>
      </c>
      <c r="C11" s="4" t="s">
        <v>637</v>
      </c>
      <c r="D11" s="135" t="s">
        <v>638</v>
      </c>
      <c r="E11" s="135" t="s">
        <v>639</v>
      </c>
    </row>
    <row r="12" spans="1:12" ht="24" customHeight="1" x14ac:dyDescent="0.25">
      <c r="A12" s="335" t="s">
        <v>622</v>
      </c>
      <c r="B12" s="27" t="s">
        <v>623</v>
      </c>
      <c r="C12" s="336">
        <v>3381.9266399999997</v>
      </c>
      <c r="D12" s="336">
        <v>3381.9266400000001</v>
      </c>
      <c r="E12" s="524">
        <f>D12/C12*100</f>
        <v>100.00000000000003</v>
      </c>
      <c r="F12" s="329">
        <v>3173.4131299999999</v>
      </c>
      <c r="G12" s="329">
        <v>50</v>
      </c>
      <c r="I12" s="329">
        <v>25.706600000000002</v>
      </c>
      <c r="J12" s="329">
        <v>132.80690999999999</v>
      </c>
      <c r="K12" s="329">
        <f>+F12+G12+H12+I12+J12</f>
        <v>3381.9266399999997</v>
      </c>
      <c r="L12" s="337">
        <f>E12-K12</f>
        <v>-3281.9266399999997</v>
      </c>
    </row>
    <row r="13" spans="1:12" s="15" customFormat="1" ht="16.5" customHeight="1" x14ac:dyDescent="0.25">
      <c r="A13" s="338" t="s">
        <v>624</v>
      </c>
      <c r="B13" s="339" t="s">
        <v>625</v>
      </c>
      <c r="C13" s="336">
        <v>3330.00497</v>
      </c>
      <c r="D13" s="336">
        <v>3330.00497</v>
      </c>
      <c r="E13" s="524">
        <f t="shared" ref="E13:E17" si="0">D13/C13*100</f>
        <v>100</v>
      </c>
      <c r="F13" s="15">
        <v>3024.9953099999998</v>
      </c>
      <c r="G13" s="15">
        <v>50</v>
      </c>
      <c r="H13" s="15">
        <v>100</v>
      </c>
      <c r="I13" s="329">
        <v>25.706600000000002</v>
      </c>
      <c r="J13" s="15">
        <v>129.30305999999999</v>
      </c>
      <c r="K13" s="329">
        <f t="shared" ref="K13:K16" si="1">+F13+G13+H13+I13+J13</f>
        <v>3330.00497</v>
      </c>
      <c r="L13" s="337">
        <f t="shared" ref="L13:L16" si="2">E13-K13</f>
        <v>-3230.00497</v>
      </c>
    </row>
    <row r="14" spans="1:12" s="15" customFormat="1" ht="27.75" customHeight="1" x14ac:dyDescent="0.25">
      <c r="A14" s="338" t="s">
        <v>626</v>
      </c>
      <c r="B14" s="340" t="s">
        <v>627</v>
      </c>
      <c r="C14" s="336">
        <v>3417.0793599999997</v>
      </c>
      <c r="D14" s="336">
        <v>3417.0793600000002</v>
      </c>
      <c r="E14" s="524">
        <f t="shared" si="0"/>
        <v>100.00000000000003</v>
      </c>
      <c r="F14" s="15">
        <v>3112.92004</v>
      </c>
      <c r="G14" s="15">
        <v>50</v>
      </c>
      <c r="H14" s="15">
        <v>100</v>
      </c>
      <c r="I14" s="329">
        <v>25.706600000000002</v>
      </c>
      <c r="J14" s="15">
        <v>128.45272</v>
      </c>
      <c r="K14" s="329">
        <f t="shared" si="1"/>
        <v>3417.0793599999997</v>
      </c>
      <c r="L14" s="337">
        <f t="shared" si="2"/>
        <v>-3317.0793599999997</v>
      </c>
    </row>
    <row r="15" spans="1:12" s="15" customFormat="1" x14ac:dyDescent="0.25">
      <c r="A15" s="338" t="s">
        <v>628</v>
      </c>
      <c r="B15" s="340" t="s">
        <v>629</v>
      </c>
      <c r="C15" s="336">
        <v>3013.9258800000002</v>
      </c>
      <c r="D15" s="336">
        <v>3013.9258799999998</v>
      </c>
      <c r="E15" s="524">
        <f t="shared" si="0"/>
        <v>99.999999999999986</v>
      </c>
      <c r="F15" s="15">
        <v>2756.1554000000001</v>
      </c>
      <c r="G15" s="15">
        <v>50</v>
      </c>
      <c r="I15" s="329">
        <v>25.706600000000002</v>
      </c>
      <c r="J15" s="15">
        <v>182.06388000000001</v>
      </c>
      <c r="K15" s="329">
        <f t="shared" si="1"/>
        <v>3013.9258800000002</v>
      </c>
      <c r="L15" s="337">
        <f t="shared" si="2"/>
        <v>-2913.9258800000002</v>
      </c>
    </row>
    <row r="16" spans="1:12" ht="18.75" customHeight="1" x14ac:dyDescent="0.25">
      <c r="A16" s="338" t="s">
        <v>630</v>
      </c>
      <c r="B16" s="340" t="s">
        <v>631</v>
      </c>
      <c r="C16" s="341">
        <v>2585.08511</v>
      </c>
      <c r="D16" s="341">
        <v>2585.08511</v>
      </c>
      <c r="E16" s="524">
        <f t="shared" si="0"/>
        <v>100</v>
      </c>
      <c r="F16" s="329">
        <v>2396.6790900000001</v>
      </c>
      <c r="G16" s="329">
        <v>50</v>
      </c>
      <c r="I16" s="329">
        <v>25.706600000000002</v>
      </c>
      <c r="J16" s="329">
        <v>112.69942</v>
      </c>
      <c r="K16" s="329">
        <f t="shared" si="1"/>
        <v>2585.08511</v>
      </c>
      <c r="L16" s="337">
        <f t="shared" si="2"/>
        <v>-2485.08511</v>
      </c>
    </row>
    <row r="17" spans="1:12" s="347" customFormat="1" ht="18.75" customHeight="1" x14ac:dyDescent="0.25">
      <c r="A17" s="342"/>
      <c r="B17" s="343" t="s">
        <v>632</v>
      </c>
      <c r="C17" s="344">
        <f>SUM(C12:C16)</f>
        <v>15728.02196</v>
      </c>
      <c r="D17" s="345">
        <f>SUM(D12:D16)</f>
        <v>15728.021959999998</v>
      </c>
      <c r="E17" s="525">
        <f t="shared" si="0"/>
        <v>99.999999999999986</v>
      </c>
      <c r="F17" s="345">
        <f t="shared" ref="F17:L17" si="3">SUM(F12:F16)</f>
        <v>14464.162969999999</v>
      </c>
      <c r="G17" s="345">
        <f t="shared" si="3"/>
        <v>250</v>
      </c>
      <c r="H17" s="345">
        <f t="shared" si="3"/>
        <v>200</v>
      </c>
      <c r="I17" s="345">
        <f t="shared" si="3"/>
        <v>128.53300000000002</v>
      </c>
      <c r="J17" s="345">
        <f t="shared" si="3"/>
        <v>685.32599000000005</v>
      </c>
      <c r="K17" s="345">
        <f t="shared" si="3"/>
        <v>15728.02196</v>
      </c>
      <c r="L17" s="346">
        <f t="shared" si="3"/>
        <v>-15228.02196</v>
      </c>
    </row>
    <row r="19" spans="1:12" x14ac:dyDescent="0.25">
      <c r="C19" s="329">
        <f>+'11'!U732</f>
        <v>15728.02196</v>
      </c>
      <c r="D19" s="329">
        <f>+'11'!V732</f>
        <v>15728.02196</v>
      </c>
    </row>
    <row r="20" spans="1:12" x14ac:dyDescent="0.25">
      <c r="C20" s="348">
        <f>C19-C17</f>
        <v>0</v>
      </c>
      <c r="D20" s="348">
        <f>D19-D17</f>
        <v>0</v>
      </c>
      <c r="E20" s="348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topLeftCell="A4" workbookViewId="0">
      <selection activeCell="C19" sqref="C19:D20"/>
    </sheetView>
  </sheetViews>
  <sheetFormatPr defaultRowHeight="12.75" x14ac:dyDescent="0.2"/>
  <cols>
    <col min="1" max="1" width="6.85546875" style="413" customWidth="1"/>
    <col min="2" max="2" width="40.85546875" style="413" customWidth="1"/>
    <col min="3" max="5" width="14.85546875" style="413" customWidth="1"/>
    <col min="6" max="256" width="9.140625" style="413"/>
    <col min="257" max="257" width="6.85546875" style="413" customWidth="1"/>
    <col min="258" max="258" width="40.85546875" style="413" customWidth="1"/>
    <col min="259" max="261" width="14.85546875" style="413" customWidth="1"/>
    <col min="262" max="512" width="9.140625" style="413"/>
    <col min="513" max="513" width="6.85546875" style="413" customWidth="1"/>
    <col min="514" max="514" width="40.85546875" style="413" customWidth="1"/>
    <col min="515" max="517" width="14.85546875" style="413" customWidth="1"/>
    <col min="518" max="768" width="9.140625" style="413"/>
    <col min="769" max="769" width="6.85546875" style="413" customWidth="1"/>
    <col min="770" max="770" width="40.85546875" style="413" customWidth="1"/>
    <col min="771" max="773" width="14.85546875" style="413" customWidth="1"/>
    <col min="774" max="1024" width="9.140625" style="413"/>
    <col min="1025" max="1025" width="6.85546875" style="413" customWidth="1"/>
    <col min="1026" max="1026" width="40.85546875" style="413" customWidth="1"/>
    <col min="1027" max="1029" width="14.85546875" style="413" customWidth="1"/>
    <col min="1030" max="1280" width="9.140625" style="413"/>
    <col min="1281" max="1281" width="6.85546875" style="413" customWidth="1"/>
    <col min="1282" max="1282" width="40.85546875" style="413" customWidth="1"/>
    <col min="1283" max="1285" width="14.85546875" style="413" customWidth="1"/>
    <col min="1286" max="1536" width="9.140625" style="413"/>
    <col min="1537" max="1537" width="6.85546875" style="413" customWidth="1"/>
    <col min="1538" max="1538" width="40.85546875" style="413" customWidth="1"/>
    <col min="1539" max="1541" width="14.85546875" style="413" customWidth="1"/>
    <col min="1542" max="1792" width="9.140625" style="413"/>
    <col min="1793" max="1793" width="6.85546875" style="413" customWidth="1"/>
    <col min="1794" max="1794" width="40.85546875" style="413" customWidth="1"/>
    <col min="1795" max="1797" width="14.85546875" style="413" customWidth="1"/>
    <col min="1798" max="2048" width="9.140625" style="413"/>
    <col min="2049" max="2049" width="6.85546875" style="413" customWidth="1"/>
    <col min="2050" max="2050" width="40.85546875" style="413" customWidth="1"/>
    <col min="2051" max="2053" width="14.85546875" style="413" customWidth="1"/>
    <col min="2054" max="2304" width="9.140625" style="413"/>
    <col min="2305" max="2305" width="6.85546875" style="413" customWidth="1"/>
    <col min="2306" max="2306" width="40.85546875" style="413" customWidth="1"/>
    <col min="2307" max="2309" width="14.85546875" style="413" customWidth="1"/>
    <col min="2310" max="2560" width="9.140625" style="413"/>
    <col min="2561" max="2561" width="6.85546875" style="413" customWidth="1"/>
    <col min="2562" max="2562" width="40.85546875" style="413" customWidth="1"/>
    <col min="2563" max="2565" width="14.85546875" style="413" customWidth="1"/>
    <col min="2566" max="2816" width="9.140625" style="413"/>
    <col min="2817" max="2817" width="6.85546875" style="413" customWidth="1"/>
    <col min="2818" max="2818" width="40.85546875" style="413" customWidth="1"/>
    <col min="2819" max="2821" width="14.85546875" style="413" customWidth="1"/>
    <col min="2822" max="3072" width="9.140625" style="413"/>
    <col min="3073" max="3073" width="6.85546875" style="413" customWidth="1"/>
    <col min="3074" max="3074" width="40.85546875" style="413" customWidth="1"/>
    <col min="3075" max="3077" width="14.85546875" style="413" customWidth="1"/>
    <col min="3078" max="3328" width="9.140625" style="413"/>
    <col min="3329" max="3329" width="6.85546875" style="413" customWidth="1"/>
    <col min="3330" max="3330" width="40.85546875" style="413" customWidth="1"/>
    <col min="3331" max="3333" width="14.85546875" style="413" customWidth="1"/>
    <col min="3334" max="3584" width="9.140625" style="413"/>
    <col min="3585" max="3585" width="6.85546875" style="413" customWidth="1"/>
    <col min="3586" max="3586" width="40.85546875" style="413" customWidth="1"/>
    <col min="3587" max="3589" width="14.85546875" style="413" customWidth="1"/>
    <col min="3590" max="3840" width="9.140625" style="413"/>
    <col min="3841" max="3841" width="6.85546875" style="413" customWidth="1"/>
    <col min="3842" max="3842" width="40.85546875" style="413" customWidth="1"/>
    <col min="3843" max="3845" width="14.85546875" style="413" customWidth="1"/>
    <col min="3846" max="4096" width="9.140625" style="413"/>
    <col min="4097" max="4097" width="6.85546875" style="413" customWidth="1"/>
    <col min="4098" max="4098" width="40.85546875" style="413" customWidth="1"/>
    <col min="4099" max="4101" width="14.85546875" style="413" customWidth="1"/>
    <col min="4102" max="4352" width="9.140625" style="413"/>
    <col min="4353" max="4353" width="6.85546875" style="413" customWidth="1"/>
    <col min="4354" max="4354" width="40.85546875" style="413" customWidth="1"/>
    <col min="4355" max="4357" width="14.85546875" style="413" customWidth="1"/>
    <col min="4358" max="4608" width="9.140625" style="413"/>
    <col min="4609" max="4609" width="6.85546875" style="413" customWidth="1"/>
    <col min="4610" max="4610" width="40.85546875" style="413" customWidth="1"/>
    <col min="4611" max="4613" width="14.85546875" style="413" customWidth="1"/>
    <col min="4614" max="4864" width="9.140625" style="413"/>
    <col min="4865" max="4865" width="6.85546875" style="413" customWidth="1"/>
    <col min="4866" max="4866" width="40.85546875" style="413" customWidth="1"/>
    <col min="4867" max="4869" width="14.85546875" style="413" customWidth="1"/>
    <col min="4870" max="5120" width="9.140625" style="413"/>
    <col min="5121" max="5121" width="6.85546875" style="413" customWidth="1"/>
    <col min="5122" max="5122" width="40.85546875" style="413" customWidth="1"/>
    <col min="5123" max="5125" width="14.85546875" style="413" customWidth="1"/>
    <col min="5126" max="5376" width="9.140625" style="413"/>
    <col min="5377" max="5377" width="6.85546875" style="413" customWidth="1"/>
    <col min="5378" max="5378" width="40.85546875" style="413" customWidth="1"/>
    <col min="5379" max="5381" width="14.85546875" style="413" customWidth="1"/>
    <col min="5382" max="5632" width="9.140625" style="413"/>
    <col min="5633" max="5633" width="6.85546875" style="413" customWidth="1"/>
    <col min="5634" max="5634" width="40.85546875" style="413" customWidth="1"/>
    <col min="5635" max="5637" width="14.85546875" style="413" customWidth="1"/>
    <col min="5638" max="5888" width="9.140625" style="413"/>
    <col min="5889" max="5889" width="6.85546875" style="413" customWidth="1"/>
    <col min="5890" max="5890" width="40.85546875" style="413" customWidth="1"/>
    <col min="5891" max="5893" width="14.85546875" style="413" customWidth="1"/>
    <col min="5894" max="6144" width="9.140625" style="413"/>
    <col min="6145" max="6145" width="6.85546875" style="413" customWidth="1"/>
    <col min="6146" max="6146" width="40.85546875" style="413" customWidth="1"/>
    <col min="6147" max="6149" width="14.85546875" style="413" customWidth="1"/>
    <col min="6150" max="6400" width="9.140625" style="413"/>
    <col min="6401" max="6401" width="6.85546875" style="413" customWidth="1"/>
    <col min="6402" max="6402" width="40.85546875" style="413" customWidth="1"/>
    <col min="6403" max="6405" width="14.85546875" style="413" customWidth="1"/>
    <col min="6406" max="6656" width="9.140625" style="413"/>
    <col min="6657" max="6657" width="6.85546875" style="413" customWidth="1"/>
    <col min="6658" max="6658" width="40.85546875" style="413" customWidth="1"/>
    <col min="6659" max="6661" width="14.85546875" style="413" customWidth="1"/>
    <col min="6662" max="6912" width="9.140625" style="413"/>
    <col min="6913" max="6913" width="6.85546875" style="413" customWidth="1"/>
    <col min="6914" max="6914" width="40.85546875" style="413" customWidth="1"/>
    <col min="6915" max="6917" width="14.85546875" style="413" customWidth="1"/>
    <col min="6918" max="7168" width="9.140625" style="413"/>
    <col min="7169" max="7169" width="6.85546875" style="413" customWidth="1"/>
    <col min="7170" max="7170" width="40.85546875" style="413" customWidth="1"/>
    <col min="7171" max="7173" width="14.85546875" style="413" customWidth="1"/>
    <col min="7174" max="7424" width="9.140625" style="413"/>
    <col min="7425" max="7425" width="6.85546875" style="413" customWidth="1"/>
    <col min="7426" max="7426" width="40.85546875" style="413" customWidth="1"/>
    <col min="7427" max="7429" width="14.85546875" style="413" customWidth="1"/>
    <col min="7430" max="7680" width="9.140625" style="413"/>
    <col min="7681" max="7681" width="6.85546875" style="413" customWidth="1"/>
    <col min="7682" max="7682" width="40.85546875" style="413" customWidth="1"/>
    <col min="7683" max="7685" width="14.85546875" style="413" customWidth="1"/>
    <col min="7686" max="7936" width="9.140625" style="413"/>
    <col min="7937" max="7937" width="6.85546875" style="413" customWidth="1"/>
    <col min="7938" max="7938" width="40.85546875" style="413" customWidth="1"/>
    <col min="7939" max="7941" width="14.85546875" style="413" customWidth="1"/>
    <col min="7942" max="8192" width="9.140625" style="413"/>
    <col min="8193" max="8193" width="6.85546875" style="413" customWidth="1"/>
    <col min="8194" max="8194" width="40.85546875" style="413" customWidth="1"/>
    <col min="8195" max="8197" width="14.85546875" style="413" customWidth="1"/>
    <col min="8198" max="8448" width="9.140625" style="413"/>
    <col min="8449" max="8449" width="6.85546875" style="413" customWidth="1"/>
    <col min="8450" max="8450" width="40.85546875" style="413" customWidth="1"/>
    <col min="8451" max="8453" width="14.85546875" style="413" customWidth="1"/>
    <col min="8454" max="8704" width="9.140625" style="413"/>
    <col min="8705" max="8705" width="6.85546875" style="413" customWidth="1"/>
    <col min="8706" max="8706" width="40.85546875" style="413" customWidth="1"/>
    <col min="8707" max="8709" width="14.85546875" style="413" customWidth="1"/>
    <col min="8710" max="8960" width="9.140625" style="413"/>
    <col min="8961" max="8961" width="6.85546875" style="413" customWidth="1"/>
    <col min="8962" max="8962" width="40.85546875" style="413" customWidth="1"/>
    <col min="8963" max="8965" width="14.85546875" style="413" customWidth="1"/>
    <col min="8966" max="9216" width="9.140625" style="413"/>
    <col min="9217" max="9217" width="6.85546875" style="413" customWidth="1"/>
    <col min="9218" max="9218" width="40.85546875" style="413" customWidth="1"/>
    <col min="9219" max="9221" width="14.85546875" style="413" customWidth="1"/>
    <col min="9222" max="9472" width="9.140625" style="413"/>
    <col min="9473" max="9473" width="6.85546875" style="413" customWidth="1"/>
    <col min="9474" max="9474" width="40.85546875" style="413" customWidth="1"/>
    <col min="9475" max="9477" width="14.85546875" style="413" customWidth="1"/>
    <col min="9478" max="9728" width="9.140625" style="413"/>
    <col min="9729" max="9729" width="6.85546875" style="413" customWidth="1"/>
    <col min="9730" max="9730" width="40.85546875" style="413" customWidth="1"/>
    <col min="9731" max="9733" width="14.85546875" style="413" customWidth="1"/>
    <col min="9734" max="9984" width="9.140625" style="413"/>
    <col min="9985" max="9985" width="6.85546875" style="413" customWidth="1"/>
    <col min="9986" max="9986" width="40.85546875" style="413" customWidth="1"/>
    <col min="9987" max="9989" width="14.85546875" style="413" customWidth="1"/>
    <col min="9990" max="10240" width="9.140625" style="413"/>
    <col min="10241" max="10241" width="6.85546875" style="413" customWidth="1"/>
    <col min="10242" max="10242" width="40.85546875" style="413" customWidth="1"/>
    <col min="10243" max="10245" width="14.85546875" style="413" customWidth="1"/>
    <col min="10246" max="10496" width="9.140625" style="413"/>
    <col min="10497" max="10497" width="6.85546875" style="413" customWidth="1"/>
    <col min="10498" max="10498" width="40.85546875" style="413" customWidth="1"/>
    <col min="10499" max="10501" width="14.85546875" style="413" customWidth="1"/>
    <col min="10502" max="10752" width="9.140625" style="413"/>
    <col min="10753" max="10753" width="6.85546875" style="413" customWidth="1"/>
    <col min="10754" max="10754" width="40.85546875" style="413" customWidth="1"/>
    <col min="10755" max="10757" width="14.85546875" style="413" customWidth="1"/>
    <col min="10758" max="11008" width="9.140625" style="413"/>
    <col min="11009" max="11009" width="6.85546875" style="413" customWidth="1"/>
    <col min="11010" max="11010" width="40.85546875" style="413" customWidth="1"/>
    <col min="11011" max="11013" width="14.85546875" style="413" customWidth="1"/>
    <col min="11014" max="11264" width="9.140625" style="413"/>
    <col min="11265" max="11265" width="6.85546875" style="413" customWidth="1"/>
    <col min="11266" max="11266" width="40.85546875" style="413" customWidth="1"/>
    <col min="11267" max="11269" width="14.85546875" style="413" customWidth="1"/>
    <col min="11270" max="11520" width="9.140625" style="413"/>
    <col min="11521" max="11521" width="6.85546875" style="413" customWidth="1"/>
    <col min="11522" max="11522" width="40.85546875" style="413" customWidth="1"/>
    <col min="11523" max="11525" width="14.85546875" style="413" customWidth="1"/>
    <col min="11526" max="11776" width="9.140625" style="413"/>
    <col min="11777" max="11777" width="6.85546875" style="413" customWidth="1"/>
    <col min="11778" max="11778" width="40.85546875" style="413" customWidth="1"/>
    <col min="11779" max="11781" width="14.85546875" style="413" customWidth="1"/>
    <col min="11782" max="12032" width="9.140625" style="413"/>
    <col min="12033" max="12033" width="6.85546875" style="413" customWidth="1"/>
    <col min="12034" max="12034" width="40.85546875" style="413" customWidth="1"/>
    <col min="12035" max="12037" width="14.85546875" style="413" customWidth="1"/>
    <col min="12038" max="12288" width="9.140625" style="413"/>
    <col min="12289" max="12289" width="6.85546875" style="413" customWidth="1"/>
    <col min="12290" max="12290" width="40.85546875" style="413" customWidth="1"/>
    <col min="12291" max="12293" width="14.85546875" style="413" customWidth="1"/>
    <col min="12294" max="12544" width="9.140625" style="413"/>
    <col min="12545" max="12545" width="6.85546875" style="413" customWidth="1"/>
    <col min="12546" max="12546" width="40.85546875" style="413" customWidth="1"/>
    <col min="12547" max="12549" width="14.85546875" style="413" customWidth="1"/>
    <col min="12550" max="12800" width="9.140625" style="413"/>
    <col min="12801" max="12801" width="6.85546875" style="413" customWidth="1"/>
    <col min="12802" max="12802" width="40.85546875" style="413" customWidth="1"/>
    <col min="12803" max="12805" width="14.85546875" style="413" customWidth="1"/>
    <col min="12806" max="13056" width="9.140625" style="413"/>
    <col min="13057" max="13057" width="6.85546875" style="413" customWidth="1"/>
    <col min="13058" max="13058" width="40.85546875" style="413" customWidth="1"/>
    <col min="13059" max="13061" width="14.85546875" style="413" customWidth="1"/>
    <col min="13062" max="13312" width="9.140625" style="413"/>
    <col min="13313" max="13313" width="6.85546875" style="413" customWidth="1"/>
    <col min="13314" max="13314" width="40.85546875" style="413" customWidth="1"/>
    <col min="13315" max="13317" width="14.85546875" style="413" customWidth="1"/>
    <col min="13318" max="13568" width="9.140625" style="413"/>
    <col min="13569" max="13569" width="6.85546875" style="413" customWidth="1"/>
    <col min="13570" max="13570" width="40.85546875" style="413" customWidth="1"/>
    <col min="13571" max="13573" width="14.85546875" style="413" customWidth="1"/>
    <col min="13574" max="13824" width="9.140625" style="413"/>
    <col min="13825" max="13825" width="6.85546875" style="413" customWidth="1"/>
    <col min="13826" max="13826" width="40.85546875" style="413" customWidth="1"/>
    <col min="13827" max="13829" width="14.85546875" style="413" customWidth="1"/>
    <col min="13830" max="14080" width="9.140625" style="413"/>
    <col min="14081" max="14081" width="6.85546875" style="413" customWidth="1"/>
    <col min="14082" max="14082" width="40.85546875" style="413" customWidth="1"/>
    <col min="14083" max="14085" width="14.85546875" style="413" customWidth="1"/>
    <col min="14086" max="14336" width="9.140625" style="413"/>
    <col min="14337" max="14337" width="6.85546875" style="413" customWidth="1"/>
    <col min="14338" max="14338" width="40.85546875" style="413" customWidth="1"/>
    <col min="14339" max="14341" width="14.85546875" style="413" customWidth="1"/>
    <col min="14342" max="14592" width="9.140625" style="413"/>
    <col min="14593" max="14593" width="6.85546875" style="413" customWidth="1"/>
    <col min="14594" max="14594" width="40.85546875" style="413" customWidth="1"/>
    <col min="14595" max="14597" width="14.85546875" style="413" customWidth="1"/>
    <col min="14598" max="14848" width="9.140625" style="413"/>
    <col min="14849" max="14849" width="6.85546875" style="413" customWidth="1"/>
    <col min="14850" max="14850" width="40.85546875" style="413" customWidth="1"/>
    <col min="14851" max="14853" width="14.85546875" style="413" customWidth="1"/>
    <col min="14854" max="15104" width="9.140625" style="413"/>
    <col min="15105" max="15105" width="6.85546875" style="413" customWidth="1"/>
    <col min="15106" max="15106" width="40.85546875" style="413" customWidth="1"/>
    <col min="15107" max="15109" width="14.85546875" style="413" customWidth="1"/>
    <col min="15110" max="15360" width="9.140625" style="413"/>
    <col min="15361" max="15361" width="6.85546875" style="413" customWidth="1"/>
    <col min="15362" max="15362" width="40.85546875" style="413" customWidth="1"/>
    <col min="15363" max="15365" width="14.85546875" style="413" customWidth="1"/>
    <col min="15366" max="15616" width="9.140625" style="413"/>
    <col min="15617" max="15617" width="6.85546875" style="413" customWidth="1"/>
    <col min="15618" max="15618" width="40.85546875" style="413" customWidth="1"/>
    <col min="15619" max="15621" width="14.85546875" style="413" customWidth="1"/>
    <col min="15622" max="15872" width="9.140625" style="413"/>
    <col min="15873" max="15873" width="6.85546875" style="413" customWidth="1"/>
    <col min="15874" max="15874" width="40.85546875" style="413" customWidth="1"/>
    <col min="15875" max="15877" width="14.85546875" style="413" customWidth="1"/>
    <col min="15878" max="16128" width="9.140625" style="413"/>
    <col min="16129" max="16129" width="6.85546875" style="413" customWidth="1"/>
    <col min="16130" max="16130" width="40.85546875" style="413" customWidth="1"/>
    <col min="16131" max="16133" width="14.85546875" style="413" customWidth="1"/>
    <col min="16134" max="16384" width="9.140625" style="413"/>
  </cols>
  <sheetData>
    <row r="1" spans="1:5" x14ac:dyDescent="0.2">
      <c r="B1" s="414"/>
      <c r="C1" s="414"/>
      <c r="D1" s="415"/>
      <c r="E1" s="415" t="s">
        <v>636</v>
      </c>
    </row>
    <row r="2" spans="1:5" x14ac:dyDescent="0.2">
      <c r="B2" s="414"/>
      <c r="C2" s="414"/>
      <c r="D2" s="415"/>
      <c r="E2" s="415" t="s">
        <v>128</v>
      </c>
    </row>
    <row r="3" spans="1:5" x14ac:dyDescent="0.2">
      <c r="B3" s="698" t="s">
        <v>634</v>
      </c>
      <c r="C3" s="698"/>
      <c r="D3" s="698"/>
      <c r="E3" s="698"/>
    </row>
    <row r="4" spans="1:5" x14ac:dyDescent="0.2">
      <c r="B4" s="414"/>
      <c r="C4" s="414"/>
      <c r="D4" s="415"/>
      <c r="E4" s="415" t="s">
        <v>171</v>
      </c>
    </row>
    <row r="5" spans="1:5" x14ac:dyDescent="0.2">
      <c r="B5" s="414"/>
      <c r="C5" s="414"/>
      <c r="D5" s="415"/>
      <c r="E5" s="415" t="s">
        <v>167</v>
      </c>
    </row>
    <row r="6" spans="1:5" ht="14.25" customHeight="1" x14ac:dyDescent="0.2">
      <c r="C6" s="415"/>
    </row>
    <row r="7" spans="1:5" ht="14.25" customHeight="1" x14ac:dyDescent="0.2">
      <c r="B7" s="699" t="s">
        <v>619</v>
      </c>
      <c r="C7" s="699"/>
      <c r="D7" s="699"/>
      <c r="E7" s="699"/>
    </row>
    <row r="8" spans="1:5" ht="54" customHeight="1" x14ac:dyDescent="0.2">
      <c r="A8" s="416"/>
      <c r="B8" s="700" t="s">
        <v>643</v>
      </c>
      <c r="C8" s="700"/>
      <c r="D8" s="700"/>
      <c r="E8" s="700"/>
    </row>
    <row r="9" spans="1:5" ht="14.25" customHeight="1" x14ac:dyDescent="0.2">
      <c r="C9" s="415"/>
    </row>
    <row r="10" spans="1:5" ht="18.75" customHeight="1" x14ac:dyDescent="0.2">
      <c r="C10" s="417"/>
      <c r="D10" s="417"/>
      <c r="E10" s="418" t="s">
        <v>115</v>
      </c>
    </row>
    <row r="11" spans="1:5" ht="22.5" customHeight="1" x14ac:dyDescent="0.2">
      <c r="A11" s="419" t="s">
        <v>620</v>
      </c>
      <c r="B11" s="419" t="s">
        <v>621</v>
      </c>
      <c r="C11" s="420" t="s">
        <v>168</v>
      </c>
      <c r="D11" s="421" t="s">
        <v>642</v>
      </c>
      <c r="E11" s="421" t="s">
        <v>639</v>
      </c>
    </row>
    <row r="12" spans="1:5" ht="18" customHeight="1" x14ac:dyDescent="0.2">
      <c r="A12" s="422" t="s">
        <v>622</v>
      </c>
      <c r="B12" s="423" t="s">
        <v>623</v>
      </c>
      <c r="C12" s="424">
        <v>1</v>
      </c>
      <c r="D12" s="425"/>
      <c r="E12" s="426">
        <f t="shared" ref="E12:E17" si="0">D12/C12*100</f>
        <v>0</v>
      </c>
    </row>
    <row r="13" spans="1:5" s="430" customFormat="1" ht="16.5" customHeight="1" x14ac:dyDescent="0.2">
      <c r="A13" s="427" t="s">
        <v>624</v>
      </c>
      <c r="B13" s="428" t="s">
        <v>625</v>
      </c>
      <c r="C13" s="429">
        <v>1</v>
      </c>
      <c r="D13" s="425"/>
      <c r="E13" s="426">
        <f t="shared" si="0"/>
        <v>0</v>
      </c>
    </row>
    <row r="14" spans="1:5" s="430" customFormat="1" ht="27.75" customHeight="1" x14ac:dyDescent="0.2">
      <c r="A14" s="427" t="s">
        <v>626</v>
      </c>
      <c r="B14" s="431" t="s">
        <v>627</v>
      </c>
      <c r="C14" s="424">
        <v>1</v>
      </c>
      <c r="D14" s="425"/>
      <c r="E14" s="426">
        <f t="shared" si="0"/>
        <v>0</v>
      </c>
    </row>
    <row r="15" spans="1:5" s="430" customFormat="1" x14ac:dyDescent="0.2">
      <c r="A15" s="427" t="s">
        <v>628</v>
      </c>
      <c r="B15" s="431" t="s">
        <v>629</v>
      </c>
      <c r="C15" s="424">
        <v>1</v>
      </c>
      <c r="D15" s="425"/>
      <c r="E15" s="426">
        <f t="shared" si="0"/>
        <v>0</v>
      </c>
    </row>
    <row r="16" spans="1:5" ht="18.75" customHeight="1" x14ac:dyDescent="0.2">
      <c r="A16" s="427" t="s">
        <v>630</v>
      </c>
      <c r="B16" s="431" t="s">
        <v>631</v>
      </c>
      <c r="C16" s="432">
        <v>1</v>
      </c>
      <c r="D16" s="425"/>
      <c r="E16" s="426">
        <f t="shared" si="0"/>
        <v>0</v>
      </c>
    </row>
    <row r="17" spans="1:5" ht="18.75" customHeight="1" x14ac:dyDescent="0.2">
      <c r="A17" s="433"/>
      <c r="B17" s="434" t="s">
        <v>632</v>
      </c>
      <c r="C17" s="424">
        <f>SUM(C12:C16)</f>
        <v>5</v>
      </c>
      <c r="D17" s="425">
        <f>SUM(D12:D16)</f>
        <v>0</v>
      </c>
      <c r="E17" s="426">
        <f t="shared" si="0"/>
        <v>0</v>
      </c>
    </row>
    <row r="19" spans="1:5" x14ac:dyDescent="0.2">
      <c r="C19" s="413">
        <f>+'11'!U719</f>
        <v>5</v>
      </c>
      <c r="D19" s="413">
        <f>+'11'!V719</f>
        <v>0</v>
      </c>
    </row>
    <row r="20" spans="1:5" x14ac:dyDescent="0.2">
      <c r="C20" s="435">
        <f>C19-C17</f>
        <v>0</v>
      </c>
      <c r="D20" s="435">
        <f>D19-D17</f>
        <v>0</v>
      </c>
      <c r="E20" s="435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1"/>
  <sheetViews>
    <sheetView view="pageBreakPreview" topLeftCell="A4" workbookViewId="0">
      <selection activeCell="D12" sqref="D12:D16"/>
    </sheetView>
  </sheetViews>
  <sheetFormatPr defaultRowHeight="12.75" x14ac:dyDescent="0.2"/>
  <cols>
    <col min="1" max="1" width="6.85546875" style="413" customWidth="1"/>
    <col min="2" max="2" width="32.42578125" style="413" customWidth="1"/>
    <col min="3" max="4" width="14.85546875" style="413" customWidth="1"/>
    <col min="5" max="5" width="14.5703125" style="413" customWidth="1"/>
    <col min="6" max="256" width="9.140625" style="413"/>
    <col min="257" max="257" width="6.85546875" style="413" customWidth="1"/>
    <col min="258" max="258" width="32.42578125" style="413" customWidth="1"/>
    <col min="259" max="260" width="14.85546875" style="413" customWidth="1"/>
    <col min="261" max="261" width="14.5703125" style="413" customWidth="1"/>
    <col min="262" max="512" width="9.140625" style="413"/>
    <col min="513" max="513" width="6.85546875" style="413" customWidth="1"/>
    <col min="514" max="514" width="32.42578125" style="413" customWidth="1"/>
    <col min="515" max="516" width="14.85546875" style="413" customWidth="1"/>
    <col min="517" max="517" width="14.5703125" style="413" customWidth="1"/>
    <col min="518" max="768" width="9.140625" style="413"/>
    <col min="769" max="769" width="6.85546875" style="413" customWidth="1"/>
    <col min="770" max="770" width="32.42578125" style="413" customWidth="1"/>
    <col min="771" max="772" width="14.85546875" style="413" customWidth="1"/>
    <col min="773" max="773" width="14.5703125" style="413" customWidth="1"/>
    <col min="774" max="1024" width="9.140625" style="413"/>
    <col min="1025" max="1025" width="6.85546875" style="413" customWidth="1"/>
    <col min="1026" max="1026" width="32.42578125" style="413" customWidth="1"/>
    <col min="1027" max="1028" width="14.85546875" style="413" customWidth="1"/>
    <col min="1029" max="1029" width="14.5703125" style="413" customWidth="1"/>
    <col min="1030" max="1280" width="9.140625" style="413"/>
    <col min="1281" max="1281" width="6.85546875" style="413" customWidth="1"/>
    <col min="1282" max="1282" width="32.42578125" style="413" customWidth="1"/>
    <col min="1283" max="1284" width="14.85546875" style="413" customWidth="1"/>
    <col min="1285" max="1285" width="14.5703125" style="413" customWidth="1"/>
    <col min="1286" max="1536" width="9.140625" style="413"/>
    <col min="1537" max="1537" width="6.85546875" style="413" customWidth="1"/>
    <col min="1538" max="1538" width="32.42578125" style="413" customWidth="1"/>
    <col min="1539" max="1540" width="14.85546875" style="413" customWidth="1"/>
    <col min="1541" max="1541" width="14.5703125" style="413" customWidth="1"/>
    <col min="1542" max="1792" width="9.140625" style="413"/>
    <col min="1793" max="1793" width="6.85546875" style="413" customWidth="1"/>
    <col min="1794" max="1794" width="32.42578125" style="413" customWidth="1"/>
    <col min="1795" max="1796" width="14.85546875" style="413" customWidth="1"/>
    <col min="1797" max="1797" width="14.5703125" style="413" customWidth="1"/>
    <col min="1798" max="2048" width="9.140625" style="413"/>
    <col min="2049" max="2049" width="6.85546875" style="413" customWidth="1"/>
    <col min="2050" max="2050" width="32.42578125" style="413" customWidth="1"/>
    <col min="2051" max="2052" width="14.85546875" style="413" customWidth="1"/>
    <col min="2053" max="2053" width="14.5703125" style="413" customWidth="1"/>
    <col min="2054" max="2304" width="9.140625" style="413"/>
    <col min="2305" max="2305" width="6.85546875" style="413" customWidth="1"/>
    <col min="2306" max="2306" width="32.42578125" style="413" customWidth="1"/>
    <col min="2307" max="2308" width="14.85546875" style="413" customWidth="1"/>
    <col min="2309" max="2309" width="14.5703125" style="413" customWidth="1"/>
    <col min="2310" max="2560" width="9.140625" style="413"/>
    <col min="2561" max="2561" width="6.85546875" style="413" customWidth="1"/>
    <col min="2562" max="2562" width="32.42578125" style="413" customWidth="1"/>
    <col min="2563" max="2564" width="14.85546875" style="413" customWidth="1"/>
    <col min="2565" max="2565" width="14.5703125" style="413" customWidth="1"/>
    <col min="2566" max="2816" width="9.140625" style="413"/>
    <col min="2817" max="2817" width="6.85546875" style="413" customWidth="1"/>
    <col min="2818" max="2818" width="32.42578125" style="413" customWidth="1"/>
    <col min="2819" max="2820" width="14.85546875" style="413" customWidth="1"/>
    <col min="2821" max="2821" width="14.5703125" style="413" customWidth="1"/>
    <col min="2822" max="3072" width="9.140625" style="413"/>
    <col min="3073" max="3073" width="6.85546875" style="413" customWidth="1"/>
    <col min="3074" max="3074" width="32.42578125" style="413" customWidth="1"/>
    <col min="3075" max="3076" width="14.85546875" style="413" customWidth="1"/>
    <col min="3077" max="3077" width="14.5703125" style="413" customWidth="1"/>
    <col min="3078" max="3328" width="9.140625" style="413"/>
    <col min="3329" max="3329" width="6.85546875" style="413" customWidth="1"/>
    <col min="3330" max="3330" width="32.42578125" style="413" customWidth="1"/>
    <col min="3331" max="3332" width="14.85546875" style="413" customWidth="1"/>
    <col min="3333" max="3333" width="14.5703125" style="413" customWidth="1"/>
    <col min="3334" max="3584" width="9.140625" style="413"/>
    <col min="3585" max="3585" width="6.85546875" style="413" customWidth="1"/>
    <col min="3586" max="3586" width="32.42578125" style="413" customWidth="1"/>
    <col min="3587" max="3588" width="14.85546875" style="413" customWidth="1"/>
    <col min="3589" max="3589" width="14.5703125" style="413" customWidth="1"/>
    <col min="3590" max="3840" width="9.140625" style="413"/>
    <col min="3841" max="3841" width="6.85546875" style="413" customWidth="1"/>
    <col min="3842" max="3842" width="32.42578125" style="413" customWidth="1"/>
    <col min="3843" max="3844" width="14.85546875" style="413" customWidth="1"/>
    <col min="3845" max="3845" width="14.5703125" style="413" customWidth="1"/>
    <col min="3846" max="4096" width="9.140625" style="413"/>
    <col min="4097" max="4097" width="6.85546875" style="413" customWidth="1"/>
    <col min="4098" max="4098" width="32.42578125" style="413" customWidth="1"/>
    <col min="4099" max="4100" width="14.85546875" style="413" customWidth="1"/>
    <col min="4101" max="4101" width="14.5703125" style="413" customWidth="1"/>
    <col min="4102" max="4352" width="9.140625" style="413"/>
    <col min="4353" max="4353" width="6.85546875" style="413" customWidth="1"/>
    <col min="4354" max="4354" width="32.42578125" style="413" customWidth="1"/>
    <col min="4355" max="4356" width="14.85546875" style="413" customWidth="1"/>
    <col min="4357" max="4357" width="14.5703125" style="413" customWidth="1"/>
    <col min="4358" max="4608" width="9.140625" style="413"/>
    <col min="4609" max="4609" width="6.85546875" style="413" customWidth="1"/>
    <col min="4610" max="4610" width="32.42578125" style="413" customWidth="1"/>
    <col min="4611" max="4612" width="14.85546875" style="413" customWidth="1"/>
    <col min="4613" max="4613" width="14.5703125" style="413" customWidth="1"/>
    <col min="4614" max="4864" width="9.140625" style="413"/>
    <col min="4865" max="4865" width="6.85546875" style="413" customWidth="1"/>
    <col min="4866" max="4866" width="32.42578125" style="413" customWidth="1"/>
    <col min="4867" max="4868" width="14.85546875" style="413" customWidth="1"/>
    <col min="4869" max="4869" width="14.5703125" style="413" customWidth="1"/>
    <col min="4870" max="5120" width="9.140625" style="413"/>
    <col min="5121" max="5121" width="6.85546875" style="413" customWidth="1"/>
    <col min="5122" max="5122" width="32.42578125" style="413" customWidth="1"/>
    <col min="5123" max="5124" width="14.85546875" style="413" customWidth="1"/>
    <col min="5125" max="5125" width="14.5703125" style="413" customWidth="1"/>
    <col min="5126" max="5376" width="9.140625" style="413"/>
    <col min="5377" max="5377" width="6.85546875" style="413" customWidth="1"/>
    <col min="5378" max="5378" width="32.42578125" style="413" customWidth="1"/>
    <col min="5379" max="5380" width="14.85546875" style="413" customWidth="1"/>
    <col min="5381" max="5381" width="14.5703125" style="413" customWidth="1"/>
    <col min="5382" max="5632" width="9.140625" style="413"/>
    <col min="5633" max="5633" width="6.85546875" style="413" customWidth="1"/>
    <col min="5634" max="5634" width="32.42578125" style="413" customWidth="1"/>
    <col min="5635" max="5636" width="14.85546875" style="413" customWidth="1"/>
    <col min="5637" max="5637" width="14.5703125" style="413" customWidth="1"/>
    <col min="5638" max="5888" width="9.140625" style="413"/>
    <col min="5889" max="5889" width="6.85546875" style="413" customWidth="1"/>
    <col min="5890" max="5890" width="32.42578125" style="413" customWidth="1"/>
    <col min="5891" max="5892" width="14.85546875" style="413" customWidth="1"/>
    <col min="5893" max="5893" width="14.5703125" style="413" customWidth="1"/>
    <col min="5894" max="6144" width="9.140625" style="413"/>
    <col min="6145" max="6145" width="6.85546875" style="413" customWidth="1"/>
    <col min="6146" max="6146" width="32.42578125" style="413" customWidth="1"/>
    <col min="6147" max="6148" width="14.85546875" style="413" customWidth="1"/>
    <col min="6149" max="6149" width="14.5703125" style="413" customWidth="1"/>
    <col min="6150" max="6400" width="9.140625" style="413"/>
    <col min="6401" max="6401" width="6.85546875" style="413" customWidth="1"/>
    <col min="6402" max="6402" width="32.42578125" style="413" customWidth="1"/>
    <col min="6403" max="6404" width="14.85546875" style="413" customWidth="1"/>
    <col min="6405" max="6405" width="14.5703125" style="413" customWidth="1"/>
    <col min="6406" max="6656" width="9.140625" style="413"/>
    <col min="6657" max="6657" width="6.85546875" style="413" customWidth="1"/>
    <col min="6658" max="6658" width="32.42578125" style="413" customWidth="1"/>
    <col min="6659" max="6660" width="14.85546875" style="413" customWidth="1"/>
    <col min="6661" max="6661" width="14.5703125" style="413" customWidth="1"/>
    <col min="6662" max="6912" width="9.140625" style="413"/>
    <col min="6913" max="6913" width="6.85546875" style="413" customWidth="1"/>
    <col min="6914" max="6914" width="32.42578125" style="413" customWidth="1"/>
    <col min="6915" max="6916" width="14.85546875" style="413" customWidth="1"/>
    <col min="6917" max="6917" width="14.5703125" style="413" customWidth="1"/>
    <col min="6918" max="7168" width="9.140625" style="413"/>
    <col min="7169" max="7169" width="6.85546875" style="413" customWidth="1"/>
    <col min="7170" max="7170" width="32.42578125" style="413" customWidth="1"/>
    <col min="7171" max="7172" width="14.85546875" style="413" customWidth="1"/>
    <col min="7173" max="7173" width="14.5703125" style="413" customWidth="1"/>
    <col min="7174" max="7424" width="9.140625" style="413"/>
    <col min="7425" max="7425" width="6.85546875" style="413" customWidth="1"/>
    <col min="7426" max="7426" width="32.42578125" style="413" customWidth="1"/>
    <col min="7427" max="7428" width="14.85546875" style="413" customWidth="1"/>
    <col min="7429" max="7429" width="14.5703125" style="413" customWidth="1"/>
    <col min="7430" max="7680" width="9.140625" style="413"/>
    <col min="7681" max="7681" width="6.85546875" style="413" customWidth="1"/>
    <col min="7682" max="7682" width="32.42578125" style="413" customWidth="1"/>
    <col min="7683" max="7684" width="14.85546875" style="413" customWidth="1"/>
    <col min="7685" max="7685" width="14.5703125" style="413" customWidth="1"/>
    <col min="7686" max="7936" width="9.140625" style="413"/>
    <col min="7937" max="7937" width="6.85546875" style="413" customWidth="1"/>
    <col min="7938" max="7938" width="32.42578125" style="413" customWidth="1"/>
    <col min="7939" max="7940" width="14.85546875" style="413" customWidth="1"/>
    <col min="7941" max="7941" width="14.5703125" style="413" customWidth="1"/>
    <col min="7942" max="8192" width="9.140625" style="413"/>
    <col min="8193" max="8193" width="6.85546875" style="413" customWidth="1"/>
    <col min="8194" max="8194" width="32.42578125" style="413" customWidth="1"/>
    <col min="8195" max="8196" width="14.85546875" style="413" customWidth="1"/>
    <col min="8197" max="8197" width="14.5703125" style="413" customWidth="1"/>
    <col min="8198" max="8448" width="9.140625" style="413"/>
    <col min="8449" max="8449" width="6.85546875" style="413" customWidth="1"/>
    <col min="8450" max="8450" width="32.42578125" style="413" customWidth="1"/>
    <col min="8451" max="8452" width="14.85546875" style="413" customWidth="1"/>
    <col min="8453" max="8453" width="14.5703125" style="413" customWidth="1"/>
    <col min="8454" max="8704" width="9.140625" style="413"/>
    <col min="8705" max="8705" width="6.85546875" style="413" customWidth="1"/>
    <col min="8706" max="8706" width="32.42578125" style="413" customWidth="1"/>
    <col min="8707" max="8708" width="14.85546875" style="413" customWidth="1"/>
    <col min="8709" max="8709" width="14.5703125" style="413" customWidth="1"/>
    <col min="8710" max="8960" width="9.140625" style="413"/>
    <col min="8961" max="8961" width="6.85546875" style="413" customWidth="1"/>
    <col min="8962" max="8962" width="32.42578125" style="413" customWidth="1"/>
    <col min="8963" max="8964" width="14.85546875" style="413" customWidth="1"/>
    <col min="8965" max="8965" width="14.5703125" style="413" customWidth="1"/>
    <col min="8966" max="9216" width="9.140625" style="413"/>
    <col min="9217" max="9217" width="6.85546875" style="413" customWidth="1"/>
    <col min="9218" max="9218" width="32.42578125" style="413" customWidth="1"/>
    <col min="9219" max="9220" width="14.85546875" style="413" customWidth="1"/>
    <col min="9221" max="9221" width="14.5703125" style="413" customWidth="1"/>
    <col min="9222" max="9472" width="9.140625" style="413"/>
    <col min="9473" max="9473" width="6.85546875" style="413" customWidth="1"/>
    <col min="9474" max="9474" width="32.42578125" style="413" customWidth="1"/>
    <col min="9475" max="9476" width="14.85546875" style="413" customWidth="1"/>
    <col min="9477" max="9477" width="14.5703125" style="413" customWidth="1"/>
    <col min="9478" max="9728" width="9.140625" style="413"/>
    <col min="9729" max="9729" width="6.85546875" style="413" customWidth="1"/>
    <col min="9730" max="9730" width="32.42578125" style="413" customWidth="1"/>
    <col min="9731" max="9732" width="14.85546875" style="413" customWidth="1"/>
    <col min="9733" max="9733" width="14.5703125" style="413" customWidth="1"/>
    <col min="9734" max="9984" width="9.140625" style="413"/>
    <col min="9985" max="9985" width="6.85546875" style="413" customWidth="1"/>
    <col min="9986" max="9986" width="32.42578125" style="413" customWidth="1"/>
    <col min="9987" max="9988" width="14.85546875" style="413" customWidth="1"/>
    <col min="9989" max="9989" width="14.5703125" style="413" customWidth="1"/>
    <col min="9990" max="10240" width="9.140625" style="413"/>
    <col min="10241" max="10241" width="6.85546875" style="413" customWidth="1"/>
    <col min="10242" max="10242" width="32.42578125" style="413" customWidth="1"/>
    <col min="10243" max="10244" width="14.85546875" style="413" customWidth="1"/>
    <col min="10245" max="10245" width="14.5703125" style="413" customWidth="1"/>
    <col min="10246" max="10496" width="9.140625" style="413"/>
    <col min="10497" max="10497" width="6.85546875" style="413" customWidth="1"/>
    <col min="10498" max="10498" width="32.42578125" style="413" customWidth="1"/>
    <col min="10499" max="10500" width="14.85546875" style="413" customWidth="1"/>
    <col min="10501" max="10501" width="14.5703125" style="413" customWidth="1"/>
    <col min="10502" max="10752" width="9.140625" style="413"/>
    <col min="10753" max="10753" width="6.85546875" style="413" customWidth="1"/>
    <col min="10754" max="10754" width="32.42578125" style="413" customWidth="1"/>
    <col min="10755" max="10756" width="14.85546875" style="413" customWidth="1"/>
    <col min="10757" max="10757" width="14.5703125" style="413" customWidth="1"/>
    <col min="10758" max="11008" width="9.140625" style="413"/>
    <col min="11009" max="11009" width="6.85546875" style="413" customWidth="1"/>
    <col min="11010" max="11010" width="32.42578125" style="413" customWidth="1"/>
    <col min="11011" max="11012" width="14.85546875" style="413" customWidth="1"/>
    <col min="11013" max="11013" width="14.5703125" style="413" customWidth="1"/>
    <col min="11014" max="11264" width="9.140625" style="413"/>
    <col min="11265" max="11265" width="6.85546875" style="413" customWidth="1"/>
    <col min="11266" max="11266" width="32.42578125" style="413" customWidth="1"/>
    <col min="11267" max="11268" width="14.85546875" style="413" customWidth="1"/>
    <col min="11269" max="11269" width="14.5703125" style="413" customWidth="1"/>
    <col min="11270" max="11520" width="9.140625" style="413"/>
    <col min="11521" max="11521" width="6.85546875" style="413" customWidth="1"/>
    <col min="11522" max="11522" width="32.42578125" style="413" customWidth="1"/>
    <col min="11523" max="11524" width="14.85546875" style="413" customWidth="1"/>
    <col min="11525" max="11525" width="14.5703125" style="413" customWidth="1"/>
    <col min="11526" max="11776" width="9.140625" style="413"/>
    <col min="11777" max="11777" width="6.85546875" style="413" customWidth="1"/>
    <col min="11778" max="11778" width="32.42578125" style="413" customWidth="1"/>
    <col min="11779" max="11780" width="14.85546875" style="413" customWidth="1"/>
    <col min="11781" max="11781" width="14.5703125" style="413" customWidth="1"/>
    <col min="11782" max="12032" width="9.140625" style="413"/>
    <col min="12033" max="12033" width="6.85546875" style="413" customWidth="1"/>
    <col min="12034" max="12034" width="32.42578125" style="413" customWidth="1"/>
    <col min="12035" max="12036" width="14.85546875" style="413" customWidth="1"/>
    <col min="12037" max="12037" width="14.5703125" style="413" customWidth="1"/>
    <col min="12038" max="12288" width="9.140625" style="413"/>
    <col min="12289" max="12289" width="6.85546875" style="413" customWidth="1"/>
    <col min="12290" max="12290" width="32.42578125" style="413" customWidth="1"/>
    <col min="12291" max="12292" width="14.85546875" style="413" customWidth="1"/>
    <col min="12293" max="12293" width="14.5703125" style="413" customWidth="1"/>
    <col min="12294" max="12544" width="9.140625" style="413"/>
    <col min="12545" max="12545" width="6.85546875" style="413" customWidth="1"/>
    <col min="12546" max="12546" width="32.42578125" style="413" customWidth="1"/>
    <col min="12547" max="12548" width="14.85546875" style="413" customWidth="1"/>
    <col min="12549" max="12549" width="14.5703125" style="413" customWidth="1"/>
    <col min="12550" max="12800" width="9.140625" style="413"/>
    <col min="12801" max="12801" width="6.85546875" style="413" customWidth="1"/>
    <col min="12802" max="12802" width="32.42578125" style="413" customWidth="1"/>
    <col min="12803" max="12804" width="14.85546875" style="413" customWidth="1"/>
    <col min="12805" max="12805" width="14.5703125" style="413" customWidth="1"/>
    <col min="12806" max="13056" width="9.140625" style="413"/>
    <col min="13057" max="13057" width="6.85546875" style="413" customWidth="1"/>
    <col min="13058" max="13058" width="32.42578125" style="413" customWidth="1"/>
    <col min="13059" max="13060" width="14.85546875" style="413" customWidth="1"/>
    <col min="13061" max="13061" width="14.5703125" style="413" customWidth="1"/>
    <col min="13062" max="13312" width="9.140625" style="413"/>
    <col min="13313" max="13313" width="6.85546875" style="413" customWidth="1"/>
    <col min="13314" max="13314" width="32.42578125" style="413" customWidth="1"/>
    <col min="13315" max="13316" width="14.85546875" style="413" customWidth="1"/>
    <col min="13317" max="13317" width="14.5703125" style="413" customWidth="1"/>
    <col min="13318" max="13568" width="9.140625" style="413"/>
    <col min="13569" max="13569" width="6.85546875" style="413" customWidth="1"/>
    <col min="13570" max="13570" width="32.42578125" style="413" customWidth="1"/>
    <col min="13571" max="13572" width="14.85546875" style="413" customWidth="1"/>
    <col min="13573" max="13573" width="14.5703125" style="413" customWidth="1"/>
    <col min="13574" max="13824" width="9.140625" style="413"/>
    <col min="13825" max="13825" width="6.85546875" style="413" customWidth="1"/>
    <col min="13826" max="13826" width="32.42578125" style="413" customWidth="1"/>
    <col min="13827" max="13828" width="14.85546875" style="413" customWidth="1"/>
    <col min="13829" max="13829" width="14.5703125" style="413" customWidth="1"/>
    <col min="13830" max="14080" width="9.140625" style="413"/>
    <col min="14081" max="14081" width="6.85546875" style="413" customWidth="1"/>
    <col min="14082" max="14082" width="32.42578125" style="413" customWidth="1"/>
    <col min="14083" max="14084" width="14.85546875" style="413" customWidth="1"/>
    <col min="14085" max="14085" width="14.5703125" style="413" customWidth="1"/>
    <col min="14086" max="14336" width="9.140625" style="413"/>
    <col min="14337" max="14337" width="6.85546875" style="413" customWidth="1"/>
    <col min="14338" max="14338" width="32.42578125" style="413" customWidth="1"/>
    <col min="14339" max="14340" width="14.85546875" style="413" customWidth="1"/>
    <col min="14341" max="14341" width="14.5703125" style="413" customWidth="1"/>
    <col min="14342" max="14592" width="9.140625" style="413"/>
    <col min="14593" max="14593" width="6.85546875" style="413" customWidth="1"/>
    <col min="14594" max="14594" width="32.42578125" style="413" customWidth="1"/>
    <col min="14595" max="14596" width="14.85546875" style="413" customWidth="1"/>
    <col min="14597" max="14597" width="14.5703125" style="413" customWidth="1"/>
    <col min="14598" max="14848" width="9.140625" style="413"/>
    <col min="14849" max="14849" width="6.85546875" style="413" customWidth="1"/>
    <col min="14850" max="14850" width="32.42578125" style="413" customWidth="1"/>
    <col min="14851" max="14852" width="14.85546875" style="413" customWidth="1"/>
    <col min="14853" max="14853" width="14.5703125" style="413" customWidth="1"/>
    <col min="14854" max="15104" width="9.140625" style="413"/>
    <col min="15105" max="15105" width="6.85546875" style="413" customWidth="1"/>
    <col min="15106" max="15106" width="32.42578125" style="413" customWidth="1"/>
    <col min="15107" max="15108" width="14.85546875" style="413" customWidth="1"/>
    <col min="15109" max="15109" width="14.5703125" style="413" customWidth="1"/>
    <col min="15110" max="15360" width="9.140625" style="413"/>
    <col min="15361" max="15361" width="6.85546875" style="413" customWidth="1"/>
    <col min="15362" max="15362" width="32.42578125" style="413" customWidth="1"/>
    <col min="15363" max="15364" width="14.85546875" style="413" customWidth="1"/>
    <col min="15365" max="15365" width="14.5703125" style="413" customWidth="1"/>
    <col min="15366" max="15616" width="9.140625" style="413"/>
    <col min="15617" max="15617" width="6.85546875" style="413" customWidth="1"/>
    <col min="15618" max="15618" width="32.42578125" style="413" customWidth="1"/>
    <col min="15619" max="15620" width="14.85546875" style="413" customWidth="1"/>
    <col min="15621" max="15621" width="14.5703125" style="413" customWidth="1"/>
    <col min="15622" max="15872" width="9.140625" style="413"/>
    <col min="15873" max="15873" width="6.85546875" style="413" customWidth="1"/>
    <col min="15874" max="15874" width="32.42578125" style="413" customWidth="1"/>
    <col min="15875" max="15876" width="14.85546875" style="413" customWidth="1"/>
    <col min="15877" max="15877" width="14.5703125" style="413" customWidth="1"/>
    <col min="15878" max="16128" width="9.140625" style="413"/>
    <col min="16129" max="16129" width="6.85546875" style="413" customWidth="1"/>
    <col min="16130" max="16130" width="32.42578125" style="413" customWidth="1"/>
    <col min="16131" max="16132" width="14.85546875" style="413" customWidth="1"/>
    <col min="16133" max="16133" width="14.5703125" style="413" customWidth="1"/>
    <col min="16134" max="16384" width="9.140625" style="413"/>
  </cols>
  <sheetData>
    <row r="1" spans="1:5" x14ac:dyDescent="0.2">
      <c r="B1" s="414"/>
      <c r="C1" s="414"/>
      <c r="D1" s="415"/>
      <c r="E1" s="415" t="s">
        <v>635</v>
      </c>
    </row>
    <row r="2" spans="1:5" x14ac:dyDescent="0.2">
      <c r="B2" s="414"/>
      <c r="C2" s="414"/>
      <c r="D2" s="415"/>
      <c r="E2" s="415" t="s">
        <v>128</v>
      </c>
    </row>
    <row r="3" spans="1:5" x14ac:dyDescent="0.2">
      <c r="B3" s="698" t="s">
        <v>171</v>
      </c>
      <c r="C3" s="698"/>
      <c r="D3" s="698"/>
      <c r="E3" s="698"/>
    </row>
    <row r="4" spans="1:5" x14ac:dyDescent="0.2">
      <c r="B4" s="414"/>
      <c r="C4" s="414"/>
      <c r="D4" s="415"/>
      <c r="E4" s="415" t="s">
        <v>171</v>
      </c>
    </row>
    <row r="5" spans="1:5" x14ac:dyDescent="0.2">
      <c r="B5" s="414"/>
      <c r="C5" s="414"/>
      <c r="D5" s="415"/>
      <c r="E5" s="415" t="s">
        <v>167</v>
      </c>
    </row>
    <row r="6" spans="1:5" ht="14.25" customHeight="1" x14ac:dyDescent="0.2">
      <c r="C6" s="415"/>
    </row>
    <row r="7" spans="1:5" ht="14.25" customHeight="1" x14ac:dyDescent="0.2">
      <c r="B7" s="699" t="s">
        <v>619</v>
      </c>
      <c r="C7" s="699"/>
      <c r="D7" s="699"/>
      <c r="E7" s="699"/>
    </row>
    <row r="8" spans="1:5" ht="53.25" customHeight="1" x14ac:dyDescent="0.2">
      <c r="A8" s="416"/>
      <c r="B8" s="700" t="s">
        <v>644</v>
      </c>
      <c r="C8" s="700"/>
      <c r="D8" s="700"/>
      <c r="E8" s="700"/>
    </row>
    <row r="9" spans="1:5" ht="14.25" customHeight="1" x14ac:dyDescent="0.2">
      <c r="C9" s="415"/>
    </row>
    <row r="10" spans="1:5" ht="18.75" customHeight="1" x14ac:dyDescent="0.2">
      <c r="C10" s="417"/>
      <c r="D10" s="417"/>
      <c r="E10" s="418" t="s">
        <v>115</v>
      </c>
    </row>
    <row r="11" spans="1:5" ht="22.5" customHeight="1" x14ac:dyDescent="0.2">
      <c r="A11" s="419" t="s">
        <v>620</v>
      </c>
      <c r="B11" s="419" t="s">
        <v>621</v>
      </c>
      <c r="C11" s="420" t="s">
        <v>168</v>
      </c>
      <c r="D11" s="39" t="s">
        <v>642</v>
      </c>
      <c r="E11" s="39" t="s">
        <v>639</v>
      </c>
    </row>
    <row r="12" spans="1:5" ht="16.5" customHeight="1" x14ac:dyDescent="0.2">
      <c r="A12" s="422" t="s">
        <v>622</v>
      </c>
      <c r="B12" s="423" t="s">
        <v>623</v>
      </c>
      <c r="C12" s="424">
        <v>148</v>
      </c>
      <c r="D12" s="424">
        <v>148</v>
      </c>
      <c r="E12" s="426">
        <f t="shared" ref="E12:E17" si="0">D12/C12*100</f>
        <v>100</v>
      </c>
    </row>
    <row r="13" spans="1:5" s="430" customFormat="1" ht="16.5" customHeight="1" x14ac:dyDescent="0.2">
      <c r="A13" s="427" t="s">
        <v>624</v>
      </c>
      <c r="B13" s="428" t="s">
        <v>625</v>
      </c>
      <c r="C13" s="424">
        <v>148</v>
      </c>
      <c r="D13" s="424">
        <v>148</v>
      </c>
      <c r="E13" s="426">
        <f t="shared" si="0"/>
        <v>100</v>
      </c>
    </row>
    <row r="14" spans="1:5" s="430" customFormat="1" ht="27.75" customHeight="1" x14ac:dyDescent="0.2">
      <c r="A14" s="427" t="s">
        <v>626</v>
      </c>
      <c r="B14" s="431" t="s">
        <v>627</v>
      </c>
      <c r="C14" s="424">
        <v>148</v>
      </c>
      <c r="D14" s="424">
        <v>148</v>
      </c>
      <c r="E14" s="426">
        <f t="shared" si="0"/>
        <v>100</v>
      </c>
    </row>
    <row r="15" spans="1:5" s="430" customFormat="1" x14ac:dyDescent="0.2">
      <c r="A15" s="427" t="s">
        <v>628</v>
      </c>
      <c r="B15" s="431" t="s">
        <v>629</v>
      </c>
      <c r="C15" s="424">
        <v>112.6</v>
      </c>
      <c r="D15" s="424">
        <v>112.6</v>
      </c>
      <c r="E15" s="426">
        <f t="shared" si="0"/>
        <v>100</v>
      </c>
    </row>
    <row r="16" spans="1:5" ht="18.75" customHeight="1" x14ac:dyDescent="0.2">
      <c r="A16" s="427" t="s">
        <v>630</v>
      </c>
      <c r="B16" s="431" t="s">
        <v>631</v>
      </c>
      <c r="C16" s="424">
        <v>112.6</v>
      </c>
      <c r="D16" s="424">
        <v>112.6</v>
      </c>
      <c r="E16" s="426">
        <f t="shared" si="0"/>
        <v>100</v>
      </c>
    </row>
    <row r="17" spans="1:5" ht="18.75" customHeight="1" x14ac:dyDescent="0.2">
      <c r="A17" s="433"/>
      <c r="B17" s="434" t="s">
        <v>632</v>
      </c>
      <c r="C17" s="424">
        <f>SUM(C12:C16)</f>
        <v>669.2</v>
      </c>
      <c r="D17" s="425">
        <f>SUM(D12:D16)</f>
        <v>669.2</v>
      </c>
      <c r="E17" s="426">
        <f t="shared" si="0"/>
        <v>100</v>
      </c>
    </row>
    <row r="19" spans="1:5" x14ac:dyDescent="0.2">
      <c r="C19" s="413">
        <f>+'11'!U725</f>
        <v>669.2</v>
      </c>
      <c r="D19" s="413">
        <f>+'11'!V725</f>
        <v>669.2</v>
      </c>
    </row>
    <row r="20" spans="1:5" x14ac:dyDescent="0.2">
      <c r="C20" s="435">
        <f>+C19-C17</f>
        <v>0</v>
      </c>
      <c r="D20" s="435">
        <f>+D19-D17</f>
        <v>0</v>
      </c>
      <c r="E20" s="435"/>
    </row>
    <row r="21" spans="1:5" x14ac:dyDescent="0.2">
      <c r="D21" s="436">
        <f>D17-D19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view="pageBreakPreview" topLeftCell="A7" workbookViewId="0">
      <selection activeCell="D12" sqref="D12:D16"/>
    </sheetView>
  </sheetViews>
  <sheetFormatPr defaultRowHeight="15.75" x14ac:dyDescent="0.25"/>
  <cols>
    <col min="1" max="1" width="6.85546875" style="329" customWidth="1"/>
    <col min="2" max="2" width="39.5703125" style="329" customWidth="1"/>
    <col min="3" max="4" width="14.85546875" style="329" customWidth="1"/>
    <col min="5" max="5" width="16.28515625" style="329" customWidth="1"/>
    <col min="6" max="6" width="20.42578125" style="329" customWidth="1"/>
    <col min="7" max="7" width="9.140625" style="329"/>
    <col min="8" max="8" width="23" style="329" customWidth="1"/>
    <col min="9" max="256" width="9.140625" style="329"/>
    <col min="257" max="257" width="6.85546875" style="329" customWidth="1"/>
    <col min="258" max="258" width="39.5703125" style="329" customWidth="1"/>
    <col min="259" max="260" width="14.85546875" style="329" customWidth="1"/>
    <col min="261" max="261" width="16.28515625" style="329" customWidth="1"/>
    <col min="262" max="512" width="9.140625" style="329"/>
    <col min="513" max="513" width="6.85546875" style="329" customWidth="1"/>
    <col min="514" max="514" width="39.5703125" style="329" customWidth="1"/>
    <col min="515" max="516" width="14.85546875" style="329" customWidth="1"/>
    <col min="517" max="517" width="16.28515625" style="329" customWidth="1"/>
    <col min="518" max="768" width="9.140625" style="329"/>
    <col min="769" max="769" width="6.85546875" style="329" customWidth="1"/>
    <col min="770" max="770" width="39.5703125" style="329" customWidth="1"/>
    <col min="771" max="772" width="14.85546875" style="329" customWidth="1"/>
    <col min="773" max="773" width="16.28515625" style="329" customWidth="1"/>
    <col min="774" max="1024" width="9.140625" style="329"/>
    <col min="1025" max="1025" width="6.85546875" style="329" customWidth="1"/>
    <col min="1026" max="1026" width="39.5703125" style="329" customWidth="1"/>
    <col min="1027" max="1028" width="14.85546875" style="329" customWidth="1"/>
    <col min="1029" max="1029" width="16.28515625" style="329" customWidth="1"/>
    <col min="1030" max="1280" width="9.140625" style="329"/>
    <col min="1281" max="1281" width="6.85546875" style="329" customWidth="1"/>
    <col min="1282" max="1282" width="39.5703125" style="329" customWidth="1"/>
    <col min="1283" max="1284" width="14.85546875" style="329" customWidth="1"/>
    <col min="1285" max="1285" width="16.28515625" style="329" customWidth="1"/>
    <col min="1286" max="1536" width="9.140625" style="329"/>
    <col min="1537" max="1537" width="6.85546875" style="329" customWidth="1"/>
    <col min="1538" max="1538" width="39.5703125" style="329" customWidth="1"/>
    <col min="1539" max="1540" width="14.85546875" style="329" customWidth="1"/>
    <col min="1541" max="1541" width="16.28515625" style="329" customWidth="1"/>
    <col min="1542" max="1792" width="9.140625" style="329"/>
    <col min="1793" max="1793" width="6.85546875" style="329" customWidth="1"/>
    <col min="1794" max="1794" width="39.5703125" style="329" customWidth="1"/>
    <col min="1795" max="1796" width="14.85546875" style="329" customWidth="1"/>
    <col min="1797" max="1797" width="16.28515625" style="329" customWidth="1"/>
    <col min="1798" max="2048" width="9.140625" style="329"/>
    <col min="2049" max="2049" width="6.85546875" style="329" customWidth="1"/>
    <col min="2050" max="2050" width="39.5703125" style="329" customWidth="1"/>
    <col min="2051" max="2052" width="14.85546875" style="329" customWidth="1"/>
    <col min="2053" max="2053" width="16.28515625" style="329" customWidth="1"/>
    <col min="2054" max="2304" width="9.140625" style="329"/>
    <col min="2305" max="2305" width="6.85546875" style="329" customWidth="1"/>
    <col min="2306" max="2306" width="39.5703125" style="329" customWidth="1"/>
    <col min="2307" max="2308" width="14.85546875" style="329" customWidth="1"/>
    <col min="2309" max="2309" width="16.28515625" style="329" customWidth="1"/>
    <col min="2310" max="2560" width="9.140625" style="329"/>
    <col min="2561" max="2561" width="6.85546875" style="329" customWidth="1"/>
    <col min="2562" max="2562" width="39.5703125" style="329" customWidth="1"/>
    <col min="2563" max="2564" width="14.85546875" style="329" customWidth="1"/>
    <col min="2565" max="2565" width="16.28515625" style="329" customWidth="1"/>
    <col min="2566" max="2816" width="9.140625" style="329"/>
    <col min="2817" max="2817" width="6.85546875" style="329" customWidth="1"/>
    <col min="2818" max="2818" width="39.5703125" style="329" customWidth="1"/>
    <col min="2819" max="2820" width="14.85546875" style="329" customWidth="1"/>
    <col min="2821" max="2821" width="16.28515625" style="329" customWidth="1"/>
    <col min="2822" max="3072" width="9.140625" style="329"/>
    <col min="3073" max="3073" width="6.85546875" style="329" customWidth="1"/>
    <col min="3074" max="3074" width="39.5703125" style="329" customWidth="1"/>
    <col min="3075" max="3076" width="14.85546875" style="329" customWidth="1"/>
    <col min="3077" max="3077" width="16.28515625" style="329" customWidth="1"/>
    <col min="3078" max="3328" width="9.140625" style="329"/>
    <col min="3329" max="3329" width="6.85546875" style="329" customWidth="1"/>
    <col min="3330" max="3330" width="39.5703125" style="329" customWidth="1"/>
    <col min="3331" max="3332" width="14.85546875" style="329" customWidth="1"/>
    <col min="3333" max="3333" width="16.28515625" style="329" customWidth="1"/>
    <col min="3334" max="3584" width="9.140625" style="329"/>
    <col min="3585" max="3585" width="6.85546875" style="329" customWidth="1"/>
    <col min="3586" max="3586" width="39.5703125" style="329" customWidth="1"/>
    <col min="3587" max="3588" width="14.85546875" style="329" customWidth="1"/>
    <col min="3589" max="3589" width="16.28515625" style="329" customWidth="1"/>
    <col min="3590" max="3840" width="9.140625" style="329"/>
    <col min="3841" max="3841" width="6.85546875" style="329" customWidth="1"/>
    <col min="3842" max="3842" width="39.5703125" style="329" customWidth="1"/>
    <col min="3843" max="3844" width="14.85546875" style="329" customWidth="1"/>
    <col min="3845" max="3845" width="16.28515625" style="329" customWidth="1"/>
    <col min="3846" max="4096" width="9.140625" style="329"/>
    <col min="4097" max="4097" width="6.85546875" style="329" customWidth="1"/>
    <col min="4098" max="4098" width="39.5703125" style="329" customWidth="1"/>
    <col min="4099" max="4100" width="14.85546875" style="329" customWidth="1"/>
    <col min="4101" max="4101" width="16.28515625" style="329" customWidth="1"/>
    <col min="4102" max="4352" width="9.140625" style="329"/>
    <col min="4353" max="4353" width="6.85546875" style="329" customWidth="1"/>
    <col min="4354" max="4354" width="39.5703125" style="329" customWidth="1"/>
    <col min="4355" max="4356" width="14.85546875" style="329" customWidth="1"/>
    <col min="4357" max="4357" width="16.28515625" style="329" customWidth="1"/>
    <col min="4358" max="4608" width="9.140625" style="329"/>
    <col min="4609" max="4609" width="6.85546875" style="329" customWidth="1"/>
    <col min="4610" max="4610" width="39.5703125" style="329" customWidth="1"/>
    <col min="4611" max="4612" width="14.85546875" style="329" customWidth="1"/>
    <col min="4613" max="4613" width="16.28515625" style="329" customWidth="1"/>
    <col min="4614" max="4864" width="9.140625" style="329"/>
    <col min="4865" max="4865" width="6.85546875" style="329" customWidth="1"/>
    <col min="4866" max="4866" width="39.5703125" style="329" customWidth="1"/>
    <col min="4867" max="4868" width="14.85546875" style="329" customWidth="1"/>
    <col min="4869" max="4869" width="16.28515625" style="329" customWidth="1"/>
    <col min="4870" max="5120" width="9.140625" style="329"/>
    <col min="5121" max="5121" width="6.85546875" style="329" customWidth="1"/>
    <col min="5122" max="5122" width="39.5703125" style="329" customWidth="1"/>
    <col min="5123" max="5124" width="14.85546875" style="329" customWidth="1"/>
    <col min="5125" max="5125" width="16.28515625" style="329" customWidth="1"/>
    <col min="5126" max="5376" width="9.140625" style="329"/>
    <col min="5377" max="5377" width="6.85546875" style="329" customWidth="1"/>
    <col min="5378" max="5378" width="39.5703125" style="329" customWidth="1"/>
    <col min="5379" max="5380" width="14.85546875" style="329" customWidth="1"/>
    <col min="5381" max="5381" width="16.28515625" style="329" customWidth="1"/>
    <col min="5382" max="5632" width="9.140625" style="329"/>
    <col min="5633" max="5633" width="6.85546875" style="329" customWidth="1"/>
    <col min="5634" max="5634" width="39.5703125" style="329" customWidth="1"/>
    <col min="5635" max="5636" width="14.85546875" style="329" customWidth="1"/>
    <col min="5637" max="5637" width="16.28515625" style="329" customWidth="1"/>
    <col min="5638" max="5888" width="9.140625" style="329"/>
    <col min="5889" max="5889" width="6.85546875" style="329" customWidth="1"/>
    <col min="5890" max="5890" width="39.5703125" style="329" customWidth="1"/>
    <col min="5891" max="5892" width="14.85546875" style="329" customWidth="1"/>
    <col min="5893" max="5893" width="16.28515625" style="329" customWidth="1"/>
    <col min="5894" max="6144" width="9.140625" style="329"/>
    <col min="6145" max="6145" width="6.85546875" style="329" customWidth="1"/>
    <col min="6146" max="6146" width="39.5703125" style="329" customWidth="1"/>
    <col min="6147" max="6148" width="14.85546875" style="329" customWidth="1"/>
    <col min="6149" max="6149" width="16.28515625" style="329" customWidth="1"/>
    <col min="6150" max="6400" width="9.140625" style="329"/>
    <col min="6401" max="6401" width="6.85546875" style="329" customWidth="1"/>
    <col min="6402" max="6402" width="39.5703125" style="329" customWidth="1"/>
    <col min="6403" max="6404" width="14.85546875" style="329" customWidth="1"/>
    <col min="6405" max="6405" width="16.28515625" style="329" customWidth="1"/>
    <col min="6406" max="6656" width="9.140625" style="329"/>
    <col min="6657" max="6657" width="6.85546875" style="329" customWidth="1"/>
    <col min="6658" max="6658" width="39.5703125" style="329" customWidth="1"/>
    <col min="6659" max="6660" width="14.85546875" style="329" customWidth="1"/>
    <col min="6661" max="6661" width="16.28515625" style="329" customWidth="1"/>
    <col min="6662" max="6912" width="9.140625" style="329"/>
    <col min="6913" max="6913" width="6.85546875" style="329" customWidth="1"/>
    <col min="6914" max="6914" width="39.5703125" style="329" customWidth="1"/>
    <col min="6915" max="6916" width="14.85546875" style="329" customWidth="1"/>
    <col min="6917" max="6917" width="16.28515625" style="329" customWidth="1"/>
    <col min="6918" max="7168" width="9.140625" style="329"/>
    <col min="7169" max="7169" width="6.85546875" style="329" customWidth="1"/>
    <col min="7170" max="7170" width="39.5703125" style="329" customWidth="1"/>
    <col min="7171" max="7172" width="14.85546875" style="329" customWidth="1"/>
    <col min="7173" max="7173" width="16.28515625" style="329" customWidth="1"/>
    <col min="7174" max="7424" width="9.140625" style="329"/>
    <col min="7425" max="7425" width="6.85546875" style="329" customWidth="1"/>
    <col min="7426" max="7426" width="39.5703125" style="329" customWidth="1"/>
    <col min="7427" max="7428" width="14.85546875" style="329" customWidth="1"/>
    <col min="7429" max="7429" width="16.28515625" style="329" customWidth="1"/>
    <col min="7430" max="7680" width="9.140625" style="329"/>
    <col min="7681" max="7681" width="6.85546875" style="329" customWidth="1"/>
    <col min="7682" max="7682" width="39.5703125" style="329" customWidth="1"/>
    <col min="7683" max="7684" width="14.85546875" style="329" customWidth="1"/>
    <col min="7685" max="7685" width="16.28515625" style="329" customWidth="1"/>
    <col min="7686" max="7936" width="9.140625" style="329"/>
    <col min="7937" max="7937" width="6.85546875" style="329" customWidth="1"/>
    <col min="7938" max="7938" width="39.5703125" style="329" customWidth="1"/>
    <col min="7939" max="7940" width="14.85546875" style="329" customWidth="1"/>
    <col min="7941" max="7941" width="16.28515625" style="329" customWidth="1"/>
    <col min="7942" max="8192" width="9.140625" style="329"/>
    <col min="8193" max="8193" width="6.85546875" style="329" customWidth="1"/>
    <col min="8194" max="8194" width="39.5703125" style="329" customWidth="1"/>
    <col min="8195" max="8196" width="14.85546875" style="329" customWidth="1"/>
    <col min="8197" max="8197" width="16.28515625" style="329" customWidth="1"/>
    <col min="8198" max="8448" width="9.140625" style="329"/>
    <col min="8449" max="8449" width="6.85546875" style="329" customWidth="1"/>
    <col min="8450" max="8450" width="39.5703125" style="329" customWidth="1"/>
    <col min="8451" max="8452" width="14.85546875" style="329" customWidth="1"/>
    <col min="8453" max="8453" width="16.28515625" style="329" customWidth="1"/>
    <col min="8454" max="8704" width="9.140625" style="329"/>
    <col min="8705" max="8705" width="6.85546875" style="329" customWidth="1"/>
    <col min="8706" max="8706" width="39.5703125" style="329" customWidth="1"/>
    <col min="8707" max="8708" width="14.85546875" style="329" customWidth="1"/>
    <col min="8709" max="8709" width="16.28515625" style="329" customWidth="1"/>
    <col min="8710" max="8960" width="9.140625" style="329"/>
    <col min="8961" max="8961" width="6.85546875" style="329" customWidth="1"/>
    <col min="8962" max="8962" width="39.5703125" style="329" customWidth="1"/>
    <col min="8963" max="8964" width="14.85546875" style="329" customWidth="1"/>
    <col min="8965" max="8965" width="16.28515625" style="329" customWidth="1"/>
    <col min="8966" max="9216" width="9.140625" style="329"/>
    <col min="9217" max="9217" width="6.85546875" style="329" customWidth="1"/>
    <col min="9218" max="9218" width="39.5703125" style="329" customWidth="1"/>
    <col min="9219" max="9220" width="14.85546875" style="329" customWidth="1"/>
    <col min="9221" max="9221" width="16.28515625" style="329" customWidth="1"/>
    <col min="9222" max="9472" width="9.140625" style="329"/>
    <col min="9473" max="9473" width="6.85546875" style="329" customWidth="1"/>
    <col min="9474" max="9474" width="39.5703125" style="329" customWidth="1"/>
    <col min="9475" max="9476" width="14.85546875" style="329" customWidth="1"/>
    <col min="9477" max="9477" width="16.28515625" style="329" customWidth="1"/>
    <col min="9478" max="9728" width="9.140625" style="329"/>
    <col min="9729" max="9729" width="6.85546875" style="329" customWidth="1"/>
    <col min="9730" max="9730" width="39.5703125" style="329" customWidth="1"/>
    <col min="9731" max="9732" width="14.85546875" style="329" customWidth="1"/>
    <col min="9733" max="9733" width="16.28515625" style="329" customWidth="1"/>
    <col min="9734" max="9984" width="9.140625" style="329"/>
    <col min="9985" max="9985" width="6.85546875" style="329" customWidth="1"/>
    <col min="9986" max="9986" width="39.5703125" style="329" customWidth="1"/>
    <col min="9987" max="9988" width="14.85546875" style="329" customWidth="1"/>
    <col min="9989" max="9989" width="16.28515625" style="329" customWidth="1"/>
    <col min="9990" max="10240" width="9.140625" style="329"/>
    <col min="10241" max="10241" width="6.85546875" style="329" customWidth="1"/>
    <col min="10242" max="10242" width="39.5703125" style="329" customWidth="1"/>
    <col min="10243" max="10244" width="14.85546875" style="329" customWidth="1"/>
    <col min="10245" max="10245" width="16.28515625" style="329" customWidth="1"/>
    <col min="10246" max="10496" width="9.140625" style="329"/>
    <col min="10497" max="10497" width="6.85546875" style="329" customWidth="1"/>
    <col min="10498" max="10498" width="39.5703125" style="329" customWidth="1"/>
    <col min="10499" max="10500" width="14.85546875" style="329" customWidth="1"/>
    <col min="10501" max="10501" width="16.28515625" style="329" customWidth="1"/>
    <col min="10502" max="10752" width="9.140625" style="329"/>
    <col min="10753" max="10753" width="6.85546875" style="329" customWidth="1"/>
    <col min="10754" max="10754" width="39.5703125" style="329" customWidth="1"/>
    <col min="10755" max="10756" width="14.85546875" style="329" customWidth="1"/>
    <col min="10757" max="10757" width="16.28515625" style="329" customWidth="1"/>
    <col min="10758" max="11008" width="9.140625" style="329"/>
    <col min="11009" max="11009" width="6.85546875" style="329" customWidth="1"/>
    <col min="11010" max="11010" width="39.5703125" style="329" customWidth="1"/>
    <col min="11011" max="11012" width="14.85546875" style="329" customWidth="1"/>
    <col min="11013" max="11013" width="16.28515625" style="329" customWidth="1"/>
    <col min="11014" max="11264" width="9.140625" style="329"/>
    <col min="11265" max="11265" width="6.85546875" style="329" customWidth="1"/>
    <col min="11266" max="11266" width="39.5703125" style="329" customWidth="1"/>
    <col min="11267" max="11268" width="14.85546875" style="329" customWidth="1"/>
    <col min="11269" max="11269" width="16.28515625" style="329" customWidth="1"/>
    <col min="11270" max="11520" width="9.140625" style="329"/>
    <col min="11521" max="11521" width="6.85546875" style="329" customWidth="1"/>
    <col min="11522" max="11522" width="39.5703125" style="329" customWidth="1"/>
    <col min="11523" max="11524" width="14.85546875" style="329" customWidth="1"/>
    <col min="11525" max="11525" width="16.28515625" style="329" customWidth="1"/>
    <col min="11526" max="11776" width="9.140625" style="329"/>
    <col min="11777" max="11777" width="6.85546875" style="329" customWidth="1"/>
    <col min="11778" max="11778" width="39.5703125" style="329" customWidth="1"/>
    <col min="11779" max="11780" width="14.85546875" style="329" customWidth="1"/>
    <col min="11781" max="11781" width="16.28515625" style="329" customWidth="1"/>
    <col min="11782" max="12032" width="9.140625" style="329"/>
    <col min="12033" max="12033" width="6.85546875" style="329" customWidth="1"/>
    <col min="12034" max="12034" width="39.5703125" style="329" customWidth="1"/>
    <col min="12035" max="12036" width="14.85546875" style="329" customWidth="1"/>
    <col min="12037" max="12037" width="16.28515625" style="329" customWidth="1"/>
    <col min="12038" max="12288" width="9.140625" style="329"/>
    <col min="12289" max="12289" width="6.85546875" style="329" customWidth="1"/>
    <col min="12290" max="12290" width="39.5703125" style="329" customWidth="1"/>
    <col min="12291" max="12292" width="14.85546875" style="329" customWidth="1"/>
    <col min="12293" max="12293" width="16.28515625" style="329" customWidth="1"/>
    <col min="12294" max="12544" width="9.140625" style="329"/>
    <col min="12545" max="12545" width="6.85546875" style="329" customWidth="1"/>
    <col min="12546" max="12546" width="39.5703125" style="329" customWidth="1"/>
    <col min="12547" max="12548" width="14.85546875" style="329" customWidth="1"/>
    <col min="12549" max="12549" width="16.28515625" style="329" customWidth="1"/>
    <col min="12550" max="12800" width="9.140625" style="329"/>
    <col min="12801" max="12801" width="6.85546875" style="329" customWidth="1"/>
    <col min="12802" max="12802" width="39.5703125" style="329" customWidth="1"/>
    <col min="12803" max="12804" width="14.85546875" style="329" customWidth="1"/>
    <col min="12805" max="12805" width="16.28515625" style="329" customWidth="1"/>
    <col min="12806" max="13056" width="9.140625" style="329"/>
    <col min="13057" max="13057" width="6.85546875" style="329" customWidth="1"/>
    <col min="13058" max="13058" width="39.5703125" style="329" customWidth="1"/>
    <col min="13059" max="13060" width="14.85546875" style="329" customWidth="1"/>
    <col min="13061" max="13061" width="16.28515625" style="329" customWidth="1"/>
    <col min="13062" max="13312" width="9.140625" style="329"/>
    <col min="13313" max="13313" width="6.85546875" style="329" customWidth="1"/>
    <col min="13314" max="13314" width="39.5703125" style="329" customWidth="1"/>
    <col min="13315" max="13316" width="14.85546875" style="329" customWidth="1"/>
    <col min="13317" max="13317" width="16.28515625" style="329" customWidth="1"/>
    <col min="13318" max="13568" width="9.140625" style="329"/>
    <col min="13569" max="13569" width="6.85546875" style="329" customWidth="1"/>
    <col min="13570" max="13570" width="39.5703125" style="329" customWidth="1"/>
    <col min="13571" max="13572" width="14.85546875" style="329" customWidth="1"/>
    <col min="13573" max="13573" width="16.28515625" style="329" customWidth="1"/>
    <col min="13574" max="13824" width="9.140625" style="329"/>
    <col min="13825" max="13825" width="6.85546875" style="329" customWidth="1"/>
    <col min="13826" max="13826" width="39.5703125" style="329" customWidth="1"/>
    <col min="13827" max="13828" width="14.85546875" style="329" customWidth="1"/>
    <col min="13829" max="13829" width="16.28515625" style="329" customWidth="1"/>
    <col min="13830" max="14080" width="9.140625" style="329"/>
    <col min="14081" max="14081" width="6.85546875" style="329" customWidth="1"/>
    <col min="14082" max="14082" width="39.5703125" style="329" customWidth="1"/>
    <col min="14083" max="14084" width="14.85546875" style="329" customWidth="1"/>
    <col min="14085" max="14085" width="16.28515625" style="329" customWidth="1"/>
    <col min="14086" max="14336" width="9.140625" style="329"/>
    <col min="14337" max="14337" width="6.85546875" style="329" customWidth="1"/>
    <col min="14338" max="14338" width="39.5703125" style="329" customWidth="1"/>
    <col min="14339" max="14340" width="14.85546875" style="329" customWidth="1"/>
    <col min="14341" max="14341" width="16.28515625" style="329" customWidth="1"/>
    <col min="14342" max="14592" width="9.140625" style="329"/>
    <col min="14593" max="14593" width="6.85546875" style="329" customWidth="1"/>
    <col min="14594" max="14594" width="39.5703125" style="329" customWidth="1"/>
    <col min="14595" max="14596" width="14.85546875" style="329" customWidth="1"/>
    <col min="14597" max="14597" width="16.28515625" style="329" customWidth="1"/>
    <col min="14598" max="14848" width="9.140625" style="329"/>
    <col min="14849" max="14849" width="6.85546875" style="329" customWidth="1"/>
    <col min="14850" max="14850" width="39.5703125" style="329" customWidth="1"/>
    <col min="14851" max="14852" width="14.85546875" style="329" customWidth="1"/>
    <col min="14853" max="14853" width="16.28515625" style="329" customWidth="1"/>
    <col min="14854" max="15104" width="9.140625" style="329"/>
    <col min="15105" max="15105" width="6.85546875" style="329" customWidth="1"/>
    <col min="15106" max="15106" width="39.5703125" style="329" customWidth="1"/>
    <col min="15107" max="15108" width="14.85546875" style="329" customWidth="1"/>
    <col min="15109" max="15109" width="16.28515625" style="329" customWidth="1"/>
    <col min="15110" max="15360" width="9.140625" style="329"/>
    <col min="15361" max="15361" width="6.85546875" style="329" customWidth="1"/>
    <col min="15362" max="15362" width="39.5703125" style="329" customWidth="1"/>
    <col min="15363" max="15364" width="14.85546875" style="329" customWidth="1"/>
    <col min="15365" max="15365" width="16.28515625" style="329" customWidth="1"/>
    <col min="15366" max="15616" width="9.140625" style="329"/>
    <col min="15617" max="15617" width="6.85546875" style="329" customWidth="1"/>
    <col min="15618" max="15618" width="39.5703125" style="329" customWidth="1"/>
    <col min="15619" max="15620" width="14.85546875" style="329" customWidth="1"/>
    <col min="15621" max="15621" width="16.28515625" style="329" customWidth="1"/>
    <col min="15622" max="15872" width="9.140625" style="329"/>
    <col min="15873" max="15873" width="6.85546875" style="329" customWidth="1"/>
    <col min="15874" max="15874" width="39.5703125" style="329" customWidth="1"/>
    <col min="15875" max="15876" width="14.85546875" style="329" customWidth="1"/>
    <col min="15877" max="15877" width="16.28515625" style="329" customWidth="1"/>
    <col min="15878" max="16128" width="9.140625" style="329"/>
    <col min="16129" max="16129" width="6.85546875" style="329" customWidth="1"/>
    <col min="16130" max="16130" width="39.5703125" style="329" customWidth="1"/>
    <col min="16131" max="16132" width="14.85546875" style="329" customWidth="1"/>
    <col min="16133" max="16133" width="16.28515625" style="329" customWidth="1"/>
    <col min="16134" max="16384" width="9.140625" style="329"/>
  </cols>
  <sheetData>
    <row r="1" spans="1:8" x14ac:dyDescent="0.25">
      <c r="B1" s="330"/>
      <c r="C1" s="330"/>
      <c r="D1" s="300"/>
      <c r="E1" s="300" t="s">
        <v>552</v>
      </c>
    </row>
    <row r="2" spans="1:8" x14ac:dyDescent="0.25">
      <c r="B2" s="330"/>
      <c r="C2" s="330"/>
      <c r="D2" s="300"/>
      <c r="E2" s="300" t="s">
        <v>128</v>
      </c>
    </row>
    <row r="3" spans="1:8" x14ac:dyDescent="0.25">
      <c r="B3" s="620" t="s">
        <v>634</v>
      </c>
      <c r="C3" s="620"/>
      <c r="D3" s="620"/>
      <c r="E3" s="620"/>
    </row>
    <row r="4" spans="1:8" x14ac:dyDescent="0.25">
      <c r="B4" s="330"/>
      <c r="C4" s="330"/>
      <c r="D4" s="300"/>
      <c r="E4" s="300" t="s">
        <v>171</v>
      </c>
    </row>
    <row r="5" spans="1:8" x14ac:dyDescent="0.25">
      <c r="B5" s="330"/>
      <c r="C5" s="330"/>
      <c r="D5" s="300"/>
      <c r="E5" s="300" t="s">
        <v>167</v>
      </c>
    </row>
    <row r="6" spans="1:8" ht="14.25" customHeight="1" x14ac:dyDescent="0.25">
      <c r="C6" s="300"/>
    </row>
    <row r="7" spans="1:8" ht="14.25" customHeight="1" x14ac:dyDescent="0.25">
      <c r="B7" s="697" t="s">
        <v>619</v>
      </c>
      <c r="C7" s="697"/>
      <c r="D7" s="697"/>
      <c r="E7" s="697"/>
    </row>
    <row r="8" spans="1:8" ht="111.75" customHeight="1" x14ac:dyDescent="0.25">
      <c r="A8" s="331"/>
      <c r="B8" s="618" t="s">
        <v>684</v>
      </c>
      <c r="C8" s="618"/>
      <c r="D8" s="618"/>
      <c r="E8" s="618"/>
    </row>
    <row r="9" spans="1:8" ht="14.25" customHeight="1" x14ac:dyDescent="0.25">
      <c r="C9" s="300"/>
    </row>
    <row r="10" spans="1:8" ht="18.75" customHeight="1" x14ac:dyDescent="0.25">
      <c r="C10" s="332"/>
      <c r="D10" s="332"/>
      <c r="E10" s="333" t="s">
        <v>115</v>
      </c>
    </row>
    <row r="11" spans="1:8" ht="22.5" customHeight="1" x14ac:dyDescent="0.25">
      <c r="A11" s="334" t="s">
        <v>620</v>
      </c>
      <c r="B11" s="334" t="s">
        <v>621</v>
      </c>
      <c r="C11" s="4" t="s">
        <v>637</v>
      </c>
      <c r="D11" s="135" t="s">
        <v>638</v>
      </c>
      <c r="E11" s="135" t="s">
        <v>639</v>
      </c>
    </row>
    <row r="12" spans="1:8" ht="16.5" customHeight="1" x14ac:dyDescent="0.25">
      <c r="A12" s="335" t="s">
        <v>622</v>
      </c>
      <c r="B12" s="27" t="s">
        <v>623</v>
      </c>
      <c r="C12" s="522">
        <v>242.37179</v>
      </c>
      <c r="D12" s="522">
        <v>242.37179</v>
      </c>
      <c r="E12" s="524">
        <f>D12/C12*100</f>
        <v>100</v>
      </c>
      <c r="F12" s="329">
        <f>224.40586+7.82658+2.99716</f>
        <v>235.2296</v>
      </c>
      <c r="G12" s="349">
        <f>0.36919+6.773</f>
        <v>7.1421899999999994</v>
      </c>
      <c r="H12" s="337">
        <f>E12-(F12+G12)</f>
        <v>-142.37179</v>
      </c>
    </row>
    <row r="13" spans="1:8" s="15" customFormat="1" ht="16.5" customHeight="1" x14ac:dyDescent="0.25">
      <c r="A13" s="338" t="s">
        <v>624</v>
      </c>
      <c r="B13" s="339" t="s">
        <v>625</v>
      </c>
      <c r="C13" s="522">
        <v>21.291800000000002</v>
      </c>
      <c r="D13" s="522">
        <v>21.291800000000002</v>
      </c>
      <c r="E13" s="524">
        <f t="shared" ref="E13:E17" si="0">D13/C13*100</f>
        <v>100</v>
      </c>
      <c r="F13" s="15">
        <v>21.291799999999999</v>
      </c>
      <c r="H13" s="337">
        <f t="shared" ref="H13:H16" si="1">E13-(F13+G13)</f>
        <v>78.708200000000005</v>
      </c>
    </row>
    <row r="14" spans="1:8" s="15" customFormat="1" ht="27.75" customHeight="1" x14ac:dyDescent="0.25">
      <c r="A14" s="338" t="s">
        <v>626</v>
      </c>
      <c r="B14" s="340" t="s">
        <v>627</v>
      </c>
      <c r="C14" s="522">
        <v>173.27914999999999</v>
      </c>
      <c r="D14" s="522">
        <v>173.27914999999999</v>
      </c>
      <c r="E14" s="524">
        <f t="shared" si="0"/>
        <v>100</v>
      </c>
      <c r="F14" s="15">
        <v>98.861199999999997</v>
      </c>
      <c r="G14" s="15">
        <v>74.417950000000005</v>
      </c>
      <c r="H14" s="337">
        <f t="shared" si="1"/>
        <v>-73.279150000000016</v>
      </c>
    </row>
    <row r="15" spans="1:8" s="15" customFormat="1" x14ac:dyDescent="0.25">
      <c r="A15" s="338" t="s">
        <v>628</v>
      </c>
      <c r="B15" s="340" t="s">
        <v>629</v>
      </c>
      <c r="C15" s="522">
        <v>0</v>
      </c>
      <c r="D15" s="522">
        <v>0</v>
      </c>
      <c r="E15" s="524">
        <v>0</v>
      </c>
      <c r="H15" s="337">
        <f t="shared" si="1"/>
        <v>0</v>
      </c>
    </row>
    <row r="16" spans="1:8" ht="18.75" customHeight="1" x14ac:dyDescent="0.25">
      <c r="A16" s="338" t="s">
        <v>630</v>
      </c>
      <c r="B16" s="340" t="s">
        <v>631</v>
      </c>
      <c r="C16" s="523">
        <v>112.13131</v>
      </c>
      <c r="D16" s="523">
        <v>112.13131</v>
      </c>
      <c r="E16" s="524">
        <f t="shared" si="0"/>
        <v>100</v>
      </c>
      <c r="F16" s="329">
        <v>92.963200000000001</v>
      </c>
      <c r="G16" s="329">
        <v>19.168109999999999</v>
      </c>
      <c r="H16" s="337">
        <f t="shared" si="1"/>
        <v>-12.131309999999999</v>
      </c>
    </row>
    <row r="17" spans="1:8" s="347" customFormat="1" ht="18.75" customHeight="1" x14ac:dyDescent="0.25">
      <c r="A17" s="342"/>
      <c r="B17" s="343" t="s">
        <v>632</v>
      </c>
      <c r="C17" s="345">
        <f>SUM(C12:C16)</f>
        <v>549.07404999999994</v>
      </c>
      <c r="D17" s="345">
        <f>SUM(D12:D16)</f>
        <v>549.07404999999994</v>
      </c>
      <c r="E17" s="525">
        <f t="shared" si="0"/>
        <v>100</v>
      </c>
      <c r="F17" s="346">
        <f t="shared" ref="F17:H17" si="2">SUM(F12:F16)</f>
        <v>448.34580000000005</v>
      </c>
      <c r="G17" s="344">
        <f t="shared" si="2"/>
        <v>100.72825</v>
      </c>
      <c r="H17" s="346">
        <f t="shared" si="2"/>
        <v>-149.07405</v>
      </c>
    </row>
    <row r="18" spans="1:8" x14ac:dyDescent="0.25">
      <c r="F18" s="329">
        <v>445.34863999999999</v>
      </c>
    </row>
    <row r="19" spans="1:8" x14ac:dyDescent="0.25">
      <c r="C19" s="329">
        <f>+'11'!U743</f>
        <v>549.07404999999994</v>
      </c>
      <c r="D19" s="329">
        <f>+'11'!V743</f>
        <v>549.07405000000006</v>
      </c>
      <c r="F19" s="337">
        <f>F18-F17</f>
        <v>-2.9971600000000649</v>
      </c>
    </row>
    <row r="20" spans="1:8" x14ac:dyDescent="0.25">
      <c r="C20" s="348">
        <f>C19-C17</f>
        <v>0</v>
      </c>
      <c r="D20" s="348">
        <f>D19-D17</f>
        <v>0</v>
      </c>
      <c r="E20" s="348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topLeftCell="A7" workbookViewId="0">
      <selection activeCell="D12" sqref="D12:D15"/>
    </sheetView>
  </sheetViews>
  <sheetFormatPr defaultRowHeight="12.75" x14ac:dyDescent="0.2"/>
  <cols>
    <col min="1" max="1" width="6.85546875" style="413" customWidth="1"/>
    <col min="2" max="2" width="39.5703125" style="413" customWidth="1"/>
    <col min="3" max="4" width="14.85546875" style="413" customWidth="1"/>
    <col min="5" max="5" width="16.28515625" style="413" customWidth="1"/>
    <col min="6" max="256" width="9.140625" style="413"/>
    <col min="257" max="257" width="6.85546875" style="413" customWidth="1"/>
    <col min="258" max="258" width="39.5703125" style="413" customWidth="1"/>
    <col min="259" max="260" width="14.85546875" style="413" customWidth="1"/>
    <col min="261" max="261" width="16.28515625" style="413" customWidth="1"/>
    <col min="262" max="512" width="9.140625" style="413"/>
    <col min="513" max="513" width="6.85546875" style="413" customWidth="1"/>
    <col min="514" max="514" width="39.5703125" style="413" customWidth="1"/>
    <col min="515" max="516" width="14.85546875" style="413" customWidth="1"/>
    <col min="517" max="517" width="16.28515625" style="413" customWidth="1"/>
    <col min="518" max="768" width="9.140625" style="413"/>
    <col min="769" max="769" width="6.85546875" style="413" customWidth="1"/>
    <col min="770" max="770" width="39.5703125" style="413" customWidth="1"/>
    <col min="771" max="772" width="14.85546875" style="413" customWidth="1"/>
    <col min="773" max="773" width="16.28515625" style="413" customWidth="1"/>
    <col min="774" max="1024" width="9.140625" style="413"/>
    <col min="1025" max="1025" width="6.85546875" style="413" customWidth="1"/>
    <col min="1026" max="1026" width="39.5703125" style="413" customWidth="1"/>
    <col min="1027" max="1028" width="14.85546875" style="413" customWidth="1"/>
    <col min="1029" max="1029" width="16.28515625" style="413" customWidth="1"/>
    <col min="1030" max="1280" width="9.140625" style="413"/>
    <col min="1281" max="1281" width="6.85546875" style="413" customWidth="1"/>
    <col min="1282" max="1282" width="39.5703125" style="413" customWidth="1"/>
    <col min="1283" max="1284" width="14.85546875" style="413" customWidth="1"/>
    <col min="1285" max="1285" width="16.28515625" style="413" customWidth="1"/>
    <col min="1286" max="1536" width="9.140625" style="413"/>
    <col min="1537" max="1537" width="6.85546875" style="413" customWidth="1"/>
    <col min="1538" max="1538" width="39.5703125" style="413" customWidth="1"/>
    <col min="1539" max="1540" width="14.85546875" style="413" customWidth="1"/>
    <col min="1541" max="1541" width="16.28515625" style="413" customWidth="1"/>
    <col min="1542" max="1792" width="9.140625" style="413"/>
    <col min="1793" max="1793" width="6.85546875" style="413" customWidth="1"/>
    <col min="1794" max="1794" width="39.5703125" style="413" customWidth="1"/>
    <col min="1795" max="1796" width="14.85546875" style="413" customWidth="1"/>
    <col min="1797" max="1797" width="16.28515625" style="413" customWidth="1"/>
    <col min="1798" max="2048" width="9.140625" style="413"/>
    <col min="2049" max="2049" width="6.85546875" style="413" customWidth="1"/>
    <col min="2050" max="2050" width="39.5703125" style="413" customWidth="1"/>
    <col min="2051" max="2052" width="14.85546875" style="413" customWidth="1"/>
    <col min="2053" max="2053" width="16.28515625" style="413" customWidth="1"/>
    <col min="2054" max="2304" width="9.140625" style="413"/>
    <col min="2305" max="2305" width="6.85546875" style="413" customWidth="1"/>
    <col min="2306" max="2306" width="39.5703125" style="413" customWidth="1"/>
    <col min="2307" max="2308" width="14.85546875" style="413" customWidth="1"/>
    <col min="2309" max="2309" width="16.28515625" style="413" customWidth="1"/>
    <col min="2310" max="2560" width="9.140625" style="413"/>
    <col min="2561" max="2561" width="6.85546875" style="413" customWidth="1"/>
    <col min="2562" max="2562" width="39.5703125" style="413" customWidth="1"/>
    <col min="2563" max="2564" width="14.85546875" style="413" customWidth="1"/>
    <col min="2565" max="2565" width="16.28515625" style="413" customWidth="1"/>
    <col min="2566" max="2816" width="9.140625" style="413"/>
    <col min="2817" max="2817" width="6.85546875" style="413" customWidth="1"/>
    <col min="2818" max="2818" width="39.5703125" style="413" customWidth="1"/>
    <col min="2819" max="2820" width="14.85546875" style="413" customWidth="1"/>
    <col min="2821" max="2821" width="16.28515625" style="413" customWidth="1"/>
    <col min="2822" max="3072" width="9.140625" style="413"/>
    <col min="3073" max="3073" width="6.85546875" style="413" customWidth="1"/>
    <col min="3074" max="3074" width="39.5703125" style="413" customWidth="1"/>
    <col min="3075" max="3076" width="14.85546875" style="413" customWidth="1"/>
    <col min="3077" max="3077" width="16.28515625" style="413" customWidth="1"/>
    <col min="3078" max="3328" width="9.140625" style="413"/>
    <col min="3329" max="3329" width="6.85546875" style="413" customWidth="1"/>
    <col min="3330" max="3330" width="39.5703125" style="413" customWidth="1"/>
    <col min="3331" max="3332" width="14.85546875" style="413" customWidth="1"/>
    <col min="3333" max="3333" width="16.28515625" style="413" customWidth="1"/>
    <col min="3334" max="3584" width="9.140625" style="413"/>
    <col min="3585" max="3585" width="6.85546875" style="413" customWidth="1"/>
    <col min="3586" max="3586" width="39.5703125" style="413" customWidth="1"/>
    <col min="3587" max="3588" width="14.85546875" style="413" customWidth="1"/>
    <col min="3589" max="3589" width="16.28515625" style="413" customWidth="1"/>
    <col min="3590" max="3840" width="9.140625" style="413"/>
    <col min="3841" max="3841" width="6.85546875" style="413" customWidth="1"/>
    <col min="3842" max="3842" width="39.5703125" style="413" customWidth="1"/>
    <col min="3843" max="3844" width="14.85546875" style="413" customWidth="1"/>
    <col min="3845" max="3845" width="16.28515625" style="413" customWidth="1"/>
    <col min="3846" max="4096" width="9.140625" style="413"/>
    <col min="4097" max="4097" width="6.85546875" style="413" customWidth="1"/>
    <col min="4098" max="4098" width="39.5703125" style="413" customWidth="1"/>
    <col min="4099" max="4100" width="14.85546875" style="413" customWidth="1"/>
    <col min="4101" max="4101" width="16.28515625" style="413" customWidth="1"/>
    <col min="4102" max="4352" width="9.140625" style="413"/>
    <col min="4353" max="4353" width="6.85546875" style="413" customWidth="1"/>
    <col min="4354" max="4354" width="39.5703125" style="413" customWidth="1"/>
    <col min="4355" max="4356" width="14.85546875" style="413" customWidth="1"/>
    <col min="4357" max="4357" width="16.28515625" style="413" customWidth="1"/>
    <col min="4358" max="4608" width="9.140625" style="413"/>
    <col min="4609" max="4609" width="6.85546875" style="413" customWidth="1"/>
    <col min="4610" max="4610" width="39.5703125" style="413" customWidth="1"/>
    <col min="4611" max="4612" width="14.85546875" style="413" customWidth="1"/>
    <col min="4613" max="4613" width="16.28515625" style="413" customWidth="1"/>
    <col min="4614" max="4864" width="9.140625" style="413"/>
    <col min="4865" max="4865" width="6.85546875" style="413" customWidth="1"/>
    <col min="4866" max="4866" width="39.5703125" style="413" customWidth="1"/>
    <col min="4867" max="4868" width="14.85546875" style="413" customWidth="1"/>
    <col min="4869" max="4869" width="16.28515625" style="413" customWidth="1"/>
    <col min="4870" max="5120" width="9.140625" style="413"/>
    <col min="5121" max="5121" width="6.85546875" style="413" customWidth="1"/>
    <col min="5122" max="5122" width="39.5703125" style="413" customWidth="1"/>
    <col min="5123" max="5124" width="14.85546875" style="413" customWidth="1"/>
    <col min="5125" max="5125" width="16.28515625" style="413" customWidth="1"/>
    <col min="5126" max="5376" width="9.140625" style="413"/>
    <col min="5377" max="5377" width="6.85546875" style="413" customWidth="1"/>
    <col min="5378" max="5378" width="39.5703125" style="413" customWidth="1"/>
    <col min="5379" max="5380" width="14.85546875" style="413" customWidth="1"/>
    <col min="5381" max="5381" width="16.28515625" style="413" customWidth="1"/>
    <col min="5382" max="5632" width="9.140625" style="413"/>
    <col min="5633" max="5633" width="6.85546875" style="413" customWidth="1"/>
    <col min="5634" max="5634" width="39.5703125" style="413" customWidth="1"/>
    <col min="5635" max="5636" width="14.85546875" style="413" customWidth="1"/>
    <col min="5637" max="5637" width="16.28515625" style="413" customWidth="1"/>
    <col min="5638" max="5888" width="9.140625" style="413"/>
    <col min="5889" max="5889" width="6.85546875" style="413" customWidth="1"/>
    <col min="5890" max="5890" width="39.5703125" style="413" customWidth="1"/>
    <col min="5891" max="5892" width="14.85546875" style="413" customWidth="1"/>
    <col min="5893" max="5893" width="16.28515625" style="413" customWidth="1"/>
    <col min="5894" max="6144" width="9.140625" style="413"/>
    <col min="6145" max="6145" width="6.85546875" style="413" customWidth="1"/>
    <col min="6146" max="6146" width="39.5703125" style="413" customWidth="1"/>
    <col min="6147" max="6148" width="14.85546875" style="413" customWidth="1"/>
    <col min="6149" max="6149" width="16.28515625" style="413" customWidth="1"/>
    <col min="6150" max="6400" width="9.140625" style="413"/>
    <col min="6401" max="6401" width="6.85546875" style="413" customWidth="1"/>
    <col min="6402" max="6402" width="39.5703125" style="413" customWidth="1"/>
    <col min="6403" max="6404" width="14.85546875" style="413" customWidth="1"/>
    <col min="6405" max="6405" width="16.28515625" style="413" customWidth="1"/>
    <col min="6406" max="6656" width="9.140625" style="413"/>
    <col min="6657" max="6657" width="6.85546875" style="413" customWidth="1"/>
    <col min="6658" max="6658" width="39.5703125" style="413" customWidth="1"/>
    <col min="6659" max="6660" width="14.85546875" style="413" customWidth="1"/>
    <col min="6661" max="6661" width="16.28515625" style="413" customWidth="1"/>
    <col min="6662" max="6912" width="9.140625" style="413"/>
    <col min="6913" max="6913" width="6.85546875" style="413" customWidth="1"/>
    <col min="6914" max="6914" width="39.5703125" style="413" customWidth="1"/>
    <col min="6915" max="6916" width="14.85546875" style="413" customWidth="1"/>
    <col min="6917" max="6917" width="16.28515625" style="413" customWidth="1"/>
    <col min="6918" max="7168" width="9.140625" style="413"/>
    <col min="7169" max="7169" width="6.85546875" style="413" customWidth="1"/>
    <col min="7170" max="7170" width="39.5703125" style="413" customWidth="1"/>
    <col min="7171" max="7172" width="14.85546875" style="413" customWidth="1"/>
    <col min="7173" max="7173" width="16.28515625" style="413" customWidth="1"/>
    <col min="7174" max="7424" width="9.140625" style="413"/>
    <col min="7425" max="7425" width="6.85546875" style="413" customWidth="1"/>
    <col min="7426" max="7426" width="39.5703125" style="413" customWidth="1"/>
    <col min="7427" max="7428" width="14.85546875" style="413" customWidth="1"/>
    <col min="7429" max="7429" width="16.28515625" style="413" customWidth="1"/>
    <col min="7430" max="7680" width="9.140625" style="413"/>
    <col min="7681" max="7681" width="6.85546875" style="413" customWidth="1"/>
    <col min="7682" max="7682" width="39.5703125" style="413" customWidth="1"/>
    <col min="7683" max="7684" width="14.85546875" style="413" customWidth="1"/>
    <col min="7685" max="7685" width="16.28515625" style="413" customWidth="1"/>
    <col min="7686" max="7936" width="9.140625" style="413"/>
    <col min="7937" max="7937" width="6.85546875" style="413" customWidth="1"/>
    <col min="7938" max="7938" width="39.5703125" style="413" customWidth="1"/>
    <col min="7939" max="7940" width="14.85546875" style="413" customWidth="1"/>
    <col min="7941" max="7941" width="16.28515625" style="413" customWidth="1"/>
    <col min="7942" max="8192" width="9.140625" style="413"/>
    <col min="8193" max="8193" width="6.85546875" style="413" customWidth="1"/>
    <col min="8194" max="8194" width="39.5703125" style="413" customWidth="1"/>
    <col min="8195" max="8196" width="14.85546875" style="413" customWidth="1"/>
    <col min="8197" max="8197" width="16.28515625" style="413" customWidth="1"/>
    <col min="8198" max="8448" width="9.140625" style="413"/>
    <col min="8449" max="8449" width="6.85546875" style="413" customWidth="1"/>
    <col min="8450" max="8450" width="39.5703125" style="413" customWidth="1"/>
    <col min="8451" max="8452" width="14.85546875" style="413" customWidth="1"/>
    <col min="8453" max="8453" width="16.28515625" style="413" customWidth="1"/>
    <col min="8454" max="8704" width="9.140625" style="413"/>
    <col min="8705" max="8705" width="6.85546875" style="413" customWidth="1"/>
    <col min="8706" max="8706" width="39.5703125" style="413" customWidth="1"/>
    <col min="8707" max="8708" width="14.85546875" style="413" customWidth="1"/>
    <col min="8709" max="8709" width="16.28515625" style="413" customWidth="1"/>
    <col min="8710" max="8960" width="9.140625" style="413"/>
    <col min="8961" max="8961" width="6.85546875" style="413" customWidth="1"/>
    <col min="8962" max="8962" width="39.5703125" style="413" customWidth="1"/>
    <col min="8963" max="8964" width="14.85546875" style="413" customWidth="1"/>
    <col min="8965" max="8965" width="16.28515625" style="413" customWidth="1"/>
    <col min="8966" max="9216" width="9.140625" style="413"/>
    <col min="9217" max="9217" width="6.85546875" style="413" customWidth="1"/>
    <col min="9218" max="9218" width="39.5703125" style="413" customWidth="1"/>
    <col min="9219" max="9220" width="14.85546875" style="413" customWidth="1"/>
    <col min="9221" max="9221" width="16.28515625" style="413" customWidth="1"/>
    <col min="9222" max="9472" width="9.140625" style="413"/>
    <col min="9473" max="9473" width="6.85546875" style="413" customWidth="1"/>
    <col min="9474" max="9474" width="39.5703125" style="413" customWidth="1"/>
    <col min="9475" max="9476" width="14.85546875" style="413" customWidth="1"/>
    <col min="9477" max="9477" width="16.28515625" style="413" customWidth="1"/>
    <col min="9478" max="9728" width="9.140625" style="413"/>
    <col min="9729" max="9729" width="6.85546875" style="413" customWidth="1"/>
    <col min="9730" max="9730" width="39.5703125" style="413" customWidth="1"/>
    <col min="9731" max="9732" width="14.85546875" style="413" customWidth="1"/>
    <col min="9733" max="9733" width="16.28515625" style="413" customWidth="1"/>
    <col min="9734" max="9984" width="9.140625" style="413"/>
    <col min="9985" max="9985" width="6.85546875" style="413" customWidth="1"/>
    <col min="9986" max="9986" width="39.5703125" style="413" customWidth="1"/>
    <col min="9987" max="9988" width="14.85546875" style="413" customWidth="1"/>
    <col min="9989" max="9989" width="16.28515625" style="413" customWidth="1"/>
    <col min="9990" max="10240" width="9.140625" style="413"/>
    <col min="10241" max="10241" width="6.85546875" style="413" customWidth="1"/>
    <col min="10242" max="10242" width="39.5703125" style="413" customWidth="1"/>
    <col min="10243" max="10244" width="14.85546875" style="413" customWidth="1"/>
    <col min="10245" max="10245" width="16.28515625" style="413" customWidth="1"/>
    <col min="10246" max="10496" width="9.140625" style="413"/>
    <col min="10497" max="10497" width="6.85546875" style="413" customWidth="1"/>
    <col min="10498" max="10498" width="39.5703125" style="413" customWidth="1"/>
    <col min="10499" max="10500" width="14.85546875" style="413" customWidth="1"/>
    <col min="10501" max="10501" width="16.28515625" style="413" customWidth="1"/>
    <col min="10502" max="10752" width="9.140625" style="413"/>
    <col min="10753" max="10753" width="6.85546875" style="413" customWidth="1"/>
    <col min="10754" max="10754" width="39.5703125" style="413" customWidth="1"/>
    <col min="10755" max="10756" width="14.85546875" style="413" customWidth="1"/>
    <col min="10757" max="10757" width="16.28515625" style="413" customWidth="1"/>
    <col min="10758" max="11008" width="9.140625" style="413"/>
    <col min="11009" max="11009" width="6.85546875" style="413" customWidth="1"/>
    <col min="11010" max="11010" width="39.5703125" style="413" customWidth="1"/>
    <col min="11011" max="11012" width="14.85546875" style="413" customWidth="1"/>
    <col min="11013" max="11013" width="16.28515625" style="413" customWidth="1"/>
    <col min="11014" max="11264" width="9.140625" style="413"/>
    <col min="11265" max="11265" width="6.85546875" style="413" customWidth="1"/>
    <col min="11266" max="11266" width="39.5703125" style="413" customWidth="1"/>
    <col min="11267" max="11268" width="14.85546875" style="413" customWidth="1"/>
    <col min="11269" max="11269" width="16.28515625" style="413" customWidth="1"/>
    <col min="11270" max="11520" width="9.140625" style="413"/>
    <col min="11521" max="11521" width="6.85546875" style="413" customWidth="1"/>
    <col min="11522" max="11522" width="39.5703125" style="413" customWidth="1"/>
    <col min="11523" max="11524" width="14.85546875" style="413" customWidth="1"/>
    <col min="11525" max="11525" width="16.28515625" style="413" customWidth="1"/>
    <col min="11526" max="11776" width="9.140625" style="413"/>
    <col min="11777" max="11777" width="6.85546875" style="413" customWidth="1"/>
    <col min="11778" max="11778" width="39.5703125" style="413" customWidth="1"/>
    <col min="11779" max="11780" width="14.85546875" style="413" customWidth="1"/>
    <col min="11781" max="11781" width="16.28515625" style="413" customWidth="1"/>
    <col min="11782" max="12032" width="9.140625" style="413"/>
    <col min="12033" max="12033" width="6.85546875" style="413" customWidth="1"/>
    <col min="12034" max="12034" width="39.5703125" style="413" customWidth="1"/>
    <col min="12035" max="12036" width="14.85546875" style="413" customWidth="1"/>
    <col min="12037" max="12037" width="16.28515625" style="413" customWidth="1"/>
    <col min="12038" max="12288" width="9.140625" style="413"/>
    <col min="12289" max="12289" width="6.85546875" style="413" customWidth="1"/>
    <col min="12290" max="12290" width="39.5703125" style="413" customWidth="1"/>
    <col min="12291" max="12292" width="14.85546875" style="413" customWidth="1"/>
    <col min="12293" max="12293" width="16.28515625" style="413" customWidth="1"/>
    <col min="12294" max="12544" width="9.140625" style="413"/>
    <col min="12545" max="12545" width="6.85546875" style="413" customWidth="1"/>
    <col min="12546" max="12546" width="39.5703125" style="413" customWidth="1"/>
    <col min="12547" max="12548" width="14.85546875" style="413" customWidth="1"/>
    <col min="12549" max="12549" width="16.28515625" style="413" customWidth="1"/>
    <col min="12550" max="12800" width="9.140625" style="413"/>
    <col min="12801" max="12801" width="6.85546875" style="413" customWidth="1"/>
    <col min="12802" max="12802" width="39.5703125" style="413" customWidth="1"/>
    <col min="12803" max="12804" width="14.85546875" style="413" customWidth="1"/>
    <col min="12805" max="12805" width="16.28515625" style="413" customWidth="1"/>
    <col min="12806" max="13056" width="9.140625" style="413"/>
    <col min="13057" max="13057" width="6.85546875" style="413" customWidth="1"/>
    <col min="13058" max="13058" width="39.5703125" style="413" customWidth="1"/>
    <col min="13059" max="13060" width="14.85546875" style="413" customWidth="1"/>
    <col min="13061" max="13061" width="16.28515625" style="413" customWidth="1"/>
    <col min="13062" max="13312" width="9.140625" style="413"/>
    <col min="13313" max="13313" width="6.85546875" style="413" customWidth="1"/>
    <col min="13314" max="13314" width="39.5703125" style="413" customWidth="1"/>
    <col min="13315" max="13316" width="14.85546875" style="413" customWidth="1"/>
    <col min="13317" max="13317" width="16.28515625" style="413" customWidth="1"/>
    <col min="13318" max="13568" width="9.140625" style="413"/>
    <col min="13569" max="13569" width="6.85546875" style="413" customWidth="1"/>
    <col min="13570" max="13570" width="39.5703125" style="413" customWidth="1"/>
    <col min="13571" max="13572" width="14.85546875" style="413" customWidth="1"/>
    <col min="13573" max="13573" width="16.28515625" style="413" customWidth="1"/>
    <col min="13574" max="13824" width="9.140625" style="413"/>
    <col min="13825" max="13825" width="6.85546875" style="413" customWidth="1"/>
    <col min="13826" max="13826" width="39.5703125" style="413" customWidth="1"/>
    <col min="13827" max="13828" width="14.85546875" style="413" customWidth="1"/>
    <col min="13829" max="13829" width="16.28515625" style="413" customWidth="1"/>
    <col min="13830" max="14080" width="9.140625" style="413"/>
    <col min="14081" max="14081" width="6.85546875" style="413" customWidth="1"/>
    <col min="14082" max="14082" width="39.5703125" style="413" customWidth="1"/>
    <col min="14083" max="14084" width="14.85546875" style="413" customWidth="1"/>
    <col min="14085" max="14085" width="16.28515625" style="413" customWidth="1"/>
    <col min="14086" max="14336" width="9.140625" style="413"/>
    <col min="14337" max="14337" width="6.85546875" style="413" customWidth="1"/>
    <col min="14338" max="14338" width="39.5703125" style="413" customWidth="1"/>
    <col min="14339" max="14340" width="14.85546875" style="413" customWidth="1"/>
    <col min="14341" max="14341" width="16.28515625" style="413" customWidth="1"/>
    <col min="14342" max="14592" width="9.140625" style="413"/>
    <col min="14593" max="14593" width="6.85546875" style="413" customWidth="1"/>
    <col min="14594" max="14594" width="39.5703125" style="413" customWidth="1"/>
    <col min="14595" max="14596" width="14.85546875" style="413" customWidth="1"/>
    <col min="14597" max="14597" width="16.28515625" style="413" customWidth="1"/>
    <col min="14598" max="14848" width="9.140625" style="413"/>
    <col min="14849" max="14849" width="6.85546875" style="413" customWidth="1"/>
    <col min="14850" max="14850" width="39.5703125" style="413" customWidth="1"/>
    <col min="14851" max="14852" width="14.85546875" style="413" customWidth="1"/>
    <col min="14853" max="14853" width="16.28515625" style="413" customWidth="1"/>
    <col min="14854" max="15104" width="9.140625" style="413"/>
    <col min="15105" max="15105" width="6.85546875" style="413" customWidth="1"/>
    <col min="15106" max="15106" width="39.5703125" style="413" customWidth="1"/>
    <col min="15107" max="15108" width="14.85546875" style="413" customWidth="1"/>
    <col min="15109" max="15109" width="16.28515625" style="413" customWidth="1"/>
    <col min="15110" max="15360" width="9.140625" style="413"/>
    <col min="15361" max="15361" width="6.85546875" style="413" customWidth="1"/>
    <col min="15362" max="15362" width="39.5703125" style="413" customWidth="1"/>
    <col min="15363" max="15364" width="14.85546875" style="413" customWidth="1"/>
    <col min="15365" max="15365" width="16.28515625" style="413" customWidth="1"/>
    <col min="15366" max="15616" width="9.140625" style="413"/>
    <col min="15617" max="15617" width="6.85546875" style="413" customWidth="1"/>
    <col min="15618" max="15618" width="39.5703125" style="413" customWidth="1"/>
    <col min="15619" max="15620" width="14.85546875" style="413" customWidth="1"/>
    <col min="15621" max="15621" width="16.28515625" style="413" customWidth="1"/>
    <col min="15622" max="15872" width="9.140625" style="413"/>
    <col min="15873" max="15873" width="6.85546875" style="413" customWidth="1"/>
    <col min="15874" max="15874" width="39.5703125" style="413" customWidth="1"/>
    <col min="15875" max="15876" width="14.85546875" style="413" customWidth="1"/>
    <col min="15877" max="15877" width="16.28515625" style="413" customWidth="1"/>
    <col min="15878" max="16128" width="9.140625" style="413"/>
    <col min="16129" max="16129" width="6.85546875" style="413" customWidth="1"/>
    <col min="16130" max="16130" width="39.5703125" style="413" customWidth="1"/>
    <col min="16131" max="16132" width="14.85546875" style="413" customWidth="1"/>
    <col min="16133" max="16133" width="16.28515625" style="413" customWidth="1"/>
    <col min="16134" max="16384" width="9.140625" style="413"/>
  </cols>
  <sheetData>
    <row r="1" spans="1:5" x14ac:dyDescent="0.2">
      <c r="B1" s="414"/>
      <c r="C1" s="414"/>
      <c r="D1" s="415"/>
      <c r="E1" s="415" t="s">
        <v>645</v>
      </c>
    </row>
    <row r="2" spans="1:5" x14ac:dyDescent="0.2">
      <c r="B2" s="414"/>
      <c r="C2" s="414"/>
      <c r="D2" s="415"/>
      <c r="E2" s="415" t="s">
        <v>128</v>
      </c>
    </row>
    <row r="3" spans="1:5" x14ac:dyDescent="0.2">
      <c r="B3" s="698" t="s">
        <v>634</v>
      </c>
      <c r="C3" s="698"/>
      <c r="D3" s="698"/>
      <c r="E3" s="698"/>
    </row>
    <row r="4" spans="1:5" x14ac:dyDescent="0.2">
      <c r="B4" s="414"/>
      <c r="C4" s="414"/>
      <c r="D4" s="415"/>
      <c r="E4" s="415" t="s">
        <v>171</v>
      </c>
    </row>
    <row r="5" spans="1:5" x14ac:dyDescent="0.2">
      <c r="B5" s="414"/>
      <c r="C5" s="414"/>
      <c r="D5" s="415"/>
      <c r="E5" s="415" t="s">
        <v>167</v>
      </c>
    </row>
    <row r="6" spans="1:5" ht="14.25" customHeight="1" x14ac:dyDescent="0.2">
      <c r="C6" s="415"/>
    </row>
    <row r="7" spans="1:5" ht="14.25" customHeight="1" x14ac:dyDescent="0.2">
      <c r="B7" s="699" t="s">
        <v>619</v>
      </c>
      <c r="C7" s="699"/>
      <c r="D7" s="699"/>
      <c r="E7" s="699"/>
    </row>
    <row r="8" spans="1:5" ht="74.25" customHeight="1" x14ac:dyDescent="0.2">
      <c r="A8" s="416"/>
      <c r="B8" s="700" t="s">
        <v>685</v>
      </c>
      <c r="C8" s="700"/>
      <c r="D8" s="700"/>
      <c r="E8" s="700"/>
    </row>
    <row r="9" spans="1:5" ht="14.25" customHeight="1" x14ac:dyDescent="0.2">
      <c r="C9" s="415"/>
    </row>
    <row r="10" spans="1:5" ht="18.75" customHeight="1" x14ac:dyDescent="0.2">
      <c r="C10" s="417"/>
      <c r="D10" s="417"/>
      <c r="E10" s="418" t="s">
        <v>115</v>
      </c>
    </row>
    <row r="11" spans="1:5" ht="22.5" customHeight="1" x14ac:dyDescent="0.2">
      <c r="A11" s="419" t="s">
        <v>620</v>
      </c>
      <c r="B11" s="419" t="s">
        <v>621</v>
      </c>
      <c r="C11" s="420" t="s">
        <v>168</v>
      </c>
      <c r="D11" s="421" t="s">
        <v>642</v>
      </c>
      <c r="E11" s="421" t="s">
        <v>639</v>
      </c>
    </row>
    <row r="12" spans="1:5" s="430" customFormat="1" ht="16.5" customHeight="1" x14ac:dyDescent="0.2">
      <c r="A12" s="427" t="s">
        <v>624</v>
      </c>
      <c r="B12" s="428" t="s">
        <v>625</v>
      </c>
      <c r="C12" s="424">
        <v>111.4961</v>
      </c>
      <c r="D12" s="424">
        <v>111.4961</v>
      </c>
      <c r="E12" s="426">
        <f>D12/C12*100</f>
        <v>100</v>
      </c>
    </row>
    <row r="13" spans="1:5" s="430" customFormat="1" ht="27.75" customHeight="1" x14ac:dyDescent="0.2">
      <c r="A13" s="427" t="s">
        <v>626</v>
      </c>
      <c r="B13" s="431" t="s">
        <v>627</v>
      </c>
      <c r="C13" s="424">
        <v>117.018</v>
      </c>
      <c r="D13" s="424">
        <v>117.018</v>
      </c>
      <c r="E13" s="426">
        <f>D13/C13*100</f>
        <v>100</v>
      </c>
    </row>
    <row r="14" spans="1:5" s="430" customFormat="1" x14ac:dyDescent="0.2">
      <c r="A14" s="427" t="s">
        <v>628</v>
      </c>
      <c r="B14" s="431" t="s">
        <v>629</v>
      </c>
      <c r="C14" s="424">
        <v>135.39400000000001</v>
      </c>
      <c r="D14" s="424">
        <v>135.39400000000001</v>
      </c>
      <c r="E14" s="426">
        <f>D14/C14*100</f>
        <v>100</v>
      </c>
    </row>
    <row r="15" spans="1:5" ht="18.75" customHeight="1" x14ac:dyDescent="0.2">
      <c r="A15" s="427" t="s">
        <v>630</v>
      </c>
      <c r="B15" s="431" t="s">
        <v>631</v>
      </c>
      <c r="C15" s="432">
        <v>138.51</v>
      </c>
      <c r="D15" s="432">
        <v>138.51</v>
      </c>
      <c r="E15" s="426">
        <f>D15/C15*100</f>
        <v>100</v>
      </c>
    </row>
    <row r="16" spans="1:5" s="438" customFormat="1" ht="18.75" customHeight="1" x14ac:dyDescent="0.2">
      <c r="A16" s="437"/>
      <c r="B16" s="434" t="s">
        <v>632</v>
      </c>
      <c r="C16" s="429">
        <f>SUM(C12:C15)</f>
        <v>502.41809999999998</v>
      </c>
      <c r="D16" s="429">
        <f>SUM(D12:D15)</f>
        <v>502.41809999999998</v>
      </c>
      <c r="E16" s="426">
        <f>D16/C16*100</f>
        <v>100</v>
      </c>
    </row>
    <row r="18" spans="3:5" x14ac:dyDescent="0.2">
      <c r="C18" s="413">
        <f>+'11'!U746</f>
        <v>502.41809999999998</v>
      </c>
      <c r="D18" s="413">
        <f>+'11'!V746</f>
        <v>502.41809999999998</v>
      </c>
    </row>
    <row r="19" spans="3:5" x14ac:dyDescent="0.2">
      <c r="C19" s="435">
        <f>+C16-C18</f>
        <v>0</v>
      </c>
      <c r="D19" s="435">
        <f>+D16-D18</f>
        <v>0</v>
      </c>
      <c r="E19" s="435"/>
    </row>
    <row r="20" spans="3:5" x14ac:dyDescent="0.2">
      <c r="D20" s="439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0"/>
  <sheetViews>
    <sheetView view="pageBreakPreview" topLeftCell="A4" workbookViewId="0">
      <selection activeCell="D14" sqref="D14:D16"/>
    </sheetView>
  </sheetViews>
  <sheetFormatPr defaultRowHeight="15.75" x14ac:dyDescent="0.25"/>
  <cols>
    <col min="1" max="1" width="6.85546875" style="329" customWidth="1"/>
    <col min="2" max="2" width="32.42578125" style="329" customWidth="1"/>
    <col min="3" max="4" width="14.85546875" style="329" customWidth="1"/>
    <col min="5" max="5" width="14.5703125" style="329" customWidth="1"/>
    <col min="6" max="256" width="9.140625" style="329"/>
    <col min="257" max="257" width="6.85546875" style="329" customWidth="1"/>
    <col min="258" max="258" width="32.42578125" style="329" customWidth="1"/>
    <col min="259" max="260" width="14.85546875" style="329" customWidth="1"/>
    <col min="261" max="261" width="14.5703125" style="329" customWidth="1"/>
    <col min="262" max="512" width="9.140625" style="329"/>
    <col min="513" max="513" width="6.85546875" style="329" customWidth="1"/>
    <col min="514" max="514" width="32.42578125" style="329" customWidth="1"/>
    <col min="515" max="516" width="14.85546875" style="329" customWidth="1"/>
    <col min="517" max="517" width="14.5703125" style="329" customWidth="1"/>
    <col min="518" max="768" width="9.140625" style="329"/>
    <col min="769" max="769" width="6.85546875" style="329" customWidth="1"/>
    <col min="770" max="770" width="32.42578125" style="329" customWidth="1"/>
    <col min="771" max="772" width="14.85546875" style="329" customWidth="1"/>
    <col min="773" max="773" width="14.5703125" style="329" customWidth="1"/>
    <col min="774" max="1024" width="9.140625" style="329"/>
    <col min="1025" max="1025" width="6.85546875" style="329" customWidth="1"/>
    <col min="1026" max="1026" width="32.42578125" style="329" customWidth="1"/>
    <col min="1027" max="1028" width="14.85546875" style="329" customWidth="1"/>
    <col min="1029" max="1029" width="14.5703125" style="329" customWidth="1"/>
    <col min="1030" max="1280" width="9.140625" style="329"/>
    <col min="1281" max="1281" width="6.85546875" style="329" customWidth="1"/>
    <col min="1282" max="1282" width="32.42578125" style="329" customWidth="1"/>
    <col min="1283" max="1284" width="14.85546875" style="329" customWidth="1"/>
    <col min="1285" max="1285" width="14.5703125" style="329" customWidth="1"/>
    <col min="1286" max="1536" width="9.140625" style="329"/>
    <col min="1537" max="1537" width="6.85546875" style="329" customWidth="1"/>
    <col min="1538" max="1538" width="32.42578125" style="329" customWidth="1"/>
    <col min="1539" max="1540" width="14.85546875" style="329" customWidth="1"/>
    <col min="1541" max="1541" width="14.5703125" style="329" customWidth="1"/>
    <col min="1542" max="1792" width="9.140625" style="329"/>
    <col min="1793" max="1793" width="6.85546875" style="329" customWidth="1"/>
    <col min="1794" max="1794" width="32.42578125" style="329" customWidth="1"/>
    <col min="1795" max="1796" width="14.85546875" style="329" customWidth="1"/>
    <col min="1797" max="1797" width="14.5703125" style="329" customWidth="1"/>
    <col min="1798" max="2048" width="9.140625" style="329"/>
    <col min="2049" max="2049" width="6.85546875" style="329" customWidth="1"/>
    <col min="2050" max="2050" width="32.42578125" style="329" customWidth="1"/>
    <col min="2051" max="2052" width="14.85546875" style="329" customWidth="1"/>
    <col min="2053" max="2053" width="14.5703125" style="329" customWidth="1"/>
    <col min="2054" max="2304" width="9.140625" style="329"/>
    <col min="2305" max="2305" width="6.85546875" style="329" customWidth="1"/>
    <col min="2306" max="2306" width="32.42578125" style="329" customWidth="1"/>
    <col min="2307" max="2308" width="14.85546875" style="329" customWidth="1"/>
    <col min="2309" max="2309" width="14.5703125" style="329" customWidth="1"/>
    <col min="2310" max="2560" width="9.140625" style="329"/>
    <col min="2561" max="2561" width="6.85546875" style="329" customWidth="1"/>
    <col min="2562" max="2562" width="32.42578125" style="329" customWidth="1"/>
    <col min="2563" max="2564" width="14.85546875" style="329" customWidth="1"/>
    <col min="2565" max="2565" width="14.5703125" style="329" customWidth="1"/>
    <col min="2566" max="2816" width="9.140625" style="329"/>
    <col min="2817" max="2817" width="6.85546875" style="329" customWidth="1"/>
    <col min="2818" max="2818" width="32.42578125" style="329" customWidth="1"/>
    <col min="2819" max="2820" width="14.85546875" style="329" customWidth="1"/>
    <col min="2821" max="2821" width="14.5703125" style="329" customWidth="1"/>
    <col min="2822" max="3072" width="9.140625" style="329"/>
    <col min="3073" max="3073" width="6.85546875" style="329" customWidth="1"/>
    <col min="3074" max="3074" width="32.42578125" style="329" customWidth="1"/>
    <col min="3075" max="3076" width="14.85546875" style="329" customWidth="1"/>
    <col min="3077" max="3077" width="14.5703125" style="329" customWidth="1"/>
    <col min="3078" max="3328" width="9.140625" style="329"/>
    <col min="3329" max="3329" width="6.85546875" style="329" customWidth="1"/>
    <col min="3330" max="3330" width="32.42578125" style="329" customWidth="1"/>
    <col min="3331" max="3332" width="14.85546875" style="329" customWidth="1"/>
    <col min="3333" max="3333" width="14.5703125" style="329" customWidth="1"/>
    <col min="3334" max="3584" width="9.140625" style="329"/>
    <col min="3585" max="3585" width="6.85546875" style="329" customWidth="1"/>
    <col min="3586" max="3586" width="32.42578125" style="329" customWidth="1"/>
    <col min="3587" max="3588" width="14.85546875" style="329" customWidth="1"/>
    <col min="3589" max="3589" width="14.5703125" style="329" customWidth="1"/>
    <col min="3590" max="3840" width="9.140625" style="329"/>
    <col min="3841" max="3841" width="6.85546875" style="329" customWidth="1"/>
    <col min="3842" max="3842" width="32.42578125" style="329" customWidth="1"/>
    <col min="3843" max="3844" width="14.85546875" style="329" customWidth="1"/>
    <col min="3845" max="3845" width="14.5703125" style="329" customWidth="1"/>
    <col min="3846" max="4096" width="9.140625" style="329"/>
    <col min="4097" max="4097" width="6.85546875" style="329" customWidth="1"/>
    <col min="4098" max="4098" width="32.42578125" style="329" customWidth="1"/>
    <col min="4099" max="4100" width="14.85546875" style="329" customWidth="1"/>
    <col min="4101" max="4101" width="14.5703125" style="329" customWidth="1"/>
    <col min="4102" max="4352" width="9.140625" style="329"/>
    <col min="4353" max="4353" width="6.85546875" style="329" customWidth="1"/>
    <col min="4354" max="4354" width="32.42578125" style="329" customWidth="1"/>
    <col min="4355" max="4356" width="14.85546875" style="329" customWidth="1"/>
    <col min="4357" max="4357" width="14.5703125" style="329" customWidth="1"/>
    <col min="4358" max="4608" width="9.140625" style="329"/>
    <col min="4609" max="4609" width="6.85546875" style="329" customWidth="1"/>
    <col min="4610" max="4610" width="32.42578125" style="329" customWidth="1"/>
    <col min="4611" max="4612" width="14.85546875" style="329" customWidth="1"/>
    <col min="4613" max="4613" width="14.5703125" style="329" customWidth="1"/>
    <col min="4614" max="4864" width="9.140625" style="329"/>
    <col min="4865" max="4865" width="6.85546875" style="329" customWidth="1"/>
    <col min="4866" max="4866" width="32.42578125" style="329" customWidth="1"/>
    <col min="4867" max="4868" width="14.85546875" style="329" customWidth="1"/>
    <col min="4869" max="4869" width="14.5703125" style="329" customWidth="1"/>
    <col min="4870" max="5120" width="9.140625" style="329"/>
    <col min="5121" max="5121" width="6.85546875" style="329" customWidth="1"/>
    <col min="5122" max="5122" width="32.42578125" style="329" customWidth="1"/>
    <col min="5123" max="5124" width="14.85546875" style="329" customWidth="1"/>
    <col min="5125" max="5125" width="14.5703125" style="329" customWidth="1"/>
    <col min="5126" max="5376" width="9.140625" style="329"/>
    <col min="5377" max="5377" width="6.85546875" style="329" customWidth="1"/>
    <col min="5378" max="5378" width="32.42578125" style="329" customWidth="1"/>
    <col min="5379" max="5380" width="14.85546875" style="329" customWidth="1"/>
    <col min="5381" max="5381" width="14.5703125" style="329" customWidth="1"/>
    <col min="5382" max="5632" width="9.140625" style="329"/>
    <col min="5633" max="5633" width="6.85546875" style="329" customWidth="1"/>
    <col min="5634" max="5634" width="32.42578125" style="329" customWidth="1"/>
    <col min="5635" max="5636" width="14.85546875" style="329" customWidth="1"/>
    <col min="5637" max="5637" width="14.5703125" style="329" customWidth="1"/>
    <col min="5638" max="5888" width="9.140625" style="329"/>
    <col min="5889" max="5889" width="6.85546875" style="329" customWidth="1"/>
    <col min="5890" max="5890" width="32.42578125" style="329" customWidth="1"/>
    <col min="5891" max="5892" width="14.85546875" style="329" customWidth="1"/>
    <col min="5893" max="5893" width="14.5703125" style="329" customWidth="1"/>
    <col min="5894" max="6144" width="9.140625" style="329"/>
    <col min="6145" max="6145" width="6.85546875" style="329" customWidth="1"/>
    <col min="6146" max="6146" width="32.42578125" style="329" customWidth="1"/>
    <col min="6147" max="6148" width="14.85546875" style="329" customWidth="1"/>
    <col min="6149" max="6149" width="14.5703125" style="329" customWidth="1"/>
    <col min="6150" max="6400" width="9.140625" style="329"/>
    <col min="6401" max="6401" width="6.85546875" style="329" customWidth="1"/>
    <col min="6402" max="6402" width="32.42578125" style="329" customWidth="1"/>
    <col min="6403" max="6404" width="14.85546875" style="329" customWidth="1"/>
    <col min="6405" max="6405" width="14.5703125" style="329" customWidth="1"/>
    <col min="6406" max="6656" width="9.140625" style="329"/>
    <col min="6657" max="6657" width="6.85546875" style="329" customWidth="1"/>
    <col min="6658" max="6658" width="32.42578125" style="329" customWidth="1"/>
    <col min="6659" max="6660" width="14.85546875" style="329" customWidth="1"/>
    <col min="6661" max="6661" width="14.5703125" style="329" customWidth="1"/>
    <col min="6662" max="6912" width="9.140625" style="329"/>
    <col min="6913" max="6913" width="6.85546875" style="329" customWidth="1"/>
    <col min="6914" max="6914" width="32.42578125" style="329" customWidth="1"/>
    <col min="6915" max="6916" width="14.85546875" style="329" customWidth="1"/>
    <col min="6917" max="6917" width="14.5703125" style="329" customWidth="1"/>
    <col min="6918" max="7168" width="9.140625" style="329"/>
    <col min="7169" max="7169" width="6.85546875" style="329" customWidth="1"/>
    <col min="7170" max="7170" width="32.42578125" style="329" customWidth="1"/>
    <col min="7171" max="7172" width="14.85546875" style="329" customWidth="1"/>
    <col min="7173" max="7173" width="14.5703125" style="329" customWidth="1"/>
    <col min="7174" max="7424" width="9.140625" style="329"/>
    <col min="7425" max="7425" width="6.85546875" style="329" customWidth="1"/>
    <col min="7426" max="7426" width="32.42578125" style="329" customWidth="1"/>
    <col min="7427" max="7428" width="14.85546875" style="329" customWidth="1"/>
    <col min="7429" max="7429" width="14.5703125" style="329" customWidth="1"/>
    <col min="7430" max="7680" width="9.140625" style="329"/>
    <col min="7681" max="7681" width="6.85546875" style="329" customWidth="1"/>
    <col min="7682" max="7682" width="32.42578125" style="329" customWidth="1"/>
    <col min="7683" max="7684" width="14.85546875" style="329" customWidth="1"/>
    <col min="7685" max="7685" width="14.5703125" style="329" customWidth="1"/>
    <col min="7686" max="7936" width="9.140625" style="329"/>
    <col min="7937" max="7937" width="6.85546875" style="329" customWidth="1"/>
    <col min="7938" max="7938" width="32.42578125" style="329" customWidth="1"/>
    <col min="7939" max="7940" width="14.85546875" style="329" customWidth="1"/>
    <col min="7941" max="7941" width="14.5703125" style="329" customWidth="1"/>
    <col min="7942" max="8192" width="9.140625" style="329"/>
    <col min="8193" max="8193" width="6.85546875" style="329" customWidth="1"/>
    <col min="8194" max="8194" width="32.42578125" style="329" customWidth="1"/>
    <col min="8195" max="8196" width="14.85546875" style="329" customWidth="1"/>
    <col min="8197" max="8197" width="14.5703125" style="329" customWidth="1"/>
    <col min="8198" max="8448" width="9.140625" style="329"/>
    <col min="8449" max="8449" width="6.85546875" style="329" customWidth="1"/>
    <col min="8450" max="8450" width="32.42578125" style="329" customWidth="1"/>
    <col min="8451" max="8452" width="14.85546875" style="329" customWidth="1"/>
    <col min="8453" max="8453" width="14.5703125" style="329" customWidth="1"/>
    <col min="8454" max="8704" width="9.140625" style="329"/>
    <col min="8705" max="8705" width="6.85546875" style="329" customWidth="1"/>
    <col min="8706" max="8706" width="32.42578125" style="329" customWidth="1"/>
    <col min="8707" max="8708" width="14.85546875" style="329" customWidth="1"/>
    <col min="8709" max="8709" width="14.5703125" style="329" customWidth="1"/>
    <col min="8710" max="8960" width="9.140625" style="329"/>
    <col min="8961" max="8961" width="6.85546875" style="329" customWidth="1"/>
    <col min="8962" max="8962" width="32.42578125" style="329" customWidth="1"/>
    <col min="8963" max="8964" width="14.85546875" style="329" customWidth="1"/>
    <col min="8965" max="8965" width="14.5703125" style="329" customWidth="1"/>
    <col min="8966" max="9216" width="9.140625" style="329"/>
    <col min="9217" max="9217" width="6.85546875" style="329" customWidth="1"/>
    <col min="9218" max="9218" width="32.42578125" style="329" customWidth="1"/>
    <col min="9219" max="9220" width="14.85546875" style="329" customWidth="1"/>
    <col min="9221" max="9221" width="14.5703125" style="329" customWidth="1"/>
    <col min="9222" max="9472" width="9.140625" style="329"/>
    <col min="9473" max="9473" width="6.85546875" style="329" customWidth="1"/>
    <col min="9474" max="9474" width="32.42578125" style="329" customWidth="1"/>
    <col min="9475" max="9476" width="14.85546875" style="329" customWidth="1"/>
    <col min="9477" max="9477" width="14.5703125" style="329" customWidth="1"/>
    <col min="9478" max="9728" width="9.140625" style="329"/>
    <col min="9729" max="9729" width="6.85546875" style="329" customWidth="1"/>
    <col min="9730" max="9730" width="32.42578125" style="329" customWidth="1"/>
    <col min="9731" max="9732" width="14.85546875" style="329" customWidth="1"/>
    <col min="9733" max="9733" width="14.5703125" style="329" customWidth="1"/>
    <col min="9734" max="9984" width="9.140625" style="329"/>
    <col min="9985" max="9985" width="6.85546875" style="329" customWidth="1"/>
    <col min="9986" max="9986" width="32.42578125" style="329" customWidth="1"/>
    <col min="9987" max="9988" width="14.85546875" style="329" customWidth="1"/>
    <col min="9989" max="9989" width="14.5703125" style="329" customWidth="1"/>
    <col min="9990" max="10240" width="9.140625" style="329"/>
    <col min="10241" max="10241" width="6.85546875" style="329" customWidth="1"/>
    <col min="10242" max="10242" width="32.42578125" style="329" customWidth="1"/>
    <col min="10243" max="10244" width="14.85546875" style="329" customWidth="1"/>
    <col min="10245" max="10245" width="14.5703125" style="329" customWidth="1"/>
    <col min="10246" max="10496" width="9.140625" style="329"/>
    <col min="10497" max="10497" width="6.85546875" style="329" customWidth="1"/>
    <col min="10498" max="10498" width="32.42578125" style="329" customWidth="1"/>
    <col min="10499" max="10500" width="14.85546875" style="329" customWidth="1"/>
    <col min="10501" max="10501" width="14.5703125" style="329" customWidth="1"/>
    <col min="10502" max="10752" width="9.140625" style="329"/>
    <col min="10753" max="10753" width="6.85546875" style="329" customWidth="1"/>
    <col min="10754" max="10754" width="32.42578125" style="329" customWidth="1"/>
    <col min="10755" max="10756" width="14.85546875" style="329" customWidth="1"/>
    <col min="10757" max="10757" width="14.5703125" style="329" customWidth="1"/>
    <col min="10758" max="11008" width="9.140625" style="329"/>
    <col min="11009" max="11009" width="6.85546875" style="329" customWidth="1"/>
    <col min="11010" max="11010" width="32.42578125" style="329" customWidth="1"/>
    <col min="11011" max="11012" width="14.85546875" style="329" customWidth="1"/>
    <col min="11013" max="11013" width="14.5703125" style="329" customWidth="1"/>
    <col min="11014" max="11264" width="9.140625" style="329"/>
    <col min="11265" max="11265" width="6.85546875" style="329" customWidth="1"/>
    <col min="11266" max="11266" width="32.42578125" style="329" customWidth="1"/>
    <col min="11267" max="11268" width="14.85546875" style="329" customWidth="1"/>
    <col min="11269" max="11269" width="14.5703125" style="329" customWidth="1"/>
    <col min="11270" max="11520" width="9.140625" style="329"/>
    <col min="11521" max="11521" width="6.85546875" style="329" customWidth="1"/>
    <col min="11522" max="11522" width="32.42578125" style="329" customWidth="1"/>
    <col min="11523" max="11524" width="14.85546875" style="329" customWidth="1"/>
    <col min="11525" max="11525" width="14.5703125" style="329" customWidth="1"/>
    <col min="11526" max="11776" width="9.140625" style="329"/>
    <col min="11777" max="11777" width="6.85546875" style="329" customWidth="1"/>
    <col min="11778" max="11778" width="32.42578125" style="329" customWidth="1"/>
    <col min="11779" max="11780" width="14.85546875" style="329" customWidth="1"/>
    <col min="11781" max="11781" width="14.5703125" style="329" customWidth="1"/>
    <col min="11782" max="12032" width="9.140625" style="329"/>
    <col min="12033" max="12033" width="6.85546875" style="329" customWidth="1"/>
    <col min="12034" max="12034" width="32.42578125" style="329" customWidth="1"/>
    <col min="12035" max="12036" width="14.85546875" style="329" customWidth="1"/>
    <col min="12037" max="12037" width="14.5703125" style="329" customWidth="1"/>
    <col min="12038" max="12288" width="9.140625" style="329"/>
    <col min="12289" max="12289" width="6.85546875" style="329" customWidth="1"/>
    <col min="12290" max="12290" width="32.42578125" style="329" customWidth="1"/>
    <col min="12291" max="12292" width="14.85546875" style="329" customWidth="1"/>
    <col min="12293" max="12293" width="14.5703125" style="329" customWidth="1"/>
    <col min="12294" max="12544" width="9.140625" style="329"/>
    <col min="12545" max="12545" width="6.85546875" style="329" customWidth="1"/>
    <col min="12546" max="12546" width="32.42578125" style="329" customWidth="1"/>
    <col min="12547" max="12548" width="14.85546875" style="329" customWidth="1"/>
    <col min="12549" max="12549" width="14.5703125" style="329" customWidth="1"/>
    <col min="12550" max="12800" width="9.140625" style="329"/>
    <col min="12801" max="12801" width="6.85546875" style="329" customWidth="1"/>
    <col min="12802" max="12802" width="32.42578125" style="329" customWidth="1"/>
    <col min="12803" max="12804" width="14.85546875" style="329" customWidth="1"/>
    <col min="12805" max="12805" width="14.5703125" style="329" customWidth="1"/>
    <col min="12806" max="13056" width="9.140625" style="329"/>
    <col min="13057" max="13057" width="6.85546875" style="329" customWidth="1"/>
    <col min="13058" max="13058" width="32.42578125" style="329" customWidth="1"/>
    <col min="13059" max="13060" width="14.85546875" style="329" customWidth="1"/>
    <col min="13061" max="13061" width="14.5703125" style="329" customWidth="1"/>
    <col min="13062" max="13312" width="9.140625" style="329"/>
    <col min="13313" max="13313" width="6.85546875" style="329" customWidth="1"/>
    <col min="13314" max="13314" width="32.42578125" style="329" customWidth="1"/>
    <col min="13315" max="13316" width="14.85546875" style="329" customWidth="1"/>
    <col min="13317" max="13317" width="14.5703125" style="329" customWidth="1"/>
    <col min="13318" max="13568" width="9.140625" style="329"/>
    <col min="13569" max="13569" width="6.85546875" style="329" customWidth="1"/>
    <col min="13570" max="13570" width="32.42578125" style="329" customWidth="1"/>
    <col min="13571" max="13572" width="14.85546875" style="329" customWidth="1"/>
    <col min="13573" max="13573" width="14.5703125" style="329" customWidth="1"/>
    <col min="13574" max="13824" width="9.140625" style="329"/>
    <col min="13825" max="13825" width="6.85546875" style="329" customWidth="1"/>
    <col min="13826" max="13826" width="32.42578125" style="329" customWidth="1"/>
    <col min="13827" max="13828" width="14.85546875" style="329" customWidth="1"/>
    <col min="13829" max="13829" width="14.5703125" style="329" customWidth="1"/>
    <col min="13830" max="14080" width="9.140625" style="329"/>
    <col min="14081" max="14081" width="6.85546875" style="329" customWidth="1"/>
    <col min="14082" max="14082" width="32.42578125" style="329" customWidth="1"/>
    <col min="14083" max="14084" width="14.85546875" style="329" customWidth="1"/>
    <col min="14085" max="14085" width="14.5703125" style="329" customWidth="1"/>
    <col min="14086" max="14336" width="9.140625" style="329"/>
    <col min="14337" max="14337" width="6.85546875" style="329" customWidth="1"/>
    <col min="14338" max="14338" width="32.42578125" style="329" customWidth="1"/>
    <col min="14339" max="14340" width="14.85546875" style="329" customWidth="1"/>
    <col min="14341" max="14341" width="14.5703125" style="329" customWidth="1"/>
    <col min="14342" max="14592" width="9.140625" style="329"/>
    <col min="14593" max="14593" width="6.85546875" style="329" customWidth="1"/>
    <col min="14594" max="14594" width="32.42578125" style="329" customWidth="1"/>
    <col min="14595" max="14596" width="14.85546875" style="329" customWidth="1"/>
    <col min="14597" max="14597" width="14.5703125" style="329" customWidth="1"/>
    <col min="14598" max="14848" width="9.140625" style="329"/>
    <col min="14849" max="14849" width="6.85546875" style="329" customWidth="1"/>
    <col min="14850" max="14850" width="32.42578125" style="329" customWidth="1"/>
    <col min="14851" max="14852" width="14.85546875" style="329" customWidth="1"/>
    <col min="14853" max="14853" width="14.5703125" style="329" customWidth="1"/>
    <col min="14854" max="15104" width="9.140625" style="329"/>
    <col min="15105" max="15105" width="6.85546875" style="329" customWidth="1"/>
    <col min="15106" max="15106" width="32.42578125" style="329" customWidth="1"/>
    <col min="15107" max="15108" width="14.85546875" style="329" customWidth="1"/>
    <col min="15109" max="15109" width="14.5703125" style="329" customWidth="1"/>
    <col min="15110" max="15360" width="9.140625" style="329"/>
    <col min="15361" max="15361" width="6.85546875" style="329" customWidth="1"/>
    <col min="15362" max="15362" width="32.42578125" style="329" customWidth="1"/>
    <col min="15363" max="15364" width="14.85546875" style="329" customWidth="1"/>
    <col min="15365" max="15365" width="14.5703125" style="329" customWidth="1"/>
    <col min="15366" max="15616" width="9.140625" style="329"/>
    <col min="15617" max="15617" width="6.85546875" style="329" customWidth="1"/>
    <col min="15618" max="15618" width="32.42578125" style="329" customWidth="1"/>
    <col min="15619" max="15620" width="14.85546875" style="329" customWidth="1"/>
    <col min="15621" max="15621" width="14.5703125" style="329" customWidth="1"/>
    <col min="15622" max="15872" width="9.140625" style="329"/>
    <col min="15873" max="15873" width="6.85546875" style="329" customWidth="1"/>
    <col min="15874" max="15874" width="32.42578125" style="329" customWidth="1"/>
    <col min="15875" max="15876" width="14.85546875" style="329" customWidth="1"/>
    <col min="15877" max="15877" width="14.5703125" style="329" customWidth="1"/>
    <col min="15878" max="16128" width="9.140625" style="329"/>
    <col min="16129" max="16129" width="6.85546875" style="329" customWidth="1"/>
    <col min="16130" max="16130" width="32.42578125" style="329" customWidth="1"/>
    <col min="16131" max="16132" width="14.85546875" style="329" customWidth="1"/>
    <col min="16133" max="16133" width="14.5703125" style="329" customWidth="1"/>
    <col min="16134" max="16384" width="9.140625" style="329"/>
  </cols>
  <sheetData>
    <row r="1" spans="1:5" x14ac:dyDescent="0.25">
      <c r="B1" s="330"/>
      <c r="C1" s="330"/>
      <c r="D1" s="300"/>
      <c r="E1" s="300" t="s">
        <v>563</v>
      </c>
    </row>
    <row r="2" spans="1:5" x14ac:dyDescent="0.25">
      <c r="B2" s="330"/>
      <c r="C2" s="330"/>
      <c r="D2" s="300"/>
      <c r="E2" s="300" t="s">
        <v>128</v>
      </c>
    </row>
    <row r="3" spans="1:5" x14ac:dyDescent="0.25">
      <c r="B3" s="620" t="s">
        <v>171</v>
      </c>
      <c r="C3" s="620"/>
      <c r="D3" s="620"/>
      <c r="E3" s="620"/>
    </row>
    <row r="4" spans="1:5" x14ac:dyDescent="0.25">
      <c r="B4" s="330"/>
      <c r="C4" s="330"/>
      <c r="D4" s="300"/>
      <c r="E4" s="300" t="s">
        <v>171</v>
      </c>
    </row>
    <row r="5" spans="1:5" x14ac:dyDescent="0.25">
      <c r="B5" s="330"/>
      <c r="C5" s="330"/>
      <c r="D5" s="300"/>
      <c r="E5" s="300" t="s">
        <v>167</v>
      </c>
    </row>
    <row r="6" spans="1:5" ht="14.25" customHeight="1" x14ac:dyDescent="0.25">
      <c r="C6" s="300"/>
    </row>
    <row r="7" spans="1:5" ht="14.25" customHeight="1" x14ac:dyDescent="0.25">
      <c r="B7" s="697" t="s">
        <v>619</v>
      </c>
      <c r="C7" s="697"/>
      <c r="D7" s="697"/>
      <c r="E7" s="697"/>
    </row>
    <row r="8" spans="1:5" ht="53.25" customHeight="1" x14ac:dyDescent="0.25">
      <c r="A8" s="331"/>
      <c r="B8" s="618" t="s">
        <v>686</v>
      </c>
      <c r="C8" s="618"/>
      <c r="D8" s="618"/>
      <c r="E8" s="618"/>
    </row>
    <row r="9" spans="1:5" ht="14.25" customHeight="1" x14ac:dyDescent="0.25">
      <c r="C9" s="300"/>
    </row>
    <row r="10" spans="1:5" ht="18.75" customHeight="1" x14ac:dyDescent="0.25">
      <c r="C10" s="332"/>
      <c r="D10" s="332"/>
      <c r="E10" s="333" t="s">
        <v>115</v>
      </c>
    </row>
    <row r="11" spans="1:5" ht="22.5" customHeight="1" x14ac:dyDescent="0.25">
      <c r="A11" s="334" t="s">
        <v>620</v>
      </c>
      <c r="B11" s="334" t="s">
        <v>621</v>
      </c>
      <c r="C11" s="4" t="s">
        <v>637</v>
      </c>
      <c r="D11" s="135" t="s">
        <v>638</v>
      </c>
      <c r="E11" s="135" t="s">
        <v>639</v>
      </c>
    </row>
    <row r="12" spans="1:5" ht="16.5" customHeight="1" x14ac:dyDescent="0.25">
      <c r="A12" s="335" t="s">
        <v>622</v>
      </c>
      <c r="B12" s="27" t="s">
        <v>623</v>
      </c>
      <c r="C12" s="522">
        <v>0</v>
      </c>
      <c r="D12" s="522">
        <v>0</v>
      </c>
      <c r="E12" s="524">
        <v>0</v>
      </c>
    </row>
    <row r="13" spans="1:5" s="15" customFormat="1" ht="16.5" customHeight="1" x14ac:dyDescent="0.25">
      <c r="A13" s="338" t="s">
        <v>624</v>
      </c>
      <c r="B13" s="339" t="s">
        <v>625</v>
      </c>
      <c r="C13" s="522">
        <v>0</v>
      </c>
      <c r="D13" s="522">
        <v>0</v>
      </c>
      <c r="E13" s="524">
        <v>0</v>
      </c>
    </row>
    <row r="14" spans="1:5" s="15" customFormat="1" ht="27.75" customHeight="1" x14ac:dyDescent="0.25">
      <c r="A14" s="338" t="s">
        <v>626</v>
      </c>
      <c r="B14" s="340" t="s">
        <v>627</v>
      </c>
      <c r="C14" s="522">
        <v>125.35543999999999</v>
      </c>
      <c r="D14" s="522">
        <v>125.35543999999999</v>
      </c>
      <c r="E14" s="524">
        <f t="shared" ref="E14:E17" si="0">D14/C14*100</f>
        <v>100</v>
      </c>
    </row>
    <row r="15" spans="1:5" s="15" customFormat="1" x14ac:dyDescent="0.25">
      <c r="A15" s="338" t="s">
        <v>628</v>
      </c>
      <c r="B15" s="340" t="s">
        <v>629</v>
      </c>
      <c r="C15" s="522">
        <v>0</v>
      </c>
      <c r="D15" s="522">
        <v>0</v>
      </c>
      <c r="E15" s="524">
        <v>0</v>
      </c>
    </row>
    <row r="16" spans="1:5" ht="18.75" customHeight="1" x14ac:dyDescent="0.25">
      <c r="A16" s="338" t="s">
        <v>630</v>
      </c>
      <c r="B16" s="340" t="s">
        <v>631</v>
      </c>
      <c r="C16" s="522">
        <v>59.863790000000009</v>
      </c>
      <c r="D16" s="522">
        <v>59.863790000000009</v>
      </c>
      <c r="E16" s="524">
        <f t="shared" si="0"/>
        <v>100</v>
      </c>
    </row>
    <row r="17" spans="1:5" ht="18.75" customHeight="1" x14ac:dyDescent="0.25">
      <c r="A17" s="350"/>
      <c r="B17" s="343" t="s">
        <v>632</v>
      </c>
      <c r="C17" s="345">
        <f>SUM(C12:C16)</f>
        <v>185.21922999999998</v>
      </c>
      <c r="D17" s="345">
        <f>SUM(D12:D16)</f>
        <v>185.21922999999998</v>
      </c>
      <c r="E17" s="525">
        <f t="shared" si="0"/>
        <v>100</v>
      </c>
    </row>
    <row r="19" spans="1:5" x14ac:dyDescent="0.25">
      <c r="C19" s="329">
        <f>+'11'!U738</f>
        <v>185.21923000000004</v>
      </c>
      <c r="D19" s="329">
        <f>+'11'!V738</f>
        <v>185.21923000000001</v>
      </c>
    </row>
    <row r="20" spans="1:5" x14ac:dyDescent="0.25">
      <c r="C20" s="348">
        <f>+C19-C17</f>
        <v>0</v>
      </c>
      <c r="D20" s="348">
        <f>+D19-D17</f>
        <v>0</v>
      </c>
      <c r="E20" s="348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53"/>
  <sheetViews>
    <sheetView view="pageBreakPreview" topLeftCell="A93" zoomScaleSheetLayoutView="100" workbookViewId="0">
      <selection activeCell="C13" sqref="C13:D97"/>
    </sheetView>
  </sheetViews>
  <sheetFormatPr defaultRowHeight="15" x14ac:dyDescent="0.25"/>
  <cols>
    <col min="1" max="1" width="21.5703125" style="17" customWidth="1"/>
    <col min="2" max="2" width="67.28515625" style="17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 x14ac:dyDescent="0.25">
      <c r="A1" s="28"/>
      <c r="B1" s="28"/>
      <c r="C1" s="620" t="s">
        <v>646</v>
      </c>
      <c r="D1" s="620"/>
      <c r="E1" s="620"/>
    </row>
    <row r="2" spans="1:24" ht="15.75" x14ac:dyDescent="0.25">
      <c r="A2" s="28"/>
      <c r="B2" s="28"/>
      <c r="C2" s="620" t="s">
        <v>128</v>
      </c>
      <c r="D2" s="620"/>
      <c r="E2" s="620"/>
    </row>
    <row r="3" spans="1:24" ht="15.75" x14ac:dyDescent="0.25">
      <c r="A3" s="28"/>
      <c r="B3" s="620" t="s">
        <v>170</v>
      </c>
      <c r="C3" s="620"/>
      <c r="D3" s="620"/>
      <c r="E3" s="620"/>
    </row>
    <row r="4" spans="1:24" ht="15.75" x14ac:dyDescent="0.25">
      <c r="A4" s="28"/>
      <c r="B4" s="620" t="s">
        <v>171</v>
      </c>
      <c r="C4" s="620"/>
      <c r="D4" s="620"/>
      <c r="E4" s="620"/>
    </row>
    <row r="5" spans="1:24" ht="15.75" x14ac:dyDescent="0.25">
      <c r="A5" s="28"/>
      <c r="B5" s="620" t="s">
        <v>167</v>
      </c>
      <c r="C5" s="620"/>
      <c r="D5" s="620"/>
      <c r="E5" s="620"/>
    </row>
    <row r="6" spans="1:24" x14ac:dyDescent="0.25">
      <c r="A6" s="18"/>
    </row>
    <row r="7" spans="1:24" x14ac:dyDescent="0.25">
      <c r="A7" s="621" t="s">
        <v>187</v>
      </c>
      <c r="B7" s="621"/>
      <c r="C7" s="621"/>
    </row>
    <row r="8" spans="1:24" x14ac:dyDescent="0.25">
      <c r="A8" s="621" t="s">
        <v>687</v>
      </c>
      <c r="B8" s="621"/>
      <c r="C8" s="621"/>
    </row>
    <row r="9" spans="1:24" ht="15.75" thickBot="1" x14ac:dyDescent="0.3">
      <c r="A9" s="19"/>
      <c r="B9" s="19"/>
      <c r="C9" s="20" t="s">
        <v>115</v>
      </c>
    </row>
    <row r="10" spans="1:24" s="440" customFormat="1" ht="29.25" thickBot="1" x14ac:dyDescent="0.25">
      <c r="A10" s="21" t="s">
        <v>188</v>
      </c>
      <c r="B10" s="21" t="s">
        <v>189</v>
      </c>
      <c r="C10" s="4" t="s">
        <v>168</v>
      </c>
      <c r="D10" s="135" t="s">
        <v>642</v>
      </c>
      <c r="E10" s="135" t="s">
        <v>639</v>
      </c>
    </row>
    <row r="11" spans="1:24" x14ac:dyDescent="0.25">
      <c r="A11" s="353">
        <v>1</v>
      </c>
      <c r="B11" s="470">
        <v>2</v>
      </c>
      <c r="C11" s="354">
        <v>3</v>
      </c>
      <c r="D11" s="355">
        <v>4</v>
      </c>
      <c r="E11" s="355">
        <v>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23" customFormat="1" ht="14.25" x14ac:dyDescent="0.2">
      <c r="A12" s="471"/>
      <c r="B12" s="472"/>
      <c r="C12" s="473"/>
      <c r="D12" s="474"/>
      <c r="E12" s="474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s="23" customFormat="1" ht="14.25" x14ac:dyDescent="0.2">
      <c r="A13" s="356" t="s">
        <v>129</v>
      </c>
      <c r="B13" s="475" t="s">
        <v>130</v>
      </c>
      <c r="C13" s="526">
        <f>C14+C15+C20+C24+C31+C32+C35+C38+C41+C43+C44</f>
        <v>35699</v>
      </c>
      <c r="D13" s="526">
        <f>D14+D15+D20+D24+D31+D32+D35+D38+D41+D43+D44</f>
        <v>36745.16029</v>
      </c>
      <c r="E13" s="365">
        <f>D13/C13*100</f>
        <v>102.93050306731281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s="23" customFormat="1" ht="14.25" x14ac:dyDescent="0.2">
      <c r="A14" s="356" t="s">
        <v>190</v>
      </c>
      <c r="B14" s="475" t="s">
        <v>191</v>
      </c>
      <c r="C14" s="526">
        <v>27517</v>
      </c>
      <c r="D14" s="526">
        <f>28563.41745-139.94348-8.30841</f>
        <v>28415.165559999998</v>
      </c>
      <c r="E14" s="365">
        <f t="shared" ref="E14:E79" si="0">D14/C14*100</f>
        <v>103.26403881237052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s="23" customFormat="1" ht="32.25" customHeight="1" x14ac:dyDescent="0.2">
      <c r="A15" s="356" t="s">
        <v>131</v>
      </c>
      <c r="B15" s="475" t="s">
        <v>192</v>
      </c>
      <c r="C15" s="526">
        <f>C17+C16+C18+C19</f>
        <v>872</v>
      </c>
      <c r="D15" s="526">
        <f>D17+D16+D18+D19</f>
        <v>974.55058999999994</v>
      </c>
      <c r="E15" s="365">
        <f t="shared" si="0"/>
        <v>111.76038876146788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23" customFormat="1" ht="29.25" customHeight="1" x14ac:dyDescent="0.2">
      <c r="A16" s="358" t="s">
        <v>193</v>
      </c>
      <c r="B16" s="476" t="s">
        <v>194</v>
      </c>
      <c r="C16" s="526">
        <v>307</v>
      </c>
      <c r="D16" s="526">
        <v>443.59903000000003</v>
      </c>
      <c r="E16" s="365">
        <f t="shared" si="0"/>
        <v>144.49479804560261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23" customFormat="1" ht="75" x14ac:dyDescent="0.2">
      <c r="A17" s="358" t="s">
        <v>195</v>
      </c>
      <c r="B17" s="476" t="s">
        <v>196</v>
      </c>
      <c r="C17" s="527">
        <v>5</v>
      </c>
      <c r="D17" s="527">
        <v>3.2606099999999998</v>
      </c>
      <c r="E17" s="365">
        <f t="shared" si="0"/>
        <v>65.212199999999996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23" customFormat="1" ht="60" x14ac:dyDescent="0.2">
      <c r="A18" s="358" t="s">
        <v>197</v>
      </c>
      <c r="B18" s="476" t="s">
        <v>198</v>
      </c>
      <c r="C18" s="527">
        <f>653-32</f>
        <v>621</v>
      </c>
      <c r="D18" s="527">
        <v>592.64976000000001</v>
      </c>
      <c r="E18" s="365">
        <f t="shared" si="0"/>
        <v>95.434743961352666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23" customFormat="1" ht="60" x14ac:dyDescent="0.2">
      <c r="A19" s="358" t="s">
        <v>199</v>
      </c>
      <c r="B19" s="476" t="s">
        <v>200</v>
      </c>
      <c r="C19" s="527">
        <v>-61</v>
      </c>
      <c r="D19" s="527">
        <v>-64.95881</v>
      </c>
      <c r="E19" s="365">
        <f t="shared" si="0"/>
        <v>106.48985245901639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s="23" customFormat="1" ht="14.25" x14ac:dyDescent="0.2">
      <c r="A20" s="356" t="s">
        <v>201</v>
      </c>
      <c r="B20" s="475" t="s">
        <v>132</v>
      </c>
      <c r="C20" s="526">
        <f>C21+C22+C23</f>
        <v>1399</v>
      </c>
      <c r="D20" s="526">
        <f>D21+D22+D23</f>
        <v>1193.0279300000002</v>
      </c>
      <c r="E20" s="365">
        <f t="shared" si="0"/>
        <v>85.27719299499644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s="23" customFormat="1" x14ac:dyDescent="0.2">
      <c r="A21" s="358" t="s">
        <v>202</v>
      </c>
      <c r="B21" s="476" t="s">
        <v>133</v>
      </c>
      <c r="C21" s="527">
        <v>915</v>
      </c>
      <c r="D21" s="527">
        <v>771.05496000000005</v>
      </c>
      <c r="E21" s="365">
        <f t="shared" si="0"/>
        <v>84.268301639344273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s="23" customFormat="1" x14ac:dyDescent="0.2">
      <c r="A22" s="358" t="s">
        <v>203</v>
      </c>
      <c r="B22" s="476" t="s">
        <v>134</v>
      </c>
      <c r="C22" s="527">
        <v>324</v>
      </c>
      <c r="D22" s="527">
        <v>251.05441999999999</v>
      </c>
      <c r="E22" s="365">
        <f t="shared" si="0"/>
        <v>77.485932098765431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s="23" customFormat="1" ht="30" x14ac:dyDescent="0.2">
      <c r="A23" s="358" t="s">
        <v>204</v>
      </c>
      <c r="B23" s="476" t="s">
        <v>135</v>
      </c>
      <c r="C23" s="527">
        <v>160</v>
      </c>
      <c r="D23" s="527">
        <v>170.91855000000001</v>
      </c>
      <c r="E23" s="365">
        <f t="shared" si="0"/>
        <v>106.82409375000002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s="23" customFormat="1" ht="14.25" x14ac:dyDescent="0.2">
      <c r="A24" s="356" t="s">
        <v>205</v>
      </c>
      <c r="B24" s="475" t="s">
        <v>136</v>
      </c>
      <c r="C24" s="526">
        <f>+C25+C26+C27</f>
        <v>2810</v>
      </c>
      <c r="D24" s="526">
        <f>+D25+D26+D27</f>
        <v>2986.44407</v>
      </c>
      <c r="E24" s="365">
        <f t="shared" si="0"/>
        <v>106.27914839857651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s="23" customFormat="1" x14ac:dyDescent="0.2">
      <c r="A25" s="477" t="s">
        <v>647</v>
      </c>
      <c r="B25" s="476" t="s">
        <v>648</v>
      </c>
      <c r="C25" s="527">
        <v>473</v>
      </c>
      <c r="D25" s="527">
        <v>387.00828000000001</v>
      </c>
      <c r="E25" s="365">
        <f t="shared" si="0"/>
        <v>81.81993234672305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24" s="442" customFormat="1" ht="16.5" customHeight="1" x14ac:dyDescent="0.25">
      <c r="A26" s="477" t="s">
        <v>647</v>
      </c>
      <c r="B26" s="441" t="s">
        <v>137</v>
      </c>
      <c r="C26" s="528">
        <v>1300</v>
      </c>
      <c r="D26" s="527">
        <v>1598.4121399999999</v>
      </c>
      <c r="E26" s="478">
        <f t="shared" si="0"/>
        <v>122.95478</v>
      </c>
    </row>
    <row r="27" spans="1:24" s="442" customFormat="1" ht="16.5" customHeight="1" x14ac:dyDescent="0.25">
      <c r="A27" s="477" t="s">
        <v>649</v>
      </c>
      <c r="B27" s="441" t="s">
        <v>650</v>
      </c>
      <c r="C27" s="528">
        <v>1037</v>
      </c>
      <c r="D27" s="528">
        <f>620.76888+380.25477</f>
        <v>1001.02365</v>
      </c>
      <c r="E27" s="478">
        <f t="shared" si="0"/>
        <v>96.530728061716488</v>
      </c>
    </row>
    <row r="28" spans="1:24" s="23" customFormat="1" ht="28.5" hidden="1" x14ac:dyDescent="0.2">
      <c r="A28" s="356" t="s">
        <v>207</v>
      </c>
      <c r="B28" s="475" t="s">
        <v>208</v>
      </c>
      <c r="C28" s="526">
        <f>C29+C30</f>
        <v>0</v>
      </c>
      <c r="D28" s="526">
        <f>D29+D30</f>
        <v>0</v>
      </c>
      <c r="E28" s="365" t="e">
        <f t="shared" si="0"/>
        <v>#DIV/0!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24" s="23" customFormat="1" hidden="1" x14ac:dyDescent="0.2">
      <c r="A29" s="358" t="s">
        <v>209</v>
      </c>
      <c r="B29" s="476" t="s">
        <v>210</v>
      </c>
      <c r="C29" s="527"/>
      <c r="D29" s="527"/>
      <c r="E29" s="365" t="e">
        <f t="shared" si="0"/>
        <v>#DIV/0!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24" s="23" customFormat="1" ht="30" hidden="1" x14ac:dyDescent="0.2">
      <c r="A30" s="358" t="s">
        <v>211</v>
      </c>
      <c r="B30" s="479" t="s">
        <v>212</v>
      </c>
      <c r="C30" s="527"/>
      <c r="D30" s="527"/>
      <c r="E30" s="365" t="e">
        <f t="shared" si="0"/>
        <v>#DIV/0!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24" s="23" customFormat="1" x14ac:dyDescent="0.2">
      <c r="A31" s="356" t="s">
        <v>213</v>
      </c>
      <c r="B31" s="480" t="s">
        <v>138</v>
      </c>
      <c r="C31" s="527">
        <v>860</v>
      </c>
      <c r="D31" s="527">
        <v>831.28240000000005</v>
      </c>
      <c r="E31" s="365">
        <f t="shared" si="0"/>
        <v>96.660744186046514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1:24" s="23" customFormat="1" ht="42.75" x14ac:dyDescent="0.2">
      <c r="A32" s="356" t="s">
        <v>214</v>
      </c>
      <c r="B32" s="480" t="s">
        <v>139</v>
      </c>
      <c r="C32" s="526">
        <f>C33+C34</f>
        <v>859</v>
      </c>
      <c r="D32" s="526">
        <f>D33+D34</f>
        <v>805.22577999999999</v>
      </c>
      <c r="E32" s="365">
        <f t="shared" si="0"/>
        <v>93.739904540162982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1:14" s="23" customFormat="1" ht="75" x14ac:dyDescent="0.2">
      <c r="A33" s="358" t="s">
        <v>302</v>
      </c>
      <c r="B33" s="479" t="s">
        <v>300</v>
      </c>
      <c r="C33" s="529">
        <v>320</v>
      </c>
      <c r="D33" s="529">
        <v>365.03014999999999</v>
      </c>
      <c r="E33" s="365">
        <f t="shared" si="0"/>
        <v>114.07192187499999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1:14" s="23" customFormat="1" ht="60" x14ac:dyDescent="0.2">
      <c r="A34" s="359" t="s">
        <v>303</v>
      </c>
      <c r="B34" s="479" t="s">
        <v>301</v>
      </c>
      <c r="C34" s="529">
        <v>539</v>
      </c>
      <c r="D34" s="529">
        <v>440.19562999999999</v>
      </c>
      <c r="E34" s="365">
        <f t="shared" si="0"/>
        <v>81.66894805194805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3" customFormat="1" ht="28.5" x14ac:dyDescent="0.2">
      <c r="A35" s="356" t="s">
        <v>215</v>
      </c>
      <c r="B35" s="480" t="s">
        <v>216</v>
      </c>
      <c r="C35" s="530">
        <f>C36+C37</f>
        <v>404</v>
      </c>
      <c r="D35" s="530">
        <f>D36+D37</f>
        <v>413.81758000000002</v>
      </c>
      <c r="E35" s="365">
        <f t="shared" si="0"/>
        <v>102.43009405940595</v>
      </c>
      <c r="F35" s="22"/>
      <c r="G35" s="22"/>
      <c r="H35" s="22"/>
      <c r="I35" s="22"/>
      <c r="J35" s="22"/>
      <c r="K35" s="22"/>
      <c r="L35" s="22"/>
      <c r="M35" s="22"/>
      <c r="N35" s="22"/>
    </row>
    <row r="36" spans="1:14" s="23" customFormat="1" ht="30" x14ac:dyDescent="0.2">
      <c r="A36" s="358" t="s">
        <v>217</v>
      </c>
      <c r="B36" s="479" t="s">
        <v>218</v>
      </c>
      <c r="C36" s="530">
        <v>404</v>
      </c>
      <c r="D36" s="529">
        <f>206.51208+207.3055</f>
        <v>413.81758000000002</v>
      </c>
      <c r="E36" s="365">
        <f t="shared" si="0"/>
        <v>102.43009405940595</v>
      </c>
      <c r="F36" s="22"/>
      <c r="G36" s="22"/>
      <c r="H36" s="22"/>
      <c r="I36" s="22"/>
      <c r="J36" s="22"/>
      <c r="K36" s="22"/>
      <c r="L36" s="22"/>
      <c r="M36" s="22"/>
      <c r="N36" s="22"/>
    </row>
    <row r="37" spans="1:14" s="23" customFormat="1" hidden="1" x14ac:dyDescent="0.2">
      <c r="A37" s="358" t="s">
        <v>219</v>
      </c>
      <c r="B37" s="479" t="s">
        <v>220</v>
      </c>
      <c r="C37" s="530"/>
      <c r="D37" s="530"/>
      <c r="E37" s="365" t="e">
        <f t="shared" si="0"/>
        <v>#DIV/0!</v>
      </c>
      <c r="F37" s="22"/>
      <c r="G37" s="22"/>
      <c r="H37" s="22"/>
      <c r="I37" s="22"/>
      <c r="J37" s="22"/>
      <c r="K37" s="22"/>
      <c r="L37" s="22"/>
      <c r="M37" s="22"/>
      <c r="N37" s="22"/>
    </row>
    <row r="38" spans="1:14" s="23" customFormat="1" ht="28.5" x14ac:dyDescent="0.2">
      <c r="A38" s="356" t="s">
        <v>221</v>
      </c>
      <c r="B38" s="480" t="s">
        <v>222</v>
      </c>
      <c r="C38" s="530">
        <f>C39+C40</f>
        <v>95</v>
      </c>
      <c r="D38" s="530">
        <f>D39+D40</f>
        <v>113.52712</v>
      </c>
      <c r="E38" s="365">
        <f t="shared" si="0"/>
        <v>119.50223157894737</v>
      </c>
      <c r="F38" s="22"/>
      <c r="G38" s="22"/>
      <c r="H38" s="22"/>
      <c r="I38" s="22"/>
      <c r="J38" s="22"/>
      <c r="K38" s="22"/>
      <c r="L38" s="22"/>
      <c r="M38" s="22"/>
      <c r="N38" s="22"/>
    </row>
    <row r="39" spans="1:14" s="23" customFormat="1" ht="30" hidden="1" x14ac:dyDescent="0.2">
      <c r="A39" s="358" t="s">
        <v>223</v>
      </c>
      <c r="B39" s="479" t="s">
        <v>224</v>
      </c>
      <c r="C39" s="529"/>
      <c r="D39" s="529"/>
      <c r="E39" s="365" t="e">
        <f t="shared" si="0"/>
        <v>#DIV/0!</v>
      </c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3" customFormat="1" ht="30" x14ac:dyDescent="0.2">
      <c r="A40" s="358" t="s">
        <v>225</v>
      </c>
      <c r="B40" s="479" t="s">
        <v>226</v>
      </c>
      <c r="C40" s="529">
        <v>95</v>
      </c>
      <c r="D40" s="529">
        <f>95+18.52712</f>
        <v>113.52712</v>
      </c>
      <c r="E40" s="365">
        <f t="shared" si="0"/>
        <v>119.50223157894737</v>
      </c>
      <c r="F40" s="22"/>
      <c r="G40" s="22"/>
      <c r="H40" s="22"/>
      <c r="I40" s="22"/>
      <c r="J40" s="22"/>
      <c r="K40" s="22"/>
      <c r="L40" s="22"/>
      <c r="M40" s="22"/>
      <c r="N40" s="22"/>
    </row>
    <row r="41" spans="1:14" s="23" customFormat="1" ht="28.5" x14ac:dyDescent="0.2">
      <c r="A41" s="356" t="s">
        <v>140</v>
      </c>
      <c r="B41" s="480" t="s">
        <v>141</v>
      </c>
      <c r="C41" s="530">
        <f>C42</f>
        <v>110</v>
      </c>
      <c r="D41" s="530">
        <f>D42</f>
        <v>95.198430000000002</v>
      </c>
      <c r="E41" s="365">
        <f t="shared" si="0"/>
        <v>86.544027272727277</v>
      </c>
      <c r="F41" s="22"/>
      <c r="G41" s="22"/>
      <c r="H41" s="22"/>
      <c r="I41" s="22"/>
      <c r="J41" s="22"/>
      <c r="K41" s="22"/>
      <c r="L41" s="22"/>
      <c r="M41" s="22"/>
      <c r="N41" s="22"/>
    </row>
    <row r="42" spans="1:14" s="23" customFormat="1" ht="30" x14ac:dyDescent="0.2">
      <c r="A42" s="359">
        <v>1.14060000000004E+16</v>
      </c>
      <c r="B42" s="479" t="s">
        <v>227</v>
      </c>
      <c r="C42" s="529">
        <v>110</v>
      </c>
      <c r="D42" s="529">
        <v>95.198430000000002</v>
      </c>
      <c r="E42" s="365">
        <f t="shared" si="0"/>
        <v>86.544027272727277</v>
      </c>
      <c r="F42" s="22"/>
      <c r="G42" s="22"/>
      <c r="H42" s="22"/>
      <c r="I42" s="22"/>
      <c r="J42" s="22"/>
      <c r="K42" s="22"/>
      <c r="L42" s="22"/>
      <c r="M42" s="22"/>
      <c r="N42" s="22"/>
    </row>
    <row r="43" spans="1:14" s="23" customFormat="1" ht="14.25" x14ac:dyDescent="0.2">
      <c r="A43" s="356" t="s">
        <v>228</v>
      </c>
      <c r="B43" s="480" t="s">
        <v>142</v>
      </c>
      <c r="C43" s="530">
        <v>333</v>
      </c>
      <c r="D43" s="530">
        <f>0.35+2.6+3+18+6.7+10+49.5+28+4.2+401.8967</f>
        <v>524.24670000000003</v>
      </c>
      <c r="E43" s="365">
        <f t="shared" si="0"/>
        <v>157.43144144144145</v>
      </c>
      <c r="F43" s="22"/>
      <c r="G43" s="22"/>
      <c r="H43" s="22"/>
      <c r="I43" s="22"/>
      <c r="J43" s="22"/>
      <c r="K43" s="22"/>
      <c r="L43" s="22"/>
      <c r="M43" s="22"/>
      <c r="N43" s="22"/>
    </row>
    <row r="44" spans="1:14" s="23" customFormat="1" ht="14.25" x14ac:dyDescent="0.2">
      <c r="A44" s="356" t="s">
        <v>143</v>
      </c>
      <c r="B44" s="481" t="s">
        <v>144</v>
      </c>
      <c r="C44" s="530">
        <f>C45</f>
        <v>440</v>
      </c>
      <c r="D44" s="530">
        <f>D45</f>
        <v>392.67412999999999</v>
      </c>
      <c r="E44" s="365">
        <f t="shared" si="0"/>
        <v>89.244120454545453</v>
      </c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3" customFormat="1" x14ac:dyDescent="0.2">
      <c r="A45" s="358" t="s">
        <v>229</v>
      </c>
      <c r="B45" s="482" t="s">
        <v>230</v>
      </c>
      <c r="C45" s="530">
        <v>440</v>
      </c>
      <c r="D45" s="530">
        <f>202.72413+189.95</f>
        <v>392.67412999999999</v>
      </c>
      <c r="E45" s="365">
        <f t="shared" si="0"/>
        <v>89.244120454545453</v>
      </c>
      <c r="F45" s="22"/>
      <c r="G45" s="22"/>
      <c r="H45" s="22"/>
      <c r="I45" s="22"/>
      <c r="J45" s="22"/>
      <c r="K45" s="22"/>
      <c r="L45" s="22"/>
      <c r="M45" s="22"/>
      <c r="N45" s="22"/>
    </row>
    <row r="46" spans="1:14" s="24" customFormat="1" ht="14.25" x14ac:dyDescent="0.2">
      <c r="A46" s="356" t="s">
        <v>231</v>
      </c>
      <c r="B46" s="385" t="s">
        <v>145</v>
      </c>
      <c r="C46" s="370">
        <f>C47</f>
        <v>465289.82880999998</v>
      </c>
      <c r="D46" s="370">
        <f>D47</f>
        <v>458409.96233999991</v>
      </c>
      <c r="E46" s="357">
        <f t="shared" si="0"/>
        <v>98.521380429141203</v>
      </c>
      <c r="F46" s="142">
        <v>458409.96234000003</v>
      </c>
      <c r="G46" s="22"/>
      <c r="H46" s="22"/>
      <c r="I46" s="22"/>
      <c r="J46" s="22"/>
      <c r="K46" s="22"/>
      <c r="L46" s="22"/>
      <c r="M46" s="22"/>
      <c r="N46" s="22"/>
    </row>
    <row r="47" spans="1:14" s="25" customFormat="1" ht="30" x14ac:dyDescent="0.25">
      <c r="A47" s="358" t="s">
        <v>232</v>
      </c>
      <c r="B47" s="386" t="s">
        <v>233</v>
      </c>
      <c r="C47" s="371">
        <f>C48+C51+C72+C96</f>
        <v>465289.82880999998</v>
      </c>
      <c r="D47" s="371">
        <f>D48+D51+D72+D96</f>
        <v>458409.96233999991</v>
      </c>
      <c r="E47" s="357">
        <f t="shared" si="0"/>
        <v>98.521380429141203</v>
      </c>
      <c r="F47" s="22">
        <f>F46-D46</f>
        <v>0</v>
      </c>
      <c r="G47" s="22"/>
      <c r="H47" s="22"/>
      <c r="I47" s="22"/>
      <c r="J47" s="22"/>
      <c r="K47" s="22"/>
      <c r="L47" s="22"/>
      <c r="M47" s="22"/>
      <c r="N47" s="22"/>
    </row>
    <row r="48" spans="1:14" s="26" customFormat="1" ht="28.5" customHeight="1" x14ac:dyDescent="0.25">
      <c r="A48" s="360" t="s">
        <v>234</v>
      </c>
      <c r="B48" s="387" t="s">
        <v>235</v>
      </c>
      <c r="C48" s="370">
        <f>C49+C50</f>
        <v>139524.79999999999</v>
      </c>
      <c r="D48" s="370">
        <f>SUM(D49:D50)</f>
        <v>139524.79999999999</v>
      </c>
      <c r="E48" s="357">
        <f t="shared" si="0"/>
        <v>100</v>
      </c>
      <c r="F48" s="142">
        <f>+F46+F47</f>
        <v>458409.96234000003</v>
      </c>
      <c r="G48" s="22"/>
      <c r="H48" s="22"/>
      <c r="I48" s="22"/>
      <c r="J48" s="22"/>
      <c r="K48" s="22"/>
      <c r="L48" s="22"/>
      <c r="M48" s="22"/>
      <c r="N48" s="22"/>
    </row>
    <row r="49" spans="1:14" s="25" customFormat="1" ht="30" x14ac:dyDescent="0.25">
      <c r="A49" s="358" t="s">
        <v>236</v>
      </c>
      <c r="B49" s="388" t="s">
        <v>146</v>
      </c>
      <c r="C49" s="371">
        <v>126325.8</v>
      </c>
      <c r="D49" s="371">
        <v>126325.8</v>
      </c>
      <c r="E49" s="357">
        <f t="shared" si="0"/>
        <v>100</v>
      </c>
      <c r="F49" s="142">
        <f>E46-F48</f>
        <v>-458311.44095957087</v>
      </c>
      <c r="G49" s="22"/>
      <c r="H49" s="22"/>
      <c r="I49" s="22"/>
      <c r="J49" s="22"/>
      <c r="K49" s="22"/>
      <c r="L49" s="22"/>
      <c r="M49" s="22"/>
      <c r="N49" s="22"/>
    </row>
    <row r="50" spans="1:14" s="25" customFormat="1" ht="30" x14ac:dyDescent="0.25">
      <c r="A50" s="358" t="s">
        <v>237</v>
      </c>
      <c r="B50" s="388" t="s">
        <v>238</v>
      </c>
      <c r="C50" s="371">
        <v>13199</v>
      </c>
      <c r="D50" s="371">
        <v>13199</v>
      </c>
      <c r="E50" s="357">
        <f t="shared" si="0"/>
        <v>100</v>
      </c>
      <c r="F50" s="22"/>
      <c r="G50" s="22"/>
      <c r="H50" s="22"/>
      <c r="I50" s="22"/>
      <c r="J50" s="22"/>
      <c r="K50" s="22"/>
      <c r="L50" s="22"/>
      <c r="M50" s="22"/>
      <c r="N50" s="22"/>
    </row>
    <row r="51" spans="1:14" s="26" customFormat="1" ht="38.25" customHeight="1" x14ac:dyDescent="0.25">
      <c r="A51" s="360" t="s">
        <v>239</v>
      </c>
      <c r="B51" s="387" t="s">
        <v>156</v>
      </c>
      <c r="C51" s="370">
        <f>SUM(C52:C71)</f>
        <v>48927.328809999999</v>
      </c>
      <c r="D51" s="370">
        <f>SUM(D52:D71)</f>
        <v>47076.250610000003</v>
      </c>
      <c r="E51" s="357">
        <f t="shared" si="0"/>
        <v>96.216678398307195</v>
      </c>
      <c r="F51" s="22">
        <f>D51/D46*100</f>
        <v>10.269464993669537</v>
      </c>
      <c r="G51" s="22"/>
      <c r="H51" s="22"/>
      <c r="I51" s="22"/>
      <c r="J51" s="22"/>
      <c r="K51" s="22"/>
      <c r="L51" s="22"/>
      <c r="M51" s="22"/>
      <c r="N51" s="22"/>
    </row>
    <row r="52" spans="1:14" s="26" customFormat="1" ht="60.75" customHeight="1" x14ac:dyDescent="0.25">
      <c r="A52" s="361" t="s">
        <v>259</v>
      </c>
      <c r="B52" s="389" t="s">
        <v>147</v>
      </c>
      <c r="C52" s="371">
        <v>6632</v>
      </c>
      <c r="D52" s="371">
        <v>6632</v>
      </c>
      <c r="E52" s="357">
        <f t="shared" si="0"/>
        <v>100</v>
      </c>
      <c r="F52" s="142">
        <f>+E49+E50+E52+E53+E55+E56+E57+E59+E60+E68+E69+E70+E71+E73+E74+E75+E76+E77+E78+E79+E81+E82+E83+E84+E85+E86+E89+E90+E92+E93+E95</f>
        <v>2861.0746692312487</v>
      </c>
      <c r="G52" s="22">
        <f>F46-F52</f>
        <v>455548.88767076877</v>
      </c>
      <c r="H52" s="22"/>
      <c r="I52" s="22"/>
      <c r="J52" s="22"/>
      <c r="K52" s="22"/>
      <c r="L52" s="22"/>
      <c r="M52" s="22"/>
      <c r="N52" s="22"/>
    </row>
    <row r="53" spans="1:14" s="26" customFormat="1" ht="78" customHeight="1" x14ac:dyDescent="0.25">
      <c r="A53" s="361" t="s">
        <v>259</v>
      </c>
      <c r="B53" s="389" t="s">
        <v>111</v>
      </c>
      <c r="C53" s="371">
        <v>9347</v>
      </c>
      <c r="D53" s="371">
        <v>8911</v>
      </c>
      <c r="E53" s="357">
        <f t="shared" si="0"/>
        <v>95.335401733176411</v>
      </c>
      <c r="F53" s="22">
        <f>F52-E46</f>
        <v>2762.5532888021075</v>
      </c>
      <c r="G53" s="22"/>
      <c r="H53" s="22"/>
      <c r="I53" s="22"/>
      <c r="J53" s="22"/>
      <c r="K53" s="22"/>
      <c r="L53" s="22"/>
      <c r="M53" s="22"/>
      <c r="N53" s="22"/>
    </row>
    <row r="54" spans="1:14" s="26" customFormat="1" ht="45" hidden="1" x14ac:dyDescent="0.25">
      <c r="A54" s="358" t="s">
        <v>240</v>
      </c>
      <c r="B54" s="390" t="s">
        <v>241</v>
      </c>
      <c r="C54" s="371">
        <v>0</v>
      </c>
      <c r="D54" s="371"/>
      <c r="E54" s="357" t="e">
        <f t="shared" si="0"/>
        <v>#DIV/0!</v>
      </c>
      <c r="F54" s="22"/>
      <c r="G54" s="22"/>
      <c r="H54" s="22"/>
      <c r="I54" s="22"/>
      <c r="J54" s="22"/>
      <c r="K54" s="22"/>
      <c r="L54" s="22"/>
      <c r="M54" s="22"/>
      <c r="N54" s="22"/>
    </row>
    <row r="55" spans="1:14" s="26" customFormat="1" ht="45" x14ac:dyDescent="0.25">
      <c r="A55" s="361" t="s">
        <v>242</v>
      </c>
      <c r="B55" s="389" t="s">
        <v>157</v>
      </c>
      <c r="C55" s="371">
        <v>2100</v>
      </c>
      <c r="D55" s="371">
        <v>2100</v>
      </c>
      <c r="E55" s="357">
        <f t="shared" si="0"/>
        <v>100</v>
      </c>
      <c r="F55" s="22"/>
      <c r="G55" s="22"/>
      <c r="H55" s="22"/>
      <c r="I55" s="22"/>
      <c r="J55" s="22"/>
      <c r="K55" s="22"/>
      <c r="L55" s="22"/>
      <c r="M55" s="22"/>
      <c r="N55" s="22"/>
    </row>
    <row r="56" spans="1:14" s="26" customFormat="1" x14ac:dyDescent="0.25">
      <c r="A56" s="361" t="s">
        <v>565</v>
      </c>
      <c r="B56" s="389" t="s">
        <v>551</v>
      </c>
      <c r="C56" s="371">
        <v>106.3158</v>
      </c>
      <c r="D56" s="371">
        <v>106.3158</v>
      </c>
      <c r="E56" s="357">
        <f t="shared" si="0"/>
        <v>100</v>
      </c>
      <c r="F56" s="22"/>
      <c r="G56" s="22"/>
      <c r="H56" s="22"/>
      <c r="I56" s="22"/>
      <c r="J56" s="22"/>
      <c r="K56" s="22"/>
      <c r="L56" s="22"/>
      <c r="M56" s="22"/>
      <c r="N56" s="22"/>
    </row>
    <row r="57" spans="1:14" s="26" customFormat="1" x14ac:dyDescent="0.25">
      <c r="A57" s="361" t="s">
        <v>259</v>
      </c>
      <c r="B57" s="389" t="s">
        <v>243</v>
      </c>
      <c r="C57" s="371">
        <v>1102</v>
      </c>
      <c r="D57" s="371">
        <v>1102</v>
      </c>
      <c r="E57" s="357">
        <f t="shared" si="0"/>
        <v>100</v>
      </c>
      <c r="F57" s="22"/>
      <c r="G57" s="22"/>
      <c r="H57" s="22"/>
      <c r="I57" s="22"/>
      <c r="J57" s="22"/>
      <c r="K57" s="22"/>
      <c r="L57" s="22"/>
      <c r="M57" s="22"/>
      <c r="N57" s="22"/>
    </row>
    <row r="58" spans="1:14" s="26" customFormat="1" hidden="1" x14ac:dyDescent="0.25">
      <c r="A58" s="361" t="s">
        <v>259</v>
      </c>
      <c r="B58" s="389" t="s">
        <v>550</v>
      </c>
      <c r="C58" s="371">
        <v>0</v>
      </c>
      <c r="D58" s="371"/>
      <c r="E58" s="357" t="e">
        <f t="shared" si="0"/>
        <v>#DIV/0!</v>
      </c>
      <c r="F58" s="22"/>
      <c r="G58" s="22"/>
      <c r="H58" s="22"/>
      <c r="I58" s="22"/>
      <c r="J58" s="22"/>
      <c r="K58" s="22"/>
      <c r="L58" s="22"/>
      <c r="M58" s="22"/>
      <c r="N58" s="22"/>
    </row>
    <row r="59" spans="1:14" s="26" customFormat="1" ht="45.75" customHeight="1" x14ac:dyDescent="0.25">
      <c r="A59" s="361" t="s">
        <v>259</v>
      </c>
      <c r="B59" s="389" t="s">
        <v>244</v>
      </c>
      <c r="C59" s="371">
        <v>550</v>
      </c>
      <c r="D59" s="371">
        <v>550</v>
      </c>
      <c r="E59" s="357">
        <f t="shared" si="0"/>
        <v>100</v>
      </c>
      <c r="F59" s="22"/>
      <c r="G59" s="22"/>
      <c r="H59" s="22"/>
      <c r="I59" s="22"/>
      <c r="J59" s="22"/>
      <c r="K59" s="22"/>
      <c r="L59" s="22"/>
      <c r="M59" s="22"/>
      <c r="N59" s="22"/>
    </row>
    <row r="60" spans="1:14" s="26" customFormat="1" ht="31.5" customHeight="1" x14ac:dyDescent="0.25">
      <c r="A60" s="361" t="s">
        <v>259</v>
      </c>
      <c r="B60" s="389" t="s">
        <v>611</v>
      </c>
      <c r="C60" s="371">
        <v>18979.099999999999</v>
      </c>
      <c r="D60" s="371">
        <v>17586.123</v>
      </c>
      <c r="E60" s="357">
        <f t="shared" si="0"/>
        <v>92.660468620745988</v>
      </c>
      <c r="F60" s="22"/>
      <c r="G60" s="22"/>
      <c r="H60" s="22"/>
      <c r="I60" s="22"/>
      <c r="J60" s="22"/>
      <c r="K60" s="22"/>
      <c r="L60" s="22"/>
      <c r="M60" s="22"/>
      <c r="N60" s="22"/>
    </row>
    <row r="61" spans="1:14" s="26" customFormat="1" ht="45" hidden="1" x14ac:dyDescent="0.25">
      <c r="A61" s="361" t="s">
        <v>247</v>
      </c>
      <c r="B61" s="389" t="s">
        <v>248</v>
      </c>
      <c r="C61" s="371">
        <v>0</v>
      </c>
      <c r="D61" s="371"/>
      <c r="E61" s="357" t="e">
        <f t="shared" si="0"/>
        <v>#DIV/0!</v>
      </c>
      <c r="F61" s="22"/>
      <c r="G61" s="22"/>
      <c r="H61" s="22"/>
      <c r="I61" s="22"/>
      <c r="J61" s="22"/>
      <c r="K61" s="22"/>
      <c r="L61" s="22"/>
      <c r="M61" s="22"/>
      <c r="N61" s="22"/>
    </row>
    <row r="62" spans="1:14" s="26" customFormat="1" ht="45" hidden="1" x14ac:dyDescent="0.25">
      <c r="A62" s="361" t="s">
        <v>249</v>
      </c>
      <c r="B62" s="389" t="s">
        <v>250</v>
      </c>
      <c r="C62" s="371">
        <v>0</v>
      </c>
      <c r="D62" s="371"/>
      <c r="E62" s="357" t="e">
        <f t="shared" si="0"/>
        <v>#DIV/0!</v>
      </c>
      <c r="F62" s="22"/>
      <c r="G62" s="22"/>
      <c r="H62" s="22"/>
      <c r="I62" s="22"/>
      <c r="J62" s="22"/>
      <c r="K62" s="22"/>
      <c r="L62" s="22"/>
      <c r="M62" s="22"/>
      <c r="N62" s="22"/>
    </row>
    <row r="63" spans="1:14" s="26" customFormat="1" ht="30" hidden="1" x14ac:dyDescent="0.25">
      <c r="A63" s="358" t="s">
        <v>251</v>
      </c>
      <c r="B63" s="390" t="s">
        <v>252</v>
      </c>
      <c r="C63" s="371">
        <v>0</v>
      </c>
      <c r="D63" s="371"/>
      <c r="E63" s="357" t="e">
        <f t="shared" si="0"/>
        <v>#DIV/0!</v>
      </c>
      <c r="F63" s="22"/>
      <c r="G63" s="22"/>
      <c r="H63" s="22"/>
      <c r="I63" s="22"/>
      <c r="J63" s="22"/>
      <c r="K63" s="22"/>
      <c r="L63" s="22"/>
      <c r="M63" s="22"/>
      <c r="N63" s="22"/>
    </row>
    <row r="64" spans="1:14" s="26" customFormat="1" ht="45" hidden="1" x14ac:dyDescent="0.25">
      <c r="A64" s="358" t="s">
        <v>253</v>
      </c>
      <c r="B64" s="390" t="s">
        <v>254</v>
      </c>
      <c r="C64" s="371">
        <v>0</v>
      </c>
      <c r="D64" s="371"/>
      <c r="E64" s="357" t="e">
        <f t="shared" si="0"/>
        <v>#DIV/0!</v>
      </c>
      <c r="F64" s="22"/>
      <c r="G64" s="22"/>
      <c r="H64" s="22"/>
      <c r="I64" s="22"/>
      <c r="J64" s="22"/>
      <c r="K64" s="22"/>
      <c r="L64" s="22"/>
      <c r="M64" s="22"/>
      <c r="N64" s="22"/>
    </row>
    <row r="65" spans="1:14" s="26" customFormat="1" ht="30" hidden="1" x14ac:dyDescent="0.25">
      <c r="A65" s="361" t="s">
        <v>255</v>
      </c>
      <c r="B65" s="389" t="s">
        <v>256</v>
      </c>
      <c r="C65" s="371">
        <v>0</v>
      </c>
      <c r="D65" s="371"/>
      <c r="E65" s="357" t="e">
        <f t="shared" si="0"/>
        <v>#DIV/0!</v>
      </c>
      <c r="F65" s="22"/>
      <c r="G65" s="22"/>
      <c r="H65" s="22"/>
      <c r="I65" s="22"/>
      <c r="J65" s="22"/>
      <c r="K65" s="22"/>
      <c r="L65" s="22"/>
      <c r="M65" s="22"/>
      <c r="N65" s="22"/>
    </row>
    <row r="66" spans="1:14" s="26" customFormat="1" ht="30" hidden="1" customHeight="1" x14ac:dyDescent="0.25">
      <c r="A66" s="361" t="s">
        <v>257</v>
      </c>
      <c r="B66" s="389" t="s">
        <v>258</v>
      </c>
      <c r="C66" s="371">
        <v>0</v>
      </c>
      <c r="D66" s="371"/>
      <c r="E66" s="357" t="e">
        <f t="shared" si="0"/>
        <v>#DIV/0!</v>
      </c>
      <c r="F66" s="22"/>
      <c r="G66" s="22"/>
      <c r="H66" s="22"/>
      <c r="I66" s="22"/>
      <c r="J66" s="22"/>
      <c r="K66" s="22"/>
      <c r="L66" s="22"/>
      <c r="M66" s="22"/>
      <c r="N66" s="22"/>
    </row>
    <row r="67" spans="1:14" s="26" customFormat="1" ht="22.5" hidden="1" customHeight="1" x14ac:dyDescent="0.25">
      <c r="A67" s="361" t="s">
        <v>259</v>
      </c>
      <c r="B67" s="389" t="s">
        <v>260</v>
      </c>
      <c r="C67" s="371">
        <v>0</v>
      </c>
      <c r="D67" s="371"/>
      <c r="E67" s="357" t="e">
        <f t="shared" si="0"/>
        <v>#DIV/0!</v>
      </c>
      <c r="F67" s="22"/>
      <c r="G67" s="22"/>
      <c r="H67" s="22"/>
      <c r="I67" s="22"/>
      <c r="J67" s="22"/>
      <c r="K67" s="22"/>
      <c r="L67" s="22"/>
      <c r="M67" s="22"/>
      <c r="N67" s="22"/>
    </row>
    <row r="68" spans="1:14" s="26" customFormat="1" ht="33.75" customHeight="1" x14ac:dyDescent="0.25">
      <c r="A68" s="361" t="s">
        <v>572</v>
      </c>
      <c r="B68" s="389" t="s">
        <v>573</v>
      </c>
      <c r="C68" s="371">
        <v>746.7</v>
      </c>
      <c r="D68" s="371">
        <v>746.7</v>
      </c>
      <c r="E68" s="357">
        <f t="shared" si="0"/>
        <v>100</v>
      </c>
      <c r="F68" s="22"/>
      <c r="G68" s="22"/>
      <c r="H68" s="22"/>
      <c r="I68" s="22"/>
      <c r="J68" s="22"/>
      <c r="K68" s="22"/>
      <c r="L68" s="22"/>
      <c r="M68" s="22"/>
      <c r="N68" s="22"/>
    </row>
    <row r="69" spans="1:14" s="26" customFormat="1" ht="33.75" customHeight="1" x14ac:dyDescent="0.25">
      <c r="A69" s="361" t="s">
        <v>259</v>
      </c>
      <c r="B69" s="389" t="s">
        <v>574</v>
      </c>
      <c r="C69" s="371">
        <v>957.5</v>
      </c>
      <c r="D69" s="371">
        <v>935.39949999999999</v>
      </c>
      <c r="E69" s="357">
        <f t="shared" si="0"/>
        <v>97.69185378590079</v>
      </c>
      <c r="F69" s="22"/>
      <c r="G69" s="22"/>
      <c r="H69" s="22"/>
      <c r="I69" s="22"/>
      <c r="J69" s="22"/>
      <c r="K69" s="22"/>
      <c r="L69" s="22"/>
      <c r="M69" s="22"/>
      <c r="N69" s="22"/>
    </row>
    <row r="70" spans="1:14" s="26" customFormat="1" ht="33.75" customHeight="1" x14ac:dyDescent="0.25">
      <c r="A70" s="361" t="s">
        <v>253</v>
      </c>
      <c r="B70" s="389" t="s">
        <v>575</v>
      </c>
      <c r="C70" s="371">
        <v>3000</v>
      </c>
      <c r="D70" s="371">
        <v>2999.9992999999999</v>
      </c>
      <c r="E70" s="357">
        <f t="shared" si="0"/>
        <v>99.999976666666669</v>
      </c>
      <c r="F70" s="22"/>
      <c r="G70" s="22"/>
      <c r="H70" s="22"/>
      <c r="I70" s="22"/>
      <c r="J70" s="22"/>
      <c r="K70" s="22"/>
      <c r="L70" s="22"/>
      <c r="M70" s="22"/>
      <c r="N70" s="22"/>
    </row>
    <row r="71" spans="1:14" s="26" customFormat="1" ht="33.75" customHeight="1" x14ac:dyDescent="0.25">
      <c r="A71" s="361" t="s">
        <v>245</v>
      </c>
      <c r="B71" s="389" t="s">
        <v>246</v>
      </c>
      <c r="C71" s="371">
        <v>5406.7130100000004</v>
      </c>
      <c r="D71" s="371">
        <v>5406.7130100000004</v>
      </c>
      <c r="E71" s="357">
        <f t="shared" si="0"/>
        <v>100</v>
      </c>
      <c r="F71" s="22"/>
      <c r="G71" s="22"/>
      <c r="H71" s="22"/>
      <c r="I71" s="22"/>
      <c r="J71" s="22"/>
      <c r="K71" s="22"/>
      <c r="L71" s="22"/>
      <c r="M71" s="22"/>
      <c r="N71" s="22"/>
    </row>
    <row r="72" spans="1:14" s="26" customFormat="1" ht="30" x14ac:dyDescent="0.25">
      <c r="A72" s="360" t="s">
        <v>261</v>
      </c>
      <c r="B72" s="387" t="s">
        <v>158</v>
      </c>
      <c r="C72" s="370">
        <f>SUM(C73:C95)</f>
        <v>275837.7</v>
      </c>
      <c r="D72" s="370">
        <f>SUM(D73:D95)</f>
        <v>270808.91172999993</v>
      </c>
      <c r="E72" s="357">
        <f t="shared" si="0"/>
        <v>98.176903204311785</v>
      </c>
      <c r="F72" s="22">
        <v>270808.91172999999</v>
      </c>
      <c r="G72" s="22"/>
      <c r="H72" s="22"/>
      <c r="I72" s="22"/>
      <c r="J72" s="22"/>
      <c r="K72" s="22"/>
      <c r="L72" s="22"/>
      <c r="M72" s="22"/>
      <c r="N72" s="22"/>
    </row>
    <row r="73" spans="1:14" s="26" customFormat="1" ht="33.75" customHeight="1" x14ac:dyDescent="0.25">
      <c r="A73" s="358" t="s">
        <v>262</v>
      </c>
      <c r="B73" s="386" t="s">
        <v>263</v>
      </c>
      <c r="C73" s="371">
        <v>3514.05</v>
      </c>
      <c r="D73" s="371">
        <v>3514.05</v>
      </c>
      <c r="E73" s="357">
        <f t="shared" si="0"/>
        <v>100</v>
      </c>
      <c r="F73" s="352">
        <f>F72-D72</f>
        <v>0</v>
      </c>
      <c r="G73" s="22"/>
      <c r="H73" s="22"/>
      <c r="I73" s="22"/>
      <c r="J73" s="22"/>
      <c r="K73" s="22"/>
      <c r="L73" s="22"/>
      <c r="M73" s="22"/>
      <c r="N73" s="22"/>
    </row>
    <row r="74" spans="1:14" s="26" customFormat="1" ht="165" x14ac:dyDescent="0.25">
      <c r="A74" s="358" t="s">
        <v>283</v>
      </c>
      <c r="B74" s="386" t="s">
        <v>284</v>
      </c>
      <c r="C74" s="371">
        <v>219497.2</v>
      </c>
      <c r="D74" s="371">
        <v>215932.88</v>
      </c>
      <c r="E74" s="357">
        <f t="shared" si="0"/>
        <v>98.376143294766393</v>
      </c>
      <c r="F74" s="22">
        <f>+D74+D76+D77+D78+D79+D81+D82+D83+D84+D85+D86</f>
        <v>235449.83485999997</v>
      </c>
      <c r="G74" s="22"/>
      <c r="H74" s="22"/>
      <c r="I74" s="22"/>
      <c r="J74" s="22"/>
      <c r="K74" s="22"/>
      <c r="L74" s="22"/>
      <c r="M74" s="22"/>
      <c r="N74" s="22"/>
    </row>
    <row r="75" spans="1:14" s="26" customFormat="1" ht="45" x14ac:dyDescent="0.25">
      <c r="A75" s="358" t="s">
        <v>283</v>
      </c>
      <c r="B75" s="386" t="s">
        <v>285</v>
      </c>
      <c r="C75" s="371">
        <v>6</v>
      </c>
      <c r="D75" s="371"/>
      <c r="E75" s="357">
        <f t="shared" si="0"/>
        <v>0</v>
      </c>
      <c r="F75" s="22">
        <v>235449.83486</v>
      </c>
      <c r="G75" s="22"/>
      <c r="H75" s="22"/>
      <c r="I75" s="22"/>
      <c r="J75" s="22"/>
      <c r="K75" s="22"/>
      <c r="L75" s="22"/>
      <c r="M75" s="22"/>
      <c r="N75" s="22"/>
    </row>
    <row r="76" spans="1:14" s="26" customFormat="1" ht="30" x14ac:dyDescent="0.25">
      <c r="A76" s="358" t="s">
        <v>283</v>
      </c>
      <c r="B76" s="386" t="s">
        <v>286</v>
      </c>
      <c r="C76" s="371">
        <v>4245.3999999999996</v>
      </c>
      <c r="D76" s="371">
        <v>4214.0315799999998</v>
      </c>
      <c r="E76" s="357">
        <f t="shared" si="0"/>
        <v>99.261119800254392</v>
      </c>
      <c r="F76" s="22">
        <f>F74-F75</f>
        <v>0</v>
      </c>
      <c r="G76" s="22"/>
      <c r="H76" s="22"/>
      <c r="I76" s="22"/>
      <c r="J76" s="22"/>
      <c r="K76" s="22"/>
      <c r="L76" s="22"/>
      <c r="M76" s="22"/>
      <c r="N76" s="22"/>
    </row>
    <row r="77" spans="1:14" s="26" customFormat="1" ht="30" x14ac:dyDescent="0.25">
      <c r="A77" s="358" t="s">
        <v>283</v>
      </c>
      <c r="B77" s="386" t="s">
        <v>287</v>
      </c>
      <c r="C77" s="371">
        <v>4525.8999999999996</v>
      </c>
      <c r="D77" s="371">
        <v>4504.7280300000002</v>
      </c>
      <c r="E77" s="357">
        <f t="shared" si="0"/>
        <v>99.532204202479079</v>
      </c>
      <c r="F77" s="22"/>
      <c r="G77" s="22"/>
      <c r="H77" s="22"/>
      <c r="I77" s="22"/>
      <c r="J77" s="22"/>
      <c r="K77" s="22"/>
      <c r="L77" s="22"/>
      <c r="M77" s="22"/>
      <c r="N77" s="22"/>
    </row>
    <row r="78" spans="1:14" s="26" customFormat="1" ht="75" x14ac:dyDescent="0.25">
      <c r="A78" s="358" t="s">
        <v>283</v>
      </c>
      <c r="B78" s="386" t="s">
        <v>288</v>
      </c>
      <c r="C78" s="371">
        <v>4131.3</v>
      </c>
      <c r="D78" s="371">
        <v>4131.3</v>
      </c>
      <c r="E78" s="357">
        <f t="shared" si="0"/>
        <v>100</v>
      </c>
      <c r="F78" s="22"/>
      <c r="G78" s="22"/>
      <c r="H78" s="22"/>
      <c r="I78" s="22"/>
      <c r="J78" s="22"/>
      <c r="K78" s="22"/>
      <c r="L78" s="22"/>
      <c r="M78" s="22"/>
      <c r="N78" s="22"/>
    </row>
    <row r="79" spans="1:14" s="26" customFormat="1" ht="60" x14ac:dyDescent="0.25">
      <c r="A79" s="358" t="s">
        <v>283</v>
      </c>
      <c r="B79" s="386" t="s">
        <v>289</v>
      </c>
      <c r="C79" s="371">
        <v>369.8</v>
      </c>
      <c r="D79" s="371">
        <v>369.8</v>
      </c>
      <c r="E79" s="357">
        <f t="shared" si="0"/>
        <v>100</v>
      </c>
      <c r="F79" s="22"/>
      <c r="G79" s="22"/>
      <c r="H79" s="22"/>
      <c r="I79" s="22"/>
      <c r="J79" s="22"/>
      <c r="K79" s="22"/>
      <c r="L79" s="22"/>
      <c r="M79" s="22"/>
      <c r="N79" s="22"/>
    </row>
    <row r="80" spans="1:14" s="26" customFormat="1" ht="30" hidden="1" x14ac:dyDescent="0.25">
      <c r="A80" s="358" t="s">
        <v>283</v>
      </c>
      <c r="B80" s="386" t="s">
        <v>290</v>
      </c>
      <c r="C80" s="371">
        <v>0</v>
      </c>
      <c r="D80" s="371"/>
      <c r="E80" s="357" t="e">
        <f t="shared" ref="E80:E99" si="1">D80/C80*100</f>
        <v>#DIV/0!</v>
      </c>
      <c r="F80" s="22"/>
      <c r="G80" s="22"/>
      <c r="H80" s="22"/>
      <c r="I80" s="22"/>
      <c r="J80" s="22"/>
      <c r="K80" s="22"/>
      <c r="L80" s="22"/>
      <c r="M80" s="22"/>
      <c r="N80" s="22"/>
    </row>
    <row r="81" spans="1:14" s="26" customFormat="1" ht="30" x14ac:dyDescent="0.25">
      <c r="A81" s="358" t="s">
        <v>283</v>
      </c>
      <c r="B81" s="386" t="s">
        <v>291</v>
      </c>
      <c r="C81" s="371">
        <v>437.2</v>
      </c>
      <c r="D81" s="371">
        <v>399.07691999999997</v>
      </c>
      <c r="E81" s="357">
        <f t="shared" si="1"/>
        <v>91.280173833485804</v>
      </c>
      <c r="F81" s="22"/>
      <c r="G81" s="22"/>
      <c r="H81" s="22"/>
      <c r="I81" s="22"/>
      <c r="J81" s="22"/>
      <c r="K81" s="22"/>
      <c r="L81" s="22"/>
      <c r="M81" s="22"/>
      <c r="N81" s="22"/>
    </row>
    <row r="82" spans="1:14" s="26" customFormat="1" ht="45" x14ac:dyDescent="0.25">
      <c r="A82" s="358" t="s">
        <v>283</v>
      </c>
      <c r="B82" s="386" t="s">
        <v>292</v>
      </c>
      <c r="C82" s="371">
        <v>441.7</v>
      </c>
      <c r="D82" s="371">
        <v>392.19999000000001</v>
      </c>
      <c r="E82" s="357">
        <f t="shared" si="1"/>
        <v>88.79329635499208</v>
      </c>
      <c r="F82" s="22"/>
      <c r="G82" s="22"/>
      <c r="H82" s="22"/>
      <c r="I82" s="22"/>
      <c r="J82" s="22"/>
      <c r="K82" s="22"/>
      <c r="L82" s="22"/>
      <c r="M82" s="22"/>
      <c r="N82" s="22"/>
    </row>
    <row r="83" spans="1:14" s="26" customFormat="1" ht="30" x14ac:dyDescent="0.25">
      <c r="A83" s="358" t="s">
        <v>283</v>
      </c>
      <c r="B83" s="386" t="s">
        <v>293</v>
      </c>
      <c r="C83" s="371">
        <v>109.6</v>
      </c>
      <c r="D83" s="371">
        <v>90.473209999999995</v>
      </c>
      <c r="E83" s="357">
        <f t="shared" si="1"/>
        <v>82.548549270072996</v>
      </c>
      <c r="F83" s="22"/>
      <c r="G83" s="22"/>
      <c r="H83" s="22"/>
      <c r="I83" s="22"/>
      <c r="J83" s="22"/>
      <c r="K83" s="22"/>
      <c r="L83" s="22"/>
      <c r="M83" s="22"/>
      <c r="N83" s="22"/>
    </row>
    <row r="84" spans="1:14" s="26" customFormat="1" ht="45" x14ac:dyDescent="0.25">
      <c r="A84" s="358" t="s">
        <v>283</v>
      </c>
      <c r="B84" s="386" t="s">
        <v>294</v>
      </c>
      <c r="C84" s="371">
        <v>1222.8</v>
      </c>
      <c r="D84" s="371">
        <v>672.31097999999997</v>
      </c>
      <c r="E84" s="357">
        <f t="shared" si="1"/>
        <v>54.98127085377822</v>
      </c>
      <c r="F84" s="22"/>
      <c r="G84" s="22"/>
      <c r="H84" s="22"/>
      <c r="I84" s="22"/>
      <c r="J84" s="22"/>
      <c r="K84" s="22"/>
      <c r="L84" s="22"/>
      <c r="M84" s="22"/>
      <c r="N84" s="22"/>
    </row>
    <row r="85" spans="1:14" s="26" customFormat="1" ht="60" x14ac:dyDescent="0.25">
      <c r="A85" s="358" t="s">
        <v>283</v>
      </c>
      <c r="B85" s="386" t="s">
        <v>270</v>
      </c>
      <c r="C85" s="371">
        <v>3645.65</v>
      </c>
      <c r="D85" s="371">
        <v>3645.65</v>
      </c>
      <c r="E85" s="357">
        <f t="shared" si="1"/>
        <v>100</v>
      </c>
      <c r="F85" s="22"/>
      <c r="G85" s="22"/>
      <c r="H85" s="22"/>
      <c r="I85" s="22"/>
      <c r="J85" s="22"/>
      <c r="K85" s="22"/>
      <c r="L85" s="22"/>
      <c r="M85" s="22"/>
      <c r="N85" s="22"/>
    </row>
    <row r="86" spans="1:14" s="26" customFormat="1" ht="30" x14ac:dyDescent="0.25">
      <c r="A86" s="358" t="s">
        <v>283</v>
      </c>
      <c r="B86" s="386" t="s">
        <v>295</v>
      </c>
      <c r="C86" s="371">
        <v>1793</v>
      </c>
      <c r="D86" s="371">
        <v>1097.3841500000001</v>
      </c>
      <c r="E86" s="357">
        <f t="shared" si="1"/>
        <v>61.203800892359183</v>
      </c>
      <c r="F86" s="22"/>
      <c r="G86" s="22"/>
      <c r="H86" s="22"/>
      <c r="I86" s="22"/>
      <c r="J86" s="22"/>
      <c r="K86" s="22"/>
      <c r="L86" s="22"/>
      <c r="M86" s="22"/>
      <c r="N86" s="22"/>
    </row>
    <row r="87" spans="1:14" s="26" customFormat="1" hidden="1" x14ac:dyDescent="0.25">
      <c r="A87" s="358"/>
      <c r="B87" s="386"/>
      <c r="C87" s="370">
        <v>0</v>
      </c>
      <c r="D87" s="370"/>
      <c r="E87" s="357" t="e">
        <f t="shared" si="1"/>
        <v>#DIV/0!</v>
      </c>
      <c r="F87" s="22"/>
      <c r="G87" s="22"/>
      <c r="H87" s="22"/>
      <c r="I87" s="22"/>
      <c r="J87" s="22"/>
      <c r="K87" s="22"/>
      <c r="L87" s="22"/>
      <c r="M87" s="22"/>
      <c r="N87" s="22"/>
    </row>
    <row r="88" spans="1:14" s="26" customFormat="1" ht="45" hidden="1" x14ac:dyDescent="0.25">
      <c r="A88" s="358" t="s">
        <v>264</v>
      </c>
      <c r="B88" s="386" t="s">
        <v>265</v>
      </c>
      <c r="C88" s="370">
        <v>0</v>
      </c>
      <c r="D88" s="370"/>
      <c r="E88" s="357" t="e">
        <f t="shared" si="1"/>
        <v>#DIV/0!</v>
      </c>
      <c r="F88" s="22"/>
      <c r="G88" s="22"/>
      <c r="H88" s="22"/>
      <c r="I88" s="22"/>
      <c r="J88" s="22"/>
      <c r="K88" s="22"/>
      <c r="L88" s="22"/>
      <c r="M88" s="22"/>
      <c r="N88" s="22"/>
    </row>
    <row r="89" spans="1:14" s="25" customFormat="1" ht="45" x14ac:dyDescent="0.25">
      <c r="A89" s="358" t="s">
        <v>266</v>
      </c>
      <c r="B89" s="386" t="s">
        <v>153</v>
      </c>
      <c r="C89" s="371">
        <v>1081.2</v>
      </c>
      <c r="D89" s="371">
        <v>1081.2</v>
      </c>
      <c r="E89" s="357">
        <f t="shared" si="1"/>
        <v>100</v>
      </c>
      <c r="F89" s="22"/>
      <c r="G89" s="22"/>
      <c r="H89" s="22"/>
      <c r="I89" s="22"/>
      <c r="J89" s="22"/>
      <c r="K89" s="22"/>
      <c r="L89" s="22"/>
      <c r="M89" s="22"/>
      <c r="N89" s="22"/>
    </row>
    <row r="90" spans="1:14" s="25" customFormat="1" ht="61.5" customHeight="1" x14ac:dyDescent="0.25">
      <c r="A90" s="358" t="s">
        <v>267</v>
      </c>
      <c r="B90" s="386" t="s">
        <v>268</v>
      </c>
      <c r="C90" s="371">
        <v>15.9</v>
      </c>
      <c r="D90" s="371">
        <v>15.9</v>
      </c>
      <c r="E90" s="357">
        <f t="shared" si="1"/>
        <v>100</v>
      </c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5" customFormat="1" ht="59.25" hidden="1" customHeight="1" x14ac:dyDescent="0.25">
      <c r="A91" s="358" t="s">
        <v>269</v>
      </c>
      <c r="B91" s="386" t="s">
        <v>270</v>
      </c>
      <c r="C91" s="371">
        <v>0</v>
      </c>
      <c r="D91" s="371"/>
      <c r="E91" s="357" t="e">
        <f t="shared" si="1"/>
        <v>#DIV/0!</v>
      </c>
      <c r="F91" s="22"/>
      <c r="G91" s="22"/>
      <c r="H91" s="22"/>
      <c r="I91" s="22"/>
      <c r="J91" s="22"/>
      <c r="K91" s="22"/>
      <c r="L91" s="22"/>
      <c r="M91" s="22"/>
      <c r="N91" s="22"/>
    </row>
    <row r="92" spans="1:14" s="25" customFormat="1" ht="30" x14ac:dyDescent="0.25">
      <c r="A92" s="358" t="s">
        <v>271</v>
      </c>
      <c r="B92" s="386" t="s">
        <v>152</v>
      </c>
      <c r="C92" s="371">
        <v>4263.5</v>
      </c>
      <c r="D92" s="371">
        <v>4263.5</v>
      </c>
      <c r="E92" s="357">
        <f t="shared" si="1"/>
        <v>100</v>
      </c>
      <c r="F92" s="22"/>
      <c r="G92" s="22"/>
      <c r="H92" s="22"/>
      <c r="I92" s="22"/>
      <c r="J92" s="22"/>
      <c r="K92" s="22"/>
      <c r="L92" s="22"/>
      <c r="M92" s="22"/>
      <c r="N92" s="22"/>
    </row>
    <row r="93" spans="1:14" s="25" customFormat="1" ht="90" x14ac:dyDescent="0.25">
      <c r="A93" s="358" t="s">
        <v>272</v>
      </c>
      <c r="B93" s="386" t="s">
        <v>273</v>
      </c>
      <c r="C93" s="371">
        <v>17535.800000000003</v>
      </c>
      <c r="D93" s="371">
        <v>17535.8</v>
      </c>
      <c r="E93" s="357">
        <f t="shared" si="1"/>
        <v>99.999999999999972</v>
      </c>
    </row>
    <row r="94" spans="1:14" s="25" customFormat="1" ht="45" hidden="1" x14ac:dyDescent="0.25">
      <c r="A94" s="358" t="s">
        <v>274</v>
      </c>
      <c r="B94" s="386" t="s">
        <v>275</v>
      </c>
      <c r="C94" s="371">
        <v>0</v>
      </c>
      <c r="D94" s="371"/>
      <c r="E94" s="357" t="e">
        <f t="shared" si="1"/>
        <v>#DIV/0!</v>
      </c>
    </row>
    <row r="95" spans="1:14" s="25" customFormat="1" ht="47.25" customHeight="1" x14ac:dyDescent="0.25">
      <c r="A95" s="358" t="s">
        <v>276</v>
      </c>
      <c r="B95" s="386" t="s">
        <v>163</v>
      </c>
      <c r="C95" s="371">
        <v>9001.7000000000007</v>
      </c>
      <c r="D95" s="371">
        <v>8948.6268700000001</v>
      </c>
      <c r="E95" s="357">
        <f t="shared" si="1"/>
        <v>99.410409922570182</v>
      </c>
    </row>
    <row r="96" spans="1:14" s="26" customFormat="1" ht="25.5" customHeight="1" x14ac:dyDescent="0.25">
      <c r="A96" s="360" t="s">
        <v>277</v>
      </c>
      <c r="B96" s="391" t="s">
        <v>159</v>
      </c>
      <c r="C96" s="370">
        <v>1000</v>
      </c>
      <c r="D96" s="370">
        <f>+D97</f>
        <v>1000</v>
      </c>
      <c r="E96" s="357">
        <f t="shared" si="1"/>
        <v>100</v>
      </c>
    </row>
    <row r="97" spans="1:6" s="26" customFormat="1" ht="60" x14ac:dyDescent="0.25">
      <c r="A97" s="361" t="s">
        <v>278</v>
      </c>
      <c r="B97" s="392" t="s">
        <v>148</v>
      </c>
      <c r="C97" s="372">
        <v>1000</v>
      </c>
      <c r="D97" s="372">
        <v>1000</v>
      </c>
      <c r="E97" s="357">
        <f t="shared" si="1"/>
        <v>100</v>
      </c>
    </row>
    <row r="98" spans="1:6" s="26" customFormat="1" ht="30" hidden="1" x14ac:dyDescent="0.25">
      <c r="A98" s="361" t="s">
        <v>279</v>
      </c>
      <c r="B98" s="392" t="s">
        <v>280</v>
      </c>
      <c r="C98" s="371"/>
      <c r="D98" s="371"/>
      <c r="E98" s="357" t="e">
        <f t="shared" si="1"/>
        <v>#DIV/0!</v>
      </c>
    </row>
    <row r="99" spans="1:6" s="19" customFormat="1" x14ac:dyDescent="0.2">
      <c r="A99" s="362"/>
      <c r="B99" s="382" t="s">
        <v>281</v>
      </c>
      <c r="C99" s="370">
        <f>+C13+C46</f>
        <v>500988.82880999998</v>
      </c>
      <c r="D99" s="370">
        <f>+D13+D46</f>
        <v>495155.12262999988</v>
      </c>
      <c r="E99" s="393">
        <f t="shared" si="1"/>
        <v>98.835561624426447</v>
      </c>
      <c r="F99" s="115"/>
    </row>
    <row r="100" spans="1:6" x14ac:dyDescent="0.25">
      <c r="B100" s="443"/>
      <c r="C100" s="17">
        <v>492726.42881000001</v>
      </c>
      <c r="D100" s="17">
        <v>495155.12267000001</v>
      </c>
    </row>
    <row r="101" spans="1:6" x14ac:dyDescent="0.25">
      <c r="B101" s="443"/>
      <c r="C101" s="444">
        <f>C100-C99</f>
        <v>-8262.3999999999651</v>
      </c>
      <c r="D101" s="444">
        <f>D100-D99</f>
        <v>4.0000129956752062E-5</v>
      </c>
    </row>
    <row r="102" spans="1:6" x14ac:dyDescent="0.25">
      <c r="B102" s="443"/>
    </row>
    <row r="103" spans="1:6" x14ac:dyDescent="0.25">
      <c r="B103" s="443"/>
    </row>
    <row r="104" spans="1:6" x14ac:dyDescent="0.25">
      <c r="B104" s="443"/>
    </row>
    <row r="105" spans="1:6" x14ac:dyDescent="0.25">
      <c r="B105" s="443"/>
    </row>
    <row r="106" spans="1:6" x14ac:dyDescent="0.25">
      <c r="B106" s="443"/>
    </row>
    <row r="107" spans="1:6" x14ac:dyDescent="0.25">
      <c r="B107" s="443"/>
    </row>
    <row r="108" spans="1:6" x14ac:dyDescent="0.25">
      <c r="B108" s="443"/>
    </row>
    <row r="109" spans="1:6" x14ac:dyDescent="0.25">
      <c r="B109" s="443"/>
    </row>
    <row r="110" spans="1:6" x14ac:dyDescent="0.25">
      <c r="B110" s="443"/>
    </row>
    <row r="111" spans="1:6" x14ac:dyDescent="0.25">
      <c r="B111" s="443"/>
    </row>
    <row r="112" spans="1:6" x14ac:dyDescent="0.25">
      <c r="B112" s="443"/>
    </row>
    <row r="113" spans="2:2" x14ac:dyDescent="0.25">
      <c r="B113" s="443"/>
    </row>
    <row r="114" spans="2:2" x14ac:dyDescent="0.25">
      <c r="B114" s="443"/>
    </row>
    <row r="115" spans="2:2" x14ac:dyDescent="0.25">
      <c r="B115" s="443"/>
    </row>
    <row r="116" spans="2:2" x14ac:dyDescent="0.25">
      <c r="B116" s="443"/>
    </row>
    <row r="117" spans="2:2" x14ac:dyDescent="0.25">
      <c r="B117" s="443"/>
    </row>
    <row r="118" spans="2:2" x14ac:dyDescent="0.25">
      <c r="B118" s="443"/>
    </row>
    <row r="119" spans="2:2" x14ac:dyDescent="0.25">
      <c r="B119" s="443"/>
    </row>
    <row r="120" spans="2:2" x14ac:dyDescent="0.25">
      <c r="B120" s="443"/>
    </row>
    <row r="121" spans="2:2" x14ac:dyDescent="0.25">
      <c r="B121" s="443"/>
    </row>
    <row r="122" spans="2:2" x14ac:dyDescent="0.25">
      <c r="B122" s="443"/>
    </row>
    <row r="123" spans="2:2" x14ac:dyDescent="0.25">
      <c r="B123" s="443"/>
    </row>
    <row r="124" spans="2:2" x14ac:dyDescent="0.25">
      <c r="B124" s="443"/>
    </row>
    <row r="125" spans="2:2" x14ac:dyDescent="0.25">
      <c r="B125" s="443"/>
    </row>
    <row r="126" spans="2:2" x14ac:dyDescent="0.25">
      <c r="B126" s="443"/>
    </row>
    <row r="127" spans="2:2" x14ac:dyDescent="0.25">
      <c r="B127" s="443"/>
    </row>
    <row r="128" spans="2:2" x14ac:dyDescent="0.25">
      <c r="B128" s="443"/>
    </row>
    <row r="129" spans="2:2" x14ac:dyDescent="0.25">
      <c r="B129" s="443"/>
    </row>
    <row r="130" spans="2:2" x14ac:dyDescent="0.25">
      <c r="B130" s="443"/>
    </row>
    <row r="131" spans="2:2" x14ac:dyDescent="0.25">
      <c r="B131" s="443"/>
    </row>
    <row r="132" spans="2:2" x14ac:dyDescent="0.25">
      <c r="B132" s="443"/>
    </row>
    <row r="133" spans="2:2" x14ac:dyDescent="0.25">
      <c r="B133" s="443"/>
    </row>
    <row r="134" spans="2:2" x14ac:dyDescent="0.25">
      <c r="B134" s="443"/>
    </row>
    <row r="135" spans="2:2" x14ac:dyDescent="0.25">
      <c r="B135" s="443"/>
    </row>
    <row r="136" spans="2:2" x14ac:dyDescent="0.25">
      <c r="B136" s="443"/>
    </row>
    <row r="137" spans="2:2" x14ac:dyDescent="0.25">
      <c r="B137" s="443"/>
    </row>
    <row r="138" spans="2:2" x14ac:dyDescent="0.25">
      <c r="B138" s="443"/>
    </row>
    <row r="139" spans="2:2" x14ac:dyDescent="0.25">
      <c r="B139" s="443"/>
    </row>
    <row r="140" spans="2:2" x14ac:dyDescent="0.25">
      <c r="B140" s="443"/>
    </row>
    <row r="141" spans="2:2" x14ac:dyDescent="0.25">
      <c r="B141" s="443"/>
    </row>
    <row r="142" spans="2:2" x14ac:dyDescent="0.25">
      <c r="B142" s="443"/>
    </row>
    <row r="143" spans="2:2" x14ac:dyDescent="0.25">
      <c r="B143" s="443"/>
    </row>
    <row r="144" spans="2:2" x14ac:dyDescent="0.25">
      <c r="B144" s="443"/>
    </row>
    <row r="145" spans="2:2" x14ac:dyDescent="0.25">
      <c r="B145" s="443"/>
    </row>
    <row r="146" spans="2:2" x14ac:dyDescent="0.25">
      <c r="B146" s="443"/>
    </row>
    <row r="147" spans="2:2" x14ac:dyDescent="0.25">
      <c r="B147" s="443"/>
    </row>
    <row r="148" spans="2:2" x14ac:dyDescent="0.25">
      <c r="B148" s="443"/>
    </row>
    <row r="149" spans="2:2" x14ac:dyDescent="0.25">
      <c r="B149" s="443"/>
    </row>
    <row r="150" spans="2:2" x14ac:dyDescent="0.25">
      <c r="B150" s="443"/>
    </row>
    <row r="151" spans="2:2" x14ac:dyDescent="0.25">
      <c r="B151" s="443"/>
    </row>
    <row r="152" spans="2:2" x14ac:dyDescent="0.25">
      <c r="B152" s="443"/>
    </row>
    <row r="153" spans="2:2" x14ac:dyDescent="0.25">
      <c r="B153" s="443"/>
    </row>
    <row r="154" spans="2:2" x14ac:dyDescent="0.25">
      <c r="B154" s="443"/>
    </row>
    <row r="155" spans="2:2" x14ac:dyDescent="0.25">
      <c r="B155" s="443"/>
    </row>
    <row r="156" spans="2:2" x14ac:dyDescent="0.25">
      <c r="B156" s="443"/>
    </row>
    <row r="157" spans="2:2" x14ac:dyDescent="0.25">
      <c r="B157" s="443"/>
    </row>
    <row r="158" spans="2:2" x14ac:dyDescent="0.25">
      <c r="B158" s="443"/>
    </row>
    <row r="159" spans="2:2" x14ac:dyDescent="0.25">
      <c r="B159" s="443"/>
    </row>
    <row r="160" spans="2:2" x14ac:dyDescent="0.25">
      <c r="B160" s="443"/>
    </row>
    <row r="161" spans="2:2" x14ac:dyDescent="0.25">
      <c r="B161" s="443"/>
    </row>
    <row r="162" spans="2:2" x14ac:dyDescent="0.25">
      <c r="B162" s="443"/>
    </row>
    <row r="163" spans="2:2" x14ac:dyDescent="0.25">
      <c r="B163" s="443"/>
    </row>
    <row r="164" spans="2:2" x14ac:dyDescent="0.25">
      <c r="B164" s="443"/>
    </row>
    <row r="165" spans="2:2" x14ac:dyDescent="0.25">
      <c r="B165" s="443"/>
    </row>
    <row r="166" spans="2:2" x14ac:dyDescent="0.25">
      <c r="B166" s="443"/>
    </row>
    <row r="167" spans="2:2" x14ac:dyDescent="0.25">
      <c r="B167" s="443"/>
    </row>
    <row r="168" spans="2:2" x14ac:dyDescent="0.25">
      <c r="B168" s="443"/>
    </row>
    <row r="169" spans="2:2" x14ac:dyDescent="0.25">
      <c r="B169" s="443"/>
    </row>
    <row r="170" spans="2:2" x14ac:dyDescent="0.25">
      <c r="B170" s="443"/>
    </row>
    <row r="171" spans="2:2" x14ac:dyDescent="0.25">
      <c r="B171" s="443"/>
    </row>
    <row r="172" spans="2:2" x14ac:dyDescent="0.25">
      <c r="B172" s="443"/>
    </row>
    <row r="173" spans="2:2" x14ac:dyDescent="0.25">
      <c r="B173" s="443"/>
    </row>
    <row r="174" spans="2:2" x14ac:dyDescent="0.25">
      <c r="B174" s="443"/>
    </row>
    <row r="175" spans="2:2" x14ac:dyDescent="0.25">
      <c r="B175" s="443"/>
    </row>
    <row r="176" spans="2:2" x14ac:dyDescent="0.25">
      <c r="B176" s="443"/>
    </row>
    <row r="177" spans="2:2" x14ac:dyDescent="0.25">
      <c r="B177" s="443"/>
    </row>
    <row r="178" spans="2:2" x14ac:dyDescent="0.25">
      <c r="B178" s="443"/>
    </row>
    <row r="179" spans="2:2" x14ac:dyDescent="0.25">
      <c r="B179" s="443"/>
    </row>
    <row r="180" spans="2:2" x14ac:dyDescent="0.25">
      <c r="B180" s="443"/>
    </row>
    <row r="181" spans="2:2" x14ac:dyDescent="0.25">
      <c r="B181" s="443"/>
    </row>
    <row r="182" spans="2:2" x14ac:dyDescent="0.25">
      <c r="B182" s="443"/>
    </row>
    <row r="183" spans="2:2" x14ac:dyDescent="0.25">
      <c r="B183" s="443"/>
    </row>
    <row r="184" spans="2:2" x14ac:dyDescent="0.25">
      <c r="B184" s="443"/>
    </row>
    <row r="185" spans="2:2" x14ac:dyDescent="0.25">
      <c r="B185" s="443"/>
    </row>
    <row r="186" spans="2:2" x14ac:dyDescent="0.25">
      <c r="B186" s="443"/>
    </row>
    <row r="187" spans="2:2" x14ac:dyDescent="0.25">
      <c r="B187" s="443"/>
    </row>
    <row r="188" spans="2:2" x14ac:dyDescent="0.25">
      <c r="B188" s="443"/>
    </row>
    <row r="189" spans="2:2" x14ac:dyDescent="0.25">
      <c r="B189" s="443"/>
    </row>
    <row r="190" spans="2:2" x14ac:dyDescent="0.25">
      <c r="B190" s="443"/>
    </row>
    <row r="191" spans="2:2" x14ac:dyDescent="0.25">
      <c r="B191" s="443"/>
    </row>
    <row r="192" spans="2:2" x14ac:dyDescent="0.25">
      <c r="B192" s="443"/>
    </row>
    <row r="193" spans="2:2" x14ac:dyDescent="0.25">
      <c r="B193" s="443"/>
    </row>
    <row r="194" spans="2:2" x14ac:dyDescent="0.25">
      <c r="B194" s="443"/>
    </row>
    <row r="195" spans="2:2" x14ac:dyDescent="0.25">
      <c r="B195" s="443"/>
    </row>
    <row r="196" spans="2:2" x14ac:dyDescent="0.25">
      <c r="B196" s="443"/>
    </row>
    <row r="197" spans="2:2" x14ac:dyDescent="0.25">
      <c r="B197" s="443"/>
    </row>
    <row r="198" spans="2:2" x14ac:dyDescent="0.25">
      <c r="B198" s="443"/>
    </row>
    <row r="199" spans="2:2" x14ac:dyDescent="0.25">
      <c r="B199" s="443"/>
    </row>
    <row r="200" spans="2:2" x14ac:dyDescent="0.25">
      <c r="B200" s="443"/>
    </row>
    <row r="201" spans="2:2" x14ac:dyDescent="0.25">
      <c r="B201" s="443"/>
    </row>
    <row r="202" spans="2:2" x14ac:dyDescent="0.25">
      <c r="B202" s="443"/>
    </row>
    <row r="203" spans="2:2" x14ac:dyDescent="0.25">
      <c r="B203" s="443"/>
    </row>
    <row r="204" spans="2:2" x14ac:dyDescent="0.25">
      <c r="B204" s="443"/>
    </row>
    <row r="205" spans="2:2" x14ac:dyDescent="0.25">
      <c r="B205" s="443"/>
    </row>
    <row r="206" spans="2:2" x14ac:dyDescent="0.25">
      <c r="B206" s="443"/>
    </row>
    <row r="207" spans="2:2" x14ac:dyDescent="0.25">
      <c r="B207" s="443"/>
    </row>
    <row r="208" spans="2:2" x14ac:dyDescent="0.25">
      <c r="B208" s="443"/>
    </row>
    <row r="209" spans="2:2" x14ac:dyDescent="0.25">
      <c r="B209" s="443"/>
    </row>
    <row r="210" spans="2:2" x14ac:dyDescent="0.25">
      <c r="B210" s="443"/>
    </row>
    <row r="211" spans="2:2" x14ac:dyDescent="0.25">
      <c r="B211" s="443"/>
    </row>
    <row r="212" spans="2:2" x14ac:dyDescent="0.25">
      <c r="B212" s="443"/>
    </row>
    <row r="213" spans="2:2" x14ac:dyDescent="0.25">
      <c r="B213" s="443"/>
    </row>
    <row r="214" spans="2:2" x14ac:dyDescent="0.25">
      <c r="B214" s="443"/>
    </row>
    <row r="215" spans="2:2" x14ac:dyDescent="0.25">
      <c r="B215" s="443"/>
    </row>
    <row r="216" spans="2:2" x14ac:dyDescent="0.25">
      <c r="B216" s="443"/>
    </row>
    <row r="217" spans="2:2" x14ac:dyDescent="0.25">
      <c r="B217" s="443"/>
    </row>
    <row r="218" spans="2:2" x14ac:dyDescent="0.25">
      <c r="B218" s="443"/>
    </row>
    <row r="219" spans="2:2" x14ac:dyDescent="0.25">
      <c r="B219" s="443"/>
    </row>
    <row r="220" spans="2:2" x14ac:dyDescent="0.25">
      <c r="B220" s="443"/>
    </row>
    <row r="221" spans="2:2" x14ac:dyDescent="0.25">
      <c r="B221" s="443"/>
    </row>
    <row r="222" spans="2:2" x14ac:dyDescent="0.25">
      <c r="B222" s="443"/>
    </row>
    <row r="223" spans="2:2" x14ac:dyDescent="0.25">
      <c r="B223" s="443"/>
    </row>
    <row r="224" spans="2:2" x14ac:dyDescent="0.25">
      <c r="B224" s="443"/>
    </row>
    <row r="225" spans="2:2" x14ac:dyDescent="0.25">
      <c r="B225" s="443"/>
    </row>
    <row r="226" spans="2:2" x14ac:dyDescent="0.25">
      <c r="B226" s="443"/>
    </row>
    <row r="227" spans="2:2" x14ac:dyDescent="0.25">
      <c r="B227" s="443"/>
    </row>
    <row r="228" spans="2:2" x14ac:dyDescent="0.25">
      <c r="B228" s="443"/>
    </row>
    <row r="229" spans="2:2" x14ac:dyDescent="0.25">
      <c r="B229" s="443"/>
    </row>
    <row r="230" spans="2:2" x14ac:dyDescent="0.25">
      <c r="B230" s="443"/>
    </row>
    <row r="231" spans="2:2" x14ac:dyDescent="0.25">
      <c r="B231" s="443"/>
    </row>
    <row r="232" spans="2:2" x14ac:dyDescent="0.25">
      <c r="B232" s="443"/>
    </row>
    <row r="233" spans="2:2" x14ac:dyDescent="0.25">
      <c r="B233" s="443"/>
    </row>
    <row r="234" spans="2:2" x14ac:dyDescent="0.25">
      <c r="B234" s="443"/>
    </row>
    <row r="235" spans="2:2" x14ac:dyDescent="0.25">
      <c r="B235" s="443"/>
    </row>
    <row r="236" spans="2:2" x14ac:dyDescent="0.25">
      <c r="B236" s="443"/>
    </row>
    <row r="237" spans="2:2" x14ac:dyDescent="0.25">
      <c r="B237" s="443"/>
    </row>
    <row r="238" spans="2:2" x14ac:dyDescent="0.25">
      <c r="B238" s="443"/>
    </row>
    <row r="239" spans="2:2" x14ac:dyDescent="0.25">
      <c r="B239" s="443"/>
    </row>
    <row r="240" spans="2:2" x14ac:dyDescent="0.25">
      <c r="B240" s="443"/>
    </row>
    <row r="241" spans="2:2" x14ac:dyDescent="0.25">
      <c r="B241" s="443"/>
    </row>
    <row r="242" spans="2:2" x14ac:dyDescent="0.25">
      <c r="B242" s="443"/>
    </row>
    <row r="243" spans="2:2" x14ac:dyDescent="0.25">
      <c r="B243" s="443"/>
    </row>
    <row r="244" spans="2:2" x14ac:dyDescent="0.25">
      <c r="B244" s="443"/>
    </row>
    <row r="245" spans="2:2" x14ac:dyDescent="0.25">
      <c r="B245" s="443"/>
    </row>
    <row r="246" spans="2:2" x14ac:dyDescent="0.25">
      <c r="B246" s="443"/>
    </row>
    <row r="247" spans="2:2" x14ac:dyDescent="0.25">
      <c r="B247" s="443"/>
    </row>
    <row r="248" spans="2:2" x14ac:dyDescent="0.25">
      <c r="B248" s="443"/>
    </row>
    <row r="249" spans="2:2" x14ac:dyDescent="0.25">
      <c r="B249" s="443"/>
    </row>
    <row r="250" spans="2:2" x14ac:dyDescent="0.25">
      <c r="B250" s="443"/>
    </row>
    <row r="251" spans="2:2" x14ac:dyDescent="0.25">
      <c r="B251" s="443"/>
    </row>
    <row r="252" spans="2:2" x14ac:dyDescent="0.25">
      <c r="B252" s="443"/>
    </row>
    <row r="253" spans="2:2" x14ac:dyDescent="0.25">
      <c r="B253" s="443"/>
    </row>
  </sheetData>
  <mergeCells count="7">
    <mergeCell ref="A8:C8"/>
    <mergeCell ref="C1:E1"/>
    <mergeCell ref="C2:E2"/>
    <mergeCell ref="B3:E3"/>
    <mergeCell ref="B4:E4"/>
    <mergeCell ref="B5:E5"/>
    <mergeCell ref="A7:C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60" zoomScaleNormal="100" workbookViewId="0">
      <selection activeCell="I22" sqref="I22"/>
    </sheetView>
  </sheetViews>
  <sheetFormatPr defaultRowHeight="12.75" x14ac:dyDescent="0.2"/>
  <cols>
    <col min="1" max="1" width="4.140625" style="449" customWidth="1"/>
    <col min="2" max="2" width="30.140625" style="449" customWidth="1"/>
    <col min="3" max="3" width="7.42578125" style="449" customWidth="1"/>
    <col min="4" max="4" width="20" style="449" customWidth="1"/>
    <col min="5" max="5" width="16" style="469" customWidth="1"/>
    <col min="6" max="6" width="11.5703125" style="449" customWidth="1"/>
    <col min="7" max="256" width="9.140625" style="449"/>
    <col min="257" max="257" width="4.140625" style="449" customWidth="1"/>
    <col min="258" max="258" width="30.140625" style="449" customWidth="1"/>
    <col min="259" max="259" width="7.42578125" style="449" customWidth="1"/>
    <col min="260" max="260" width="20" style="449" customWidth="1"/>
    <col min="261" max="261" width="16" style="449" customWidth="1"/>
    <col min="262" max="262" width="11.5703125" style="449" customWidth="1"/>
    <col min="263" max="512" width="9.140625" style="449"/>
    <col min="513" max="513" width="4.140625" style="449" customWidth="1"/>
    <col min="514" max="514" width="30.140625" style="449" customWidth="1"/>
    <col min="515" max="515" width="7.42578125" style="449" customWidth="1"/>
    <col min="516" max="516" width="20" style="449" customWidth="1"/>
    <col min="517" max="517" width="16" style="449" customWidth="1"/>
    <col min="518" max="518" width="11.5703125" style="449" customWidth="1"/>
    <col min="519" max="768" width="9.140625" style="449"/>
    <col min="769" max="769" width="4.140625" style="449" customWidth="1"/>
    <col min="770" max="770" width="30.140625" style="449" customWidth="1"/>
    <col min="771" max="771" width="7.42578125" style="449" customWidth="1"/>
    <col min="772" max="772" width="20" style="449" customWidth="1"/>
    <col min="773" max="773" width="16" style="449" customWidth="1"/>
    <col min="774" max="774" width="11.5703125" style="449" customWidth="1"/>
    <col min="775" max="1024" width="9.140625" style="449"/>
    <col min="1025" max="1025" width="4.140625" style="449" customWidth="1"/>
    <col min="1026" max="1026" width="30.140625" style="449" customWidth="1"/>
    <col min="1027" max="1027" width="7.42578125" style="449" customWidth="1"/>
    <col min="1028" max="1028" width="20" style="449" customWidth="1"/>
    <col min="1029" max="1029" width="16" style="449" customWidth="1"/>
    <col min="1030" max="1030" width="11.5703125" style="449" customWidth="1"/>
    <col min="1031" max="1280" width="9.140625" style="449"/>
    <col min="1281" max="1281" width="4.140625" style="449" customWidth="1"/>
    <col min="1282" max="1282" width="30.140625" style="449" customWidth="1"/>
    <col min="1283" max="1283" width="7.42578125" style="449" customWidth="1"/>
    <col min="1284" max="1284" width="20" style="449" customWidth="1"/>
    <col min="1285" max="1285" width="16" style="449" customWidth="1"/>
    <col min="1286" max="1286" width="11.5703125" style="449" customWidth="1"/>
    <col min="1287" max="1536" width="9.140625" style="449"/>
    <col min="1537" max="1537" width="4.140625" style="449" customWidth="1"/>
    <col min="1538" max="1538" width="30.140625" style="449" customWidth="1"/>
    <col min="1539" max="1539" width="7.42578125" style="449" customWidth="1"/>
    <col min="1540" max="1540" width="20" style="449" customWidth="1"/>
    <col min="1541" max="1541" width="16" style="449" customWidth="1"/>
    <col min="1542" max="1542" width="11.5703125" style="449" customWidth="1"/>
    <col min="1543" max="1792" width="9.140625" style="449"/>
    <col min="1793" max="1793" width="4.140625" style="449" customWidth="1"/>
    <col min="1794" max="1794" width="30.140625" style="449" customWidth="1"/>
    <col min="1795" max="1795" width="7.42578125" style="449" customWidth="1"/>
    <col min="1796" max="1796" width="20" style="449" customWidth="1"/>
    <col min="1797" max="1797" width="16" style="449" customWidth="1"/>
    <col min="1798" max="1798" width="11.5703125" style="449" customWidth="1"/>
    <col min="1799" max="2048" width="9.140625" style="449"/>
    <col min="2049" max="2049" width="4.140625" style="449" customWidth="1"/>
    <col min="2050" max="2050" width="30.140625" style="449" customWidth="1"/>
    <col min="2051" max="2051" width="7.42578125" style="449" customWidth="1"/>
    <col min="2052" max="2052" width="20" style="449" customWidth="1"/>
    <col min="2053" max="2053" width="16" style="449" customWidth="1"/>
    <col min="2054" max="2054" width="11.5703125" style="449" customWidth="1"/>
    <col min="2055" max="2304" width="9.140625" style="449"/>
    <col min="2305" max="2305" width="4.140625" style="449" customWidth="1"/>
    <col min="2306" max="2306" width="30.140625" style="449" customWidth="1"/>
    <col min="2307" max="2307" width="7.42578125" style="449" customWidth="1"/>
    <col min="2308" max="2308" width="20" style="449" customWidth="1"/>
    <col min="2309" max="2309" width="16" style="449" customWidth="1"/>
    <col min="2310" max="2310" width="11.5703125" style="449" customWidth="1"/>
    <col min="2311" max="2560" width="9.140625" style="449"/>
    <col min="2561" max="2561" width="4.140625" style="449" customWidth="1"/>
    <col min="2562" max="2562" width="30.140625" style="449" customWidth="1"/>
    <col min="2563" max="2563" width="7.42578125" style="449" customWidth="1"/>
    <col min="2564" max="2564" width="20" style="449" customWidth="1"/>
    <col min="2565" max="2565" width="16" style="449" customWidth="1"/>
    <col min="2566" max="2566" width="11.5703125" style="449" customWidth="1"/>
    <col min="2567" max="2816" width="9.140625" style="449"/>
    <col min="2817" max="2817" width="4.140625" style="449" customWidth="1"/>
    <col min="2818" max="2818" width="30.140625" style="449" customWidth="1"/>
    <col min="2819" max="2819" width="7.42578125" style="449" customWidth="1"/>
    <col min="2820" max="2820" width="20" style="449" customWidth="1"/>
    <col min="2821" max="2821" width="16" style="449" customWidth="1"/>
    <col min="2822" max="2822" width="11.5703125" style="449" customWidth="1"/>
    <col min="2823" max="3072" width="9.140625" style="449"/>
    <col min="3073" max="3073" width="4.140625" style="449" customWidth="1"/>
    <col min="3074" max="3074" width="30.140625" style="449" customWidth="1"/>
    <col min="3075" max="3075" width="7.42578125" style="449" customWidth="1"/>
    <col min="3076" max="3076" width="20" style="449" customWidth="1"/>
    <col min="3077" max="3077" width="16" style="449" customWidth="1"/>
    <col min="3078" max="3078" width="11.5703125" style="449" customWidth="1"/>
    <col min="3079" max="3328" width="9.140625" style="449"/>
    <col min="3329" max="3329" width="4.140625" style="449" customWidth="1"/>
    <col min="3330" max="3330" width="30.140625" style="449" customWidth="1"/>
    <col min="3331" max="3331" width="7.42578125" style="449" customWidth="1"/>
    <col min="3332" max="3332" width="20" style="449" customWidth="1"/>
    <col min="3333" max="3333" width="16" style="449" customWidth="1"/>
    <col min="3334" max="3334" width="11.5703125" style="449" customWidth="1"/>
    <col min="3335" max="3584" width="9.140625" style="449"/>
    <col min="3585" max="3585" width="4.140625" style="449" customWidth="1"/>
    <col min="3586" max="3586" width="30.140625" style="449" customWidth="1"/>
    <col min="3587" max="3587" width="7.42578125" style="449" customWidth="1"/>
    <col min="3588" max="3588" width="20" style="449" customWidth="1"/>
    <col min="3589" max="3589" width="16" style="449" customWidth="1"/>
    <col min="3590" max="3590" width="11.5703125" style="449" customWidth="1"/>
    <col min="3591" max="3840" width="9.140625" style="449"/>
    <col min="3841" max="3841" width="4.140625" style="449" customWidth="1"/>
    <col min="3842" max="3842" width="30.140625" style="449" customWidth="1"/>
    <col min="3843" max="3843" width="7.42578125" style="449" customWidth="1"/>
    <col min="3844" max="3844" width="20" style="449" customWidth="1"/>
    <col min="3845" max="3845" width="16" style="449" customWidth="1"/>
    <col min="3846" max="3846" width="11.5703125" style="449" customWidth="1"/>
    <col min="3847" max="4096" width="9.140625" style="449"/>
    <col min="4097" max="4097" width="4.140625" style="449" customWidth="1"/>
    <col min="4098" max="4098" width="30.140625" style="449" customWidth="1"/>
    <col min="4099" max="4099" width="7.42578125" style="449" customWidth="1"/>
    <col min="4100" max="4100" width="20" style="449" customWidth="1"/>
    <col min="4101" max="4101" width="16" style="449" customWidth="1"/>
    <col min="4102" max="4102" width="11.5703125" style="449" customWidth="1"/>
    <col min="4103" max="4352" width="9.140625" style="449"/>
    <col min="4353" max="4353" width="4.140625" style="449" customWidth="1"/>
    <col min="4354" max="4354" width="30.140625" style="449" customWidth="1"/>
    <col min="4355" max="4355" width="7.42578125" style="449" customWidth="1"/>
    <col min="4356" max="4356" width="20" style="449" customWidth="1"/>
    <col min="4357" max="4357" width="16" style="449" customWidth="1"/>
    <col min="4358" max="4358" width="11.5703125" style="449" customWidth="1"/>
    <col min="4359" max="4608" width="9.140625" style="449"/>
    <col min="4609" max="4609" width="4.140625" style="449" customWidth="1"/>
    <col min="4610" max="4610" width="30.140625" style="449" customWidth="1"/>
    <col min="4611" max="4611" width="7.42578125" style="449" customWidth="1"/>
    <col min="4612" max="4612" width="20" style="449" customWidth="1"/>
    <col min="4613" max="4613" width="16" style="449" customWidth="1"/>
    <col min="4614" max="4614" width="11.5703125" style="449" customWidth="1"/>
    <col min="4615" max="4864" width="9.140625" style="449"/>
    <col min="4865" max="4865" width="4.140625" style="449" customWidth="1"/>
    <col min="4866" max="4866" width="30.140625" style="449" customWidth="1"/>
    <col min="4867" max="4867" width="7.42578125" style="449" customWidth="1"/>
    <col min="4868" max="4868" width="20" style="449" customWidth="1"/>
    <col min="4869" max="4869" width="16" style="449" customWidth="1"/>
    <col min="4870" max="4870" width="11.5703125" style="449" customWidth="1"/>
    <col min="4871" max="5120" width="9.140625" style="449"/>
    <col min="5121" max="5121" width="4.140625" style="449" customWidth="1"/>
    <col min="5122" max="5122" width="30.140625" style="449" customWidth="1"/>
    <col min="5123" max="5123" width="7.42578125" style="449" customWidth="1"/>
    <col min="5124" max="5124" width="20" style="449" customWidth="1"/>
    <col min="5125" max="5125" width="16" style="449" customWidth="1"/>
    <col min="5126" max="5126" width="11.5703125" style="449" customWidth="1"/>
    <col min="5127" max="5376" width="9.140625" style="449"/>
    <col min="5377" max="5377" width="4.140625" style="449" customWidth="1"/>
    <col min="5378" max="5378" width="30.140625" style="449" customWidth="1"/>
    <col min="5379" max="5379" width="7.42578125" style="449" customWidth="1"/>
    <col min="5380" max="5380" width="20" style="449" customWidth="1"/>
    <col min="5381" max="5381" width="16" style="449" customWidth="1"/>
    <col min="5382" max="5382" width="11.5703125" style="449" customWidth="1"/>
    <col min="5383" max="5632" width="9.140625" style="449"/>
    <col min="5633" max="5633" width="4.140625" style="449" customWidth="1"/>
    <col min="5634" max="5634" width="30.140625" style="449" customWidth="1"/>
    <col min="5635" max="5635" width="7.42578125" style="449" customWidth="1"/>
    <col min="5636" max="5636" width="20" style="449" customWidth="1"/>
    <col min="5637" max="5637" width="16" style="449" customWidth="1"/>
    <col min="5638" max="5638" width="11.5703125" style="449" customWidth="1"/>
    <col min="5639" max="5888" width="9.140625" style="449"/>
    <col min="5889" max="5889" width="4.140625" style="449" customWidth="1"/>
    <col min="5890" max="5890" width="30.140625" style="449" customWidth="1"/>
    <col min="5891" max="5891" width="7.42578125" style="449" customWidth="1"/>
    <col min="5892" max="5892" width="20" style="449" customWidth="1"/>
    <col min="5893" max="5893" width="16" style="449" customWidth="1"/>
    <col min="5894" max="5894" width="11.5703125" style="449" customWidth="1"/>
    <col min="5895" max="6144" width="9.140625" style="449"/>
    <col min="6145" max="6145" width="4.140625" style="449" customWidth="1"/>
    <col min="6146" max="6146" width="30.140625" style="449" customWidth="1"/>
    <col min="6147" max="6147" width="7.42578125" style="449" customWidth="1"/>
    <col min="6148" max="6148" width="20" style="449" customWidth="1"/>
    <col min="6149" max="6149" width="16" style="449" customWidth="1"/>
    <col min="6150" max="6150" width="11.5703125" style="449" customWidth="1"/>
    <col min="6151" max="6400" width="9.140625" style="449"/>
    <col min="6401" max="6401" width="4.140625" style="449" customWidth="1"/>
    <col min="6402" max="6402" width="30.140625" style="449" customWidth="1"/>
    <col min="6403" max="6403" width="7.42578125" style="449" customWidth="1"/>
    <col min="6404" max="6404" width="20" style="449" customWidth="1"/>
    <col min="6405" max="6405" width="16" style="449" customWidth="1"/>
    <col min="6406" max="6406" width="11.5703125" style="449" customWidth="1"/>
    <col min="6407" max="6656" width="9.140625" style="449"/>
    <col min="6657" max="6657" width="4.140625" style="449" customWidth="1"/>
    <col min="6658" max="6658" width="30.140625" style="449" customWidth="1"/>
    <col min="6659" max="6659" width="7.42578125" style="449" customWidth="1"/>
    <col min="6660" max="6660" width="20" style="449" customWidth="1"/>
    <col min="6661" max="6661" width="16" style="449" customWidth="1"/>
    <col min="6662" max="6662" width="11.5703125" style="449" customWidth="1"/>
    <col min="6663" max="6912" width="9.140625" style="449"/>
    <col min="6913" max="6913" width="4.140625" style="449" customWidth="1"/>
    <col min="6914" max="6914" width="30.140625" style="449" customWidth="1"/>
    <col min="6915" max="6915" width="7.42578125" style="449" customWidth="1"/>
    <col min="6916" max="6916" width="20" style="449" customWidth="1"/>
    <col min="6917" max="6917" width="16" style="449" customWidth="1"/>
    <col min="6918" max="6918" width="11.5703125" style="449" customWidth="1"/>
    <col min="6919" max="7168" width="9.140625" style="449"/>
    <col min="7169" max="7169" width="4.140625" style="449" customWidth="1"/>
    <col min="7170" max="7170" width="30.140625" style="449" customWidth="1"/>
    <col min="7171" max="7171" width="7.42578125" style="449" customWidth="1"/>
    <col min="7172" max="7172" width="20" style="449" customWidth="1"/>
    <col min="7173" max="7173" width="16" style="449" customWidth="1"/>
    <col min="7174" max="7174" width="11.5703125" style="449" customWidth="1"/>
    <col min="7175" max="7424" width="9.140625" style="449"/>
    <col min="7425" max="7425" width="4.140625" style="449" customWidth="1"/>
    <col min="7426" max="7426" width="30.140625" style="449" customWidth="1"/>
    <col min="7427" max="7427" width="7.42578125" style="449" customWidth="1"/>
    <col min="7428" max="7428" width="20" style="449" customWidth="1"/>
    <col min="7429" max="7429" width="16" style="449" customWidth="1"/>
    <col min="7430" max="7430" width="11.5703125" style="449" customWidth="1"/>
    <col min="7431" max="7680" width="9.140625" style="449"/>
    <col min="7681" max="7681" width="4.140625" style="449" customWidth="1"/>
    <col min="7682" max="7682" width="30.140625" style="449" customWidth="1"/>
    <col min="7683" max="7683" width="7.42578125" style="449" customWidth="1"/>
    <col min="7684" max="7684" width="20" style="449" customWidth="1"/>
    <col min="7685" max="7685" width="16" style="449" customWidth="1"/>
    <col min="7686" max="7686" width="11.5703125" style="449" customWidth="1"/>
    <col min="7687" max="7936" width="9.140625" style="449"/>
    <col min="7937" max="7937" width="4.140625" style="449" customWidth="1"/>
    <col min="7938" max="7938" width="30.140625" style="449" customWidth="1"/>
    <col min="7939" max="7939" width="7.42578125" style="449" customWidth="1"/>
    <col min="7940" max="7940" width="20" style="449" customWidth="1"/>
    <col min="7941" max="7941" width="16" style="449" customWidth="1"/>
    <col min="7942" max="7942" width="11.5703125" style="449" customWidth="1"/>
    <col min="7943" max="8192" width="9.140625" style="449"/>
    <col min="8193" max="8193" width="4.140625" style="449" customWidth="1"/>
    <col min="8194" max="8194" width="30.140625" style="449" customWidth="1"/>
    <col min="8195" max="8195" width="7.42578125" style="449" customWidth="1"/>
    <col min="8196" max="8196" width="20" style="449" customWidth="1"/>
    <col min="8197" max="8197" width="16" style="449" customWidth="1"/>
    <col min="8198" max="8198" width="11.5703125" style="449" customWidth="1"/>
    <col min="8199" max="8448" width="9.140625" style="449"/>
    <col min="8449" max="8449" width="4.140625" style="449" customWidth="1"/>
    <col min="8450" max="8450" width="30.140625" style="449" customWidth="1"/>
    <col min="8451" max="8451" width="7.42578125" style="449" customWidth="1"/>
    <col min="8452" max="8452" width="20" style="449" customWidth="1"/>
    <col min="8453" max="8453" width="16" style="449" customWidth="1"/>
    <col min="8454" max="8454" width="11.5703125" style="449" customWidth="1"/>
    <col min="8455" max="8704" width="9.140625" style="449"/>
    <col min="8705" max="8705" width="4.140625" style="449" customWidth="1"/>
    <col min="8706" max="8706" width="30.140625" style="449" customWidth="1"/>
    <col min="8707" max="8707" width="7.42578125" style="449" customWidth="1"/>
    <col min="8708" max="8708" width="20" style="449" customWidth="1"/>
    <col min="8709" max="8709" width="16" style="449" customWidth="1"/>
    <col min="8710" max="8710" width="11.5703125" style="449" customWidth="1"/>
    <col min="8711" max="8960" width="9.140625" style="449"/>
    <col min="8961" max="8961" width="4.140625" style="449" customWidth="1"/>
    <col min="8962" max="8962" width="30.140625" style="449" customWidth="1"/>
    <col min="8963" max="8963" width="7.42578125" style="449" customWidth="1"/>
    <col min="8964" max="8964" width="20" style="449" customWidth="1"/>
    <col min="8965" max="8965" width="16" style="449" customWidth="1"/>
    <col min="8966" max="8966" width="11.5703125" style="449" customWidth="1"/>
    <col min="8967" max="9216" width="9.140625" style="449"/>
    <col min="9217" max="9217" width="4.140625" style="449" customWidth="1"/>
    <col min="9218" max="9218" width="30.140625" style="449" customWidth="1"/>
    <col min="9219" max="9219" width="7.42578125" style="449" customWidth="1"/>
    <col min="9220" max="9220" width="20" style="449" customWidth="1"/>
    <col min="9221" max="9221" width="16" style="449" customWidth="1"/>
    <col min="9222" max="9222" width="11.5703125" style="449" customWidth="1"/>
    <col min="9223" max="9472" width="9.140625" style="449"/>
    <col min="9473" max="9473" width="4.140625" style="449" customWidth="1"/>
    <col min="9474" max="9474" width="30.140625" style="449" customWidth="1"/>
    <col min="9475" max="9475" width="7.42578125" style="449" customWidth="1"/>
    <col min="9476" max="9476" width="20" style="449" customWidth="1"/>
    <col min="9477" max="9477" width="16" style="449" customWidth="1"/>
    <col min="9478" max="9478" width="11.5703125" style="449" customWidth="1"/>
    <col min="9479" max="9728" width="9.140625" style="449"/>
    <col min="9729" max="9729" width="4.140625" style="449" customWidth="1"/>
    <col min="9730" max="9730" width="30.140625" style="449" customWidth="1"/>
    <col min="9731" max="9731" width="7.42578125" style="449" customWidth="1"/>
    <col min="9732" max="9732" width="20" style="449" customWidth="1"/>
    <col min="9733" max="9733" width="16" style="449" customWidth="1"/>
    <col min="9734" max="9734" width="11.5703125" style="449" customWidth="1"/>
    <col min="9735" max="9984" width="9.140625" style="449"/>
    <col min="9985" max="9985" width="4.140625" style="449" customWidth="1"/>
    <col min="9986" max="9986" width="30.140625" style="449" customWidth="1"/>
    <col min="9987" max="9987" width="7.42578125" style="449" customWidth="1"/>
    <col min="9988" max="9988" width="20" style="449" customWidth="1"/>
    <col min="9989" max="9989" width="16" style="449" customWidth="1"/>
    <col min="9990" max="9990" width="11.5703125" style="449" customWidth="1"/>
    <col min="9991" max="10240" width="9.140625" style="449"/>
    <col min="10241" max="10241" width="4.140625" style="449" customWidth="1"/>
    <col min="10242" max="10242" width="30.140625" style="449" customWidth="1"/>
    <col min="10243" max="10243" width="7.42578125" style="449" customWidth="1"/>
    <col min="10244" max="10244" width="20" style="449" customWidth="1"/>
    <col min="10245" max="10245" width="16" style="449" customWidth="1"/>
    <col min="10246" max="10246" width="11.5703125" style="449" customWidth="1"/>
    <col min="10247" max="10496" width="9.140625" style="449"/>
    <col min="10497" max="10497" width="4.140625" style="449" customWidth="1"/>
    <col min="10498" max="10498" width="30.140625" style="449" customWidth="1"/>
    <col min="10499" max="10499" width="7.42578125" style="449" customWidth="1"/>
    <col min="10500" max="10500" width="20" style="449" customWidth="1"/>
    <col min="10501" max="10501" width="16" style="449" customWidth="1"/>
    <col min="10502" max="10502" width="11.5703125" style="449" customWidth="1"/>
    <col min="10503" max="10752" width="9.140625" style="449"/>
    <col min="10753" max="10753" width="4.140625" style="449" customWidth="1"/>
    <col min="10754" max="10754" width="30.140625" style="449" customWidth="1"/>
    <col min="10755" max="10755" width="7.42578125" style="449" customWidth="1"/>
    <col min="10756" max="10756" width="20" style="449" customWidth="1"/>
    <col min="10757" max="10757" width="16" style="449" customWidth="1"/>
    <col min="10758" max="10758" width="11.5703125" style="449" customWidth="1"/>
    <col min="10759" max="11008" width="9.140625" style="449"/>
    <col min="11009" max="11009" width="4.140625" style="449" customWidth="1"/>
    <col min="11010" max="11010" width="30.140625" style="449" customWidth="1"/>
    <col min="11011" max="11011" width="7.42578125" style="449" customWidth="1"/>
    <col min="11012" max="11012" width="20" style="449" customWidth="1"/>
    <col min="11013" max="11013" width="16" style="449" customWidth="1"/>
    <col min="11014" max="11014" width="11.5703125" style="449" customWidth="1"/>
    <col min="11015" max="11264" width="9.140625" style="449"/>
    <col min="11265" max="11265" width="4.140625" style="449" customWidth="1"/>
    <col min="11266" max="11266" width="30.140625" style="449" customWidth="1"/>
    <col min="11267" max="11267" width="7.42578125" style="449" customWidth="1"/>
    <col min="11268" max="11268" width="20" style="449" customWidth="1"/>
    <col min="11269" max="11269" width="16" style="449" customWidth="1"/>
    <col min="11270" max="11270" width="11.5703125" style="449" customWidth="1"/>
    <col min="11271" max="11520" width="9.140625" style="449"/>
    <col min="11521" max="11521" width="4.140625" style="449" customWidth="1"/>
    <col min="11522" max="11522" width="30.140625" style="449" customWidth="1"/>
    <col min="11523" max="11523" width="7.42578125" style="449" customWidth="1"/>
    <col min="11524" max="11524" width="20" style="449" customWidth="1"/>
    <col min="11525" max="11525" width="16" style="449" customWidth="1"/>
    <col min="11526" max="11526" width="11.5703125" style="449" customWidth="1"/>
    <col min="11527" max="11776" width="9.140625" style="449"/>
    <col min="11777" max="11777" width="4.140625" style="449" customWidth="1"/>
    <col min="11778" max="11778" width="30.140625" style="449" customWidth="1"/>
    <col min="11779" max="11779" width="7.42578125" style="449" customWidth="1"/>
    <col min="11780" max="11780" width="20" style="449" customWidth="1"/>
    <col min="11781" max="11781" width="16" style="449" customWidth="1"/>
    <col min="11782" max="11782" width="11.5703125" style="449" customWidth="1"/>
    <col min="11783" max="12032" width="9.140625" style="449"/>
    <col min="12033" max="12033" width="4.140625" style="449" customWidth="1"/>
    <col min="12034" max="12034" width="30.140625" style="449" customWidth="1"/>
    <col min="12035" max="12035" width="7.42578125" style="449" customWidth="1"/>
    <col min="12036" max="12036" width="20" style="449" customWidth="1"/>
    <col min="12037" max="12037" width="16" style="449" customWidth="1"/>
    <col min="12038" max="12038" width="11.5703125" style="449" customWidth="1"/>
    <col min="12039" max="12288" width="9.140625" style="449"/>
    <col min="12289" max="12289" width="4.140625" style="449" customWidth="1"/>
    <col min="12290" max="12290" width="30.140625" style="449" customWidth="1"/>
    <col min="12291" max="12291" width="7.42578125" style="449" customWidth="1"/>
    <col min="12292" max="12292" width="20" style="449" customWidth="1"/>
    <col min="12293" max="12293" width="16" style="449" customWidth="1"/>
    <col min="12294" max="12294" width="11.5703125" style="449" customWidth="1"/>
    <col min="12295" max="12544" width="9.140625" style="449"/>
    <col min="12545" max="12545" width="4.140625" style="449" customWidth="1"/>
    <col min="12546" max="12546" width="30.140625" style="449" customWidth="1"/>
    <col min="12547" max="12547" width="7.42578125" style="449" customWidth="1"/>
    <col min="12548" max="12548" width="20" style="449" customWidth="1"/>
    <col min="12549" max="12549" width="16" style="449" customWidth="1"/>
    <col min="12550" max="12550" width="11.5703125" style="449" customWidth="1"/>
    <col min="12551" max="12800" width="9.140625" style="449"/>
    <col min="12801" max="12801" width="4.140625" style="449" customWidth="1"/>
    <col min="12802" max="12802" width="30.140625" style="449" customWidth="1"/>
    <col min="12803" max="12803" width="7.42578125" style="449" customWidth="1"/>
    <col min="12804" max="12804" width="20" style="449" customWidth="1"/>
    <col min="12805" max="12805" width="16" style="449" customWidth="1"/>
    <col min="12806" max="12806" width="11.5703125" style="449" customWidth="1"/>
    <col min="12807" max="13056" width="9.140625" style="449"/>
    <col min="13057" max="13057" width="4.140625" style="449" customWidth="1"/>
    <col min="13058" max="13058" width="30.140625" style="449" customWidth="1"/>
    <col min="13059" max="13059" width="7.42578125" style="449" customWidth="1"/>
    <col min="13060" max="13060" width="20" style="449" customWidth="1"/>
    <col min="13061" max="13061" width="16" style="449" customWidth="1"/>
    <col min="13062" max="13062" width="11.5703125" style="449" customWidth="1"/>
    <col min="13063" max="13312" width="9.140625" style="449"/>
    <col min="13313" max="13313" width="4.140625" style="449" customWidth="1"/>
    <col min="13314" max="13314" width="30.140625" style="449" customWidth="1"/>
    <col min="13315" max="13315" width="7.42578125" style="449" customWidth="1"/>
    <col min="13316" max="13316" width="20" style="449" customWidth="1"/>
    <col min="13317" max="13317" width="16" style="449" customWidth="1"/>
    <col min="13318" max="13318" width="11.5703125" style="449" customWidth="1"/>
    <col min="13319" max="13568" width="9.140625" style="449"/>
    <col min="13569" max="13569" width="4.140625" style="449" customWidth="1"/>
    <col min="13570" max="13570" width="30.140625" style="449" customWidth="1"/>
    <col min="13571" max="13571" width="7.42578125" style="449" customWidth="1"/>
    <col min="13572" max="13572" width="20" style="449" customWidth="1"/>
    <col min="13573" max="13573" width="16" style="449" customWidth="1"/>
    <col min="13574" max="13574" width="11.5703125" style="449" customWidth="1"/>
    <col min="13575" max="13824" width="9.140625" style="449"/>
    <col min="13825" max="13825" width="4.140625" style="449" customWidth="1"/>
    <col min="13826" max="13826" width="30.140625" style="449" customWidth="1"/>
    <col min="13827" max="13827" width="7.42578125" style="449" customWidth="1"/>
    <col min="13828" max="13828" width="20" style="449" customWidth="1"/>
    <col min="13829" max="13829" width="16" style="449" customWidth="1"/>
    <col min="13830" max="13830" width="11.5703125" style="449" customWidth="1"/>
    <col min="13831" max="14080" width="9.140625" style="449"/>
    <col min="14081" max="14081" width="4.140625" style="449" customWidth="1"/>
    <col min="14082" max="14082" width="30.140625" style="449" customWidth="1"/>
    <col min="14083" max="14083" width="7.42578125" style="449" customWidth="1"/>
    <col min="14084" max="14084" width="20" style="449" customWidth="1"/>
    <col min="14085" max="14085" width="16" style="449" customWidth="1"/>
    <col min="14086" max="14086" width="11.5703125" style="449" customWidth="1"/>
    <col min="14087" max="14336" width="9.140625" style="449"/>
    <col min="14337" max="14337" width="4.140625" style="449" customWidth="1"/>
    <col min="14338" max="14338" width="30.140625" style="449" customWidth="1"/>
    <col min="14339" max="14339" width="7.42578125" style="449" customWidth="1"/>
    <col min="14340" max="14340" width="20" style="449" customWidth="1"/>
    <col min="14341" max="14341" width="16" style="449" customWidth="1"/>
    <col min="14342" max="14342" width="11.5703125" style="449" customWidth="1"/>
    <col min="14343" max="14592" width="9.140625" style="449"/>
    <col min="14593" max="14593" width="4.140625" style="449" customWidth="1"/>
    <col min="14594" max="14594" width="30.140625" style="449" customWidth="1"/>
    <col min="14595" max="14595" width="7.42578125" style="449" customWidth="1"/>
    <col min="14596" max="14596" width="20" style="449" customWidth="1"/>
    <col min="14597" max="14597" width="16" style="449" customWidth="1"/>
    <col min="14598" max="14598" width="11.5703125" style="449" customWidth="1"/>
    <col min="14599" max="14848" width="9.140625" style="449"/>
    <col min="14849" max="14849" width="4.140625" style="449" customWidth="1"/>
    <col min="14850" max="14850" width="30.140625" style="449" customWidth="1"/>
    <col min="14851" max="14851" width="7.42578125" style="449" customWidth="1"/>
    <col min="14852" max="14852" width="20" style="449" customWidth="1"/>
    <col min="14853" max="14853" width="16" style="449" customWidth="1"/>
    <col min="14854" max="14854" width="11.5703125" style="449" customWidth="1"/>
    <col min="14855" max="15104" width="9.140625" style="449"/>
    <col min="15105" max="15105" width="4.140625" style="449" customWidth="1"/>
    <col min="15106" max="15106" width="30.140625" style="449" customWidth="1"/>
    <col min="15107" max="15107" width="7.42578125" style="449" customWidth="1"/>
    <col min="15108" max="15108" width="20" style="449" customWidth="1"/>
    <col min="15109" max="15109" width="16" style="449" customWidth="1"/>
    <col min="15110" max="15110" width="11.5703125" style="449" customWidth="1"/>
    <col min="15111" max="15360" width="9.140625" style="449"/>
    <col min="15361" max="15361" width="4.140625" style="449" customWidth="1"/>
    <col min="15362" max="15362" width="30.140625" style="449" customWidth="1"/>
    <col min="15363" max="15363" width="7.42578125" style="449" customWidth="1"/>
    <col min="15364" max="15364" width="20" style="449" customWidth="1"/>
    <col min="15365" max="15365" width="16" style="449" customWidth="1"/>
    <col min="15366" max="15366" width="11.5703125" style="449" customWidth="1"/>
    <col min="15367" max="15616" width="9.140625" style="449"/>
    <col min="15617" max="15617" width="4.140625" style="449" customWidth="1"/>
    <col min="15618" max="15618" width="30.140625" style="449" customWidth="1"/>
    <col min="15619" max="15619" width="7.42578125" style="449" customWidth="1"/>
    <col min="15620" max="15620" width="20" style="449" customWidth="1"/>
    <col min="15621" max="15621" width="16" style="449" customWidth="1"/>
    <col min="15622" max="15622" width="11.5703125" style="449" customWidth="1"/>
    <col min="15623" max="15872" width="9.140625" style="449"/>
    <col min="15873" max="15873" width="4.140625" style="449" customWidth="1"/>
    <col min="15874" max="15874" width="30.140625" style="449" customWidth="1"/>
    <col min="15875" max="15875" width="7.42578125" style="449" customWidth="1"/>
    <col min="15876" max="15876" width="20" style="449" customWidth="1"/>
    <col min="15877" max="15877" width="16" style="449" customWidth="1"/>
    <col min="15878" max="15878" width="11.5703125" style="449" customWidth="1"/>
    <col min="15879" max="16128" width="9.140625" style="449"/>
    <col min="16129" max="16129" width="4.140625" style="449" customWidth="1"/>
    <col min="16130" max="16130" width="30.140625" style="449" customWidth="1"/>
    <col min="16131" max="16131" width="7.42578125" style="449" customWidth="1"/>
    <col min="16132" max="16132" width="20" style="449" customWidth="1"/>
    <col min="16133" max="16133" width="16" style="449" customWidth="1"/>
    <col min="16134" max="16134" width="11.5703125" style="449" customWidth="1"/>
    <col min="16135" max="16384" width="9.140625" style="449"/>
  </cols>
  <sheetData>
    <row r="1" spans="1:8" s="17" customFormat="1" ht="15.75" x14ac:dyDescent="0.25">
      <c r="A1" s="28"/>
      <c r="B1" s="445"/>
      <c r="C1" s="620" t="s">
        <v>564</v>
      </c>
      <c r="D1" s="620"/>
      <c r="E1" s="620"/>
      <c r="F1" s="620"/>
    </row>
    <row r="2" spans="1:8" s="17" customFormat="1" ht="15.75" x14ac:dyDescent="0.25">
      <c r="A2" s="28"/>
      <c r="B2" s="445"/>
      <c r="C2" s="620" t="s">
        <v>128</v>
      </c>
      <c r="D2" s="620"/>
      <c r="E2" s="620"/>
      <c r="F2" s="620"/>
    </row>
    <row r="3" spans="1:8" s="17" customFormat="1" ht="15.75" x14ac:dyDescent="0.25">
      <c r="A3" s="28"/>
      <c r="B3" s="620" t="s">
        <v>170</v>
      </c>
      <c r="C3" s="620"/>
      <c r="D3" s="620"/>
      <c r="E3" s="620"/>
      <c r="F3" s="620"/>
    </row>
    <row r="4" spans="1:8" s="17" customFormat="1" ht="15.75" x14ac:dyDescent="0.25">
      <c r="A4" s="28"/>
      <c r="B4" s="620" t="s">
        <v>171</v>
      </c>
      <c r="C4" s="620"/>
      <c r="D4" s="620"/>
      <c r="E4" s="620"/>
      <c r="F4" s="620"/>
    </row>
    <row r="5" spans="1:8" s="17" customFormat="1" ht="15.75" x14ac:dyDescent="0.25">
      <c r="A5" s="28"/>
      <c r="B5" s="620" t="s">
        <v>167</v>
      </c>
      <c r="C5" s="620"/>
      <c r="D5" s="620"/>
      <c r="E5" s="620"/>
      <c r="F5" s="620"/>
    </row>
    <row r="6" spans="1:8" s="448" customFormat="1" ht="15.75" x14ac:dyDescent="0.25">
      <c r="A6" s="446" t="s">
        <v>651</v>
      </c>
      <c r="B6" s="446"/>
      <c r="C6" s="446"/>
      <c r="D6" s="446"/>
      <c r="E6" s="447"/>
      <c r="F6" s="446"/>
    </row>
    <row r="7" spans="1:8" x14ac:dyDescent="0.2">
      <c r="A7" s="701" t="s">
        <v>652</v>
      </c>
      <c r="B7" s="701"/>
      <c r="C7" s="701"/>
      <c r="D7" s="701"/>
      <c r="E7" s="701"/>
      <c r="F7" s="701"/>
    </row>
    <row r="8" spans="1:8" x14ac:dyDescent="0.2">
      <c r="A8" s="701" t="s">
        <v>674</v>
      </c>
      <c r="B8" s="701"/>
      <c r="C8" s="701"/>
      <c r="D8" s="701"/>
      <c r="E8" s="701"/>
      <c r="F8" s="701"/>
    </row>
    <row r="9" spans="1:8" x14ac:dyDescent="0.2">
      <c r="A9" s="450"/>
      <c r="B9" s="450"/>
      <c r="C9" s="450"/>
      <c r="D9" s="450"/>
      <c r="E9" s="451"/>
      <c r="F9" s="452" t="s">
        <v>653</v>
      </c>
    </row>
    <row r="10" spans="1:8" ht="29.25" customHeight="1" x14ac:dyDescent="0.2">
      <c r="A10" s="453" t="s">
        <v>620</v>
      </c>
      <c r="B10" s="453" t="s">
        <v>654</v>
      </c>
      <c r="C10" s="453" t="s">
        <v>655</v>
      </c>
      <c r="D10" s="453" t="s">
        <v>656</v>
      </c>
      <c r="E10" s="454" t="s">
        <v>657</v>
      </c>
      <c r="F10" s="453" t="s">
        <v>658</v>
      </c>
    </row>
    <row r="11" spans="1:8" ht="25.5" hidden="1" x14ac:dyDescent="0.2">
      <c r="A11" s="455">
        <v>1</v>
      </c>
      <c r="B11" s="456" t="s">
        <v>659</v>
      </c>
      <c r="C11" s="457">
        <v>340</v>
      </c>
      <c r="D11" s="456" t="s">
        <v>660</v>
      </c>
      <c r="E11" s="458" t="s">
        <v>661</v>
      </c>
      <c r="F11" s="459"/>
    </row>
    <row r="12" spans="1:8" ht="51" hidden="1" x14ac:dyDescent="0.2">
      <c r="A12" s="455">
        <v>2</v>
      </c>
      <c r="B12" s="456" t="s">
        <v>662</v>
      </c>
      <c r="C12" s="457">
        <v>340</v>
      </c>
      <c r="D12" s="456" t="s">
        <v>660</v>
      </c>
      <c r="E12" s="458" t="s">
        <v>663</v>
      </c>
      <c r="F12" s="459"/>
    </row>
    <row r="13" spans="1:8" ht="51" hidden="1" x14ac:dyDescent="0.2">
      <c r="A13" s="455">
        <v>3</v>
      </c>
      <c r="B13" s="456" t="s">
        <v>664</v>
      </c>
      <c r="C13" s="457">
        <v>340</v>
      </c>
      <c r="D13" s="456" t="s">
        <v>665</v>
      </c>
      <c r="E13" s="458" t="s">
        <v>666</v>
      </c>
      <c r="F13" s="459"/>
    </row>
    <row r="14" spans="1:8" ht="51" hidden="1" x14ac:dyDescent="0.2">
      <c r="A14" s="455">
        <v>4</v>
      </c>
      <c r="B14" s="456" t="s">
        <v>667</v>
      </c>
      <c r="C14" s="457">
        <v>340</v>
      </c>
      <c r="D14" s="456" t="s">
        <v>665</v>
      </c>
      <c r="E14" s="458" t="s">
        <v>668</v>
      </c>
      <c r="F14" s="459"/>
    </row>
    <row r="15" spans="1:8" hidden="1" x14ac:dyDescent="0.2">
      <c r="A15" s="455"/>
      <c r="B15" s="460" t="s">
        <v>127</v>
      </c>
      <c r="C15" s="461">
        <v>340</v>
      </c>
      <c r="D15" s="456"/>
      <c r="E15" s="458"/>
      <c r="F15" s="462">
        <f>SUM(F11:F14)</f>
        <v>0</v>
      </c>
      <c r="G15" s="449">
        <v>150</v>
      </c>
      <c r="H15" s="463">
        <f>G15-F15</f>
        <v>150</v>
      </c>
    </row>
    <row r="16" spans="1:8" ht="38.25" x14ac:dyDescent="0.2">
      <c r="A16" s="455">
        <v>1</v>
      </c>
      <c r="B16" s="456" t="s">
        <v>669</v>
      </c>
      <c r="C16" s="457">
        <v>296</v>
      </c>
      <c r="D16" s="458" t="s">
        <v>676</v>
      </c>
      <c r="E16" s="458" t="s">
        <v>670</v>
      </c>
      <c r="F16" s="459">
        <v>3</v>
      </c>
    </row>
    <row r="17" spans="1:6" ht="38.25" x14ac:dyDescent="0.2">
      <c r="A17" s="455">
        <v>2</v>
      </c>
      <c r="B17" s="456" t="s">
        <v>671</v>
      </c>
      <c r="C17" s="457">
        <v>296</v>
      </c>
      <c r="D17" s="458" t="s">
        <v>677</v>
      </c>
      <c r="E17" s="458" t="s">
        <v>670</v>
      </c>
      <c r="F17" s="459">
        <v>5</v>
      </c>
    </row>
    <row r="18" spans="1:6" ht="102" x14ac:dyDescent="0.2">
      <c r="A18" s="455">
        <v>2</v>
      </c>
      <c r="B18" s="456" t="s">
        <v>675</v>
      </c>
      <c r="C18" s="457">
        <v>296</v>
      </c>
      <c r="D18" s="458" t="s">
        <v>678</v>
      </c>
      <c r="E18" s="458" t="s">
        <v>670</v>
      </c>
      <c r="F18" s="459">
        <v>3</v>
      </c>
    </row>
    <row r="19" spans="1:6" s="466" customFormat="1" x14ac:dyDescent="0.2">
      <c r="A19" s="460"/>
      <c r="B19" s="460" t="s">
        <v>127</v>
      </c>
      <c r="C19" s="461">
        <v>290</v>
      </c>
      <c r="D19" s="464"/>
      <c r="E19" s="465"/>
      <c r="F19" s="462">
        <f>+F16+F17+F18</f>
        <v>11</v>
      </c>
    </row>
    <row r="20" spans="1:6" ht="76.5" x14ac:dyDescent="0.2">
      <c r="A20" s="455">
        <v>1</v>
      </c>
      <c r="B20" s="456" t="s">
        <v>672</v>
      </c>
      <c r="C20" s="453">
        <v>343</v>
      </c>
      <c r="D20" s="456" t="s">
        <v>679</v>
      </c>
      <c r="E20" s="458" t="s">
        <v>673</v>
      </c>
      <c r="F20" s="459">
        <v>142</v>
      </c>
    </row>
    <row r="21" spans="1:6" s="466" customFormat="1" x14ac:dyDescent="0.2">
      <c r="A21" s="460"/>
      <c r="B21" s="460" t="s">
        <v>127</v>
      </c>
      <c r="C21" s="461">
        <v>343</v>
      </c>
      <c r="D21" s="464"/>
      <c r="E21" s="465"/>
      <c r="F21" s="462">
        <f>+F20</f>
        <v>142</v>
      </c>
    </row>
    <row r="22" spans="1:6" s="466" customFormat="1" x14ac:dyDescent="0.2">
      <c r="A22" s="460"/>
      <c r="B22" s="464" t="s">
        <v>640</v>
      </c>
      <c r="C22" s="464"/>
      <c r="D22" s="464"/>
      <c r="E22" s="467"/>
      <c r="F22" s="468">
        <f>+F19+F21</f>
        <v>153</v>
      </c>
    </row>
  </sheetData>
  <mergeCells count="7">
    <mergeCell ref="A8:F8"/>
    <mergeCell ref="C1:F1"/>
    <mergeCell ref="C2:F2"/>
    <mergeCell ref="B3:F3"/>
    <mergeCell ref="B4:F4"/>
    <mergeCell ref="B5:F5"/>
    <mergeCell ref="A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3"/>
  <sheetViews>
    <sheetView tabSelected="1" topLeftCell="A49" workbookViewId="0">
      <selection activeCell="D55" sqref="D55"/>
    </sheetView>
  </sheetViews>
  <sheetFormatPr defaultRowHeight="12.75" x14ac:dyDescent="0.2"/>
  <cols>
    <col min="1" max="1" width="25.5703125" customWidth="1"/>
    <col min="2" max="2" width="31.85546875" customWidth="1"/>
    <col min="3" max="6" width="25.28515625" customWidth="1"/>
  </cols>
  <sheetData>
    <row r="4" spans="2:6" ht="13.5" thickBot="1" x14ac:dyDescent="0.25"/>
    <row r="5" spans="2:6" ht="15.75" thickBot="1" x14ac:dyDescent="0.25">
      <c r="B5" s="531"/>
      <c r="C5" s="532" t="s">
        <v>688</v>
      </c>
      <c r="D5" s="533" t="s">
        <v>638</v>
      </c>
      <c r="E5" s="532" t="s">
        <v>689</v>
      </c>
      <c r="F5" s="532" t="s">
        <v>639</v>
      </c>
    </row>
    <row r="6" spans="2:6" ht="15.75" thickBot="1" x14ac:dyDescent="0.25">
      <c r="B6" s="534" t="s">
        <v>690</v>
      </c>
      <c r="C6" s="535">
        <v>499131.8</v>
      </c>
      <c r="D6" s="536">
        <v>492365.2</v>
      </c>
      <c r="E6" s="536">
        <f>D6-C6</f>
        <v>-6766.5999999999767</v>
      </c>
      <c r="F6" s="539">
        <f>D6/C6*100</f>
        <v>98.644326007679737</v>
      </c>
    </row>
    <row r="7" spans="2:6" ht="15.75" thickBot="1" x14ac:dyDescent="0.25">
      <c r="B7" s="534" t="s">
        <v>691</v>
      </c>
      <c r="C7" s="536">
        <v>500436.5</v>
      </c>
      <c r="D7" s="536">
        <v>493478.7</v>
      </c>
      <c r="E7" s="536">
        <f>D7-C7</f>
        <v>-6957.7999999999884</v>
      </c>
      <c r="F7" s="539">
        <v>95.87</v>
      </c>
    </row>
    <row r="8" spans="2:6" ht="15.75" thickBot="1" x14ac:dyDescent="0.25">
      <c r="B8" s="537" t="s">
        <v>692</v>
      </c>
      <c r="C8" s="536">
        <f>C6-C7</f>
        <v>-1304.7000000000116</v>
      </c>
      <c r="D8" s="536">
        <f t="shared" ref="D8" si="0">D6-D7</f>
        <v>-1113.5</v>
      </c>
      <c r="E8" s="536">
        <f>D8-C8</f>
        <v>191.20000000001164</v>
      </c>
      <c r="F8" s="538" t="s">
        <v>693</v>
      </c>
    </row>
    <row r="29" spans="1:6" ht="13.5" thickBot="1" x14ac:dyDescent="0.25"/>
    <row r="30" spans="1:6" ht="13.5" thickBot="1" x14ac:dyDescent="0.25">
      <c r="A30" s="708" t="s">
        <v>694</v>
      </c>
      <c r="B30" s="710" t="s">
        <v>695</v>
      </c>
      <c r="C30" s="712" t="s">
        <v>696</v>
      </c>
      <c r="D30" s="713"/>
      <c r="E30" s="714" t="s">
        <v>697</v>
      </c>
      <c r="F30" s="708" t="s">
        <v>709</v>
      </c>
    </row>
    <row r="31" spans="1:6" ht="13.5" thickBot="1" x14ac:dyDescent="0.25">
      <c r="A31" s="709"/>
      <c r="B31" s="711"/>
      <c r="C31" s="540" t="s">
        <v>708</v>
      </c>
      <c r="D31" s="541" t="s">
        <v>698</v>
      </c>
      <c r="E31" s="715"/>
      <c r="F31" s="709"/>
    </row>
    <row r="32" spans="1:6" ht="13.5" thickBot="1" x14ac:dyDescent="0.25">
      <c r="A32" s="542">
        <v>1</v>
      </c>
      <c r="B32" s="543">
        <v>2</v>
      </c>
      <c r="C32" s="544">
        <v>3</v>
      </c>
      <c r="D32" s="544">
        <v>4</v>
      </c>
      <c r="E32" s="544">
        <v>5</v>
      </c>
      <c r="F32" s="544">
        <v>6</v>
      </c>
    </row>
    <row r="33" spans="1:6" ht="29.25" customHeight="1" thickBot="1" x14ac:dyDescent="0.25">
      <c r="A33" s="702">
        <v>1</v>
      </c>
      <c r="B33" s="702" t="s">
        <v>699</v>
      </c>
      <c r="C33" s="556">
        <f>+C35+C37+C40+C42+C44+C46+C48+C50+C52+C54+C56+C58</f>
        <v>33955.255440000001</v>
      </c>
      <c r="D33" s="556">
        <f>+D35+D37+D40+D42+D44+D46+D48+D50+D52+D54+D56+D58</f>
        <v>31195.100450000002</v>
      </c>
      <c r="E33" s="704">
        <f>C33-D33</f>
        <v>2760.1549899999991</v>
      </c>
      <c r="F33" s="706">
        <f>C33/D33*100</f>
        <v>108.84804007739619</v>
      </c>
    </row>
    <row r="34" spans="1:6" ht="15.75" thickBot="1" x14ac:dyDescent="0.25">
      <c r="A34" s="703"/>
      <c r="B34" s="703"/>
      <c r="C34" s="556">
        <f>C33/C62*100</f>
        <v>6.8963554316649534</v>
      </c>
      <c r="D34" s="556">
        <f>D33/D62*100</f>
        <v>6.7543732755677182</v>
      </c>
      <c r="E34" s="705"/>
      <c r="F34" s="707"/>
    </row>
    <row r="35" spans="1:6" ht="15.75" thickBot="1" x14ac:dyDescent="0.25">
      <c r="A35" s="708">
        <v>2</v>
      </c>
      <c r="B35" s="716" t="s">
        <v>700</v>
      </c>
      <c r="C35" s="556">
        <f>+'5'!D14</f>
        <v>27278.558939999999</v>
      </c>
      <c r="D35" s="556">
        <f>+'[2]5+'!$D$14</f>
        <v>25089.200059999999</v>
      </c>
      <c r="E35" s="704">
        <f>C35-D35</f>
        <v>2189.3588799999998</v>
      </c>
      <c r="F35" s="706">
        <f>C35/D35*100</f>
        <v>108.72630006044122</v>
      </c>
    </row>
    <row r="36" spans="1:6" ht="15.75" thickBot="1" x14ac:dyDescent="0.25">
      <c r="A36" s="709"/>
      <c r="B36" s="717"/>
      <c r="C36" s="556">
        <f>C35/C62*100</f>
        <v>5.5403099071447182</v>
      </c>
      <c r="D36" s="556">
        <f>D35/D62*100</f>
        <v>5.4323217411097007</v>
      </c>
      <c r="E36" s="705"/>
      <c r="F36" s="707"/>
    </row>
    <row r="37" spans="1:6" ht="15" x14ac:dyDescent="0.2">
      <c r="A37" s="708">
        <v>3</v>
      </c>
      <c r="B37" s="547" t="s">
        <v>701</v>
      </c>
      <c r="C37" s="704">
        <f>+'5'!D15</f>
        <v>974.55058999999994</v>
      </c>
      <c r="D37" s="704">
        <f>+'[2]5+'!$D$15</f>
        <v>552.28851999999995</v>
      </c>
      <c r="E37" s="704">
        <f>C37-D37</f>
        <v>422.26206999999999</v>
      </c>
      <c r="F37" s="706">
        <f>C37/D37*100</f>
        <v>176.45678928832345</v>
      </c>
    </row>
    <row r="38" spans="1:6" ht="15.75" thickBot="1" x14ac:dyDescent="0.25">
      <c r="A38" s="718"/>
      <c r="B38" s="547" t="s">
        <v>702</v>
      </c>
      <c r="C38" s="705"/>
      <c r="D38" s="705"/>
      <c r="E38" s="719"/>
      <c r="F38" s="720"/>
    </row>
    <row r="39" spans="1:6" ht="15.75" thickBot="1" x14ac:dyDescent="0.25">
      <c r="A39" s="709"/>
      <c r="B39" s="548" t="s">
        <v>703</v>
      </c>
      <c r="C39" s="556">
        <f>C37/C62*100</f>
        <v>0.19793246045975804</v>
      </c>
      <c r="D39" s="556">
        <f>D37/D62*100</f>
        <v>0.11958168962686724</v>
      </c>
      <c r="E39" s="705"/>
      <c r="F39" s="707"/>
    </row>
    <row r="40" spans="1:6" ht="29.25" customHeight="1" thickBot="1" x14ac:dyDescent="0.25">
      <c r="A40" s="708">
        <v>4</v>
      </c>
      <c r="B40" s="716" t="s">
        <v>704</v>
      </c>
      <c r="C40" s="556">
        <f>+'5'!D20</f>
        <v>1117.7115899999999</v>
      </c>
      <c r="D40" s="556">
        <f>+'[2]5+'!$D$17</f>
        <v>1140.7944600000001</v>
      </c>
      <c r="E40" s="704">
        <f>C40-D40</f>
        <v>-23.082870000000185</v>
      </c>
      <c r="F40" s="706">
        <f>C40/D40*100</f>
        <v>97.976596941047546</v>
      </c>
    </row>
    <row r="41" spans="1:6" ht="15.75" thickBot="1" x14ac:dyDescent="0.25">
      <c r="A41" s="709"/>
      <c r="B41" s="717"/>
      <c r="C41" s="556">
        <f>C40/C62*100</f>
        <v>0.22700864107330571</v>
      </c>
      <c r="D41" s="556">
        <f>D40/D62*100</f>
        <v>0.24700518678854605</v>
      </c>
      <c r="E41" s="705"/>
      <c r="F41" s="707"/>
    </row>
    <row r="42" spans="1:6" ht="29.25" customHeight="1" thickBot="1" x14ac:dyDescent="0.25">
      <c r="A42" s="708">
        <v>6</v>
      </c>
      <c r="B42" s="716" t="s">
        <v>717</v>
      </c>
      <c r="C42" s="556">
        <f>+'5'!D24</f>
        <v>1598.4121400000001</v>
      </c>
      <c r="D42" s="556">
        <f>+'[2]5+'!$D$21</f>
        <v>1436.62727</v>
      </c>
      <c r="E42" s="704">
        <f>C42-D42</f>
        <v>161.78487000000018</v>
      </c>
      <c r="F42" s="706">
        <f>C42/D42*100</f>
        <v>111.26143665642655</v>
      </c>
    </row>
    <row r="43" spans="1:6" ht="15.75" thickBot="1" x14ac:dyDescent="0.25">
      <c r="A43" s="709"/>
      <c r="B43" s="717"/>
      <c r="C43" s="556">
        <f>C42/C62*100</f>
        <v>0.32463953225757863</v>
      </c>
      <c r="D43" s="556">
        <f>D42/D62*100</f>
        <v>0.31105900283901183</v>
      </c>
      <c r="E43" s="705"/>
      <c r="F43" s="707"/>
    </row>
    <row r="44" spans="1:6" ht="29.25" customHeight="1" thickBot="1" x14ac:dyDescent="0.25">
      <c r="A44" s="708">
        <v>6</v>
      </c>
      <c r="B44" s="716" t="s">
        <v>705</v>
      </c>
      <c r="C44" s="556">
        <f>+'5'!D29</f>
        <v>831.28240000000005</v>
      </c>
      <c r="D44" s="556">
        <f>+'[2]5+'!$D$23</f>
        <v>940.92805999999996</v>
      </c>
      <c r="E44" s="704">
        <f>C44-D44</f>
        <v>-109.64565999999991</v>
      </c>
      <c r="F44" s="706">
        <f>C44/D44*100</f>
        <v>88.347072995144828</v>
      </c>
    </row>
    <row r="45" spans="1:6" ht="15.75" thickBot="1" x14ac:dyDescent="0.25">
      <c r="A45" s="709"/>
      <c r="B45" s="717"/>
      <c r="C45" s="556">
        <f>C44/C62*100</f>
        <v>0.16883450942130446</v>
      </c>
      <c r="D45" s="556">
        <f>D44/D62*100</f>
        <v>0.20373004898260483</v>
      </c>
      <c r="E45" s="705"/>
      <c r="F45" s="707"/>
    </row>
    <row r="46" spans="1:6" ht="44.25" customHeight="1" thickBot="1" x14ac:dyDescent="0.25">
      <c r="A46" s="708">
        <v>7</v>
      </c>
      <c r="B46" s="702" t="s">
        <v>706</v>
      </c>
      <c r="C46" s="556"/>
      <c r="D46" s="556"/>
      <c r="E46" s="704">
        <f>C46-D46</f>
        <v>0</v>
      </c>
      <c r="F46" s="706"/>
    </row>
    <row r="47" spans="1:6" ht="15.75" thickBot="1" x14ac:dyDescent="0.25">
      <c r="A47" s="709"/>
      <c r="B47" s="703"/>
      <c r="C47" s="556">
        <f>C46/C62*100</f>
        <v>0</v>
      </c>
      <c r="D47" s="556">
        <f>D46/D62*100</f>
        <v>0</v>
      </c>
      <c r="E47" s="705"/>
      <c r="F47" s="707"/>
    </row>
    <row r="48" spans="1:6" ht="59.25" customHeight="1" thickBot="1" x14ac:dyDescent="0.25">
      <c r="A48" s="708">
        <v>8</v>
      </c>
      <c r="B48" s="716" t="s">
        <v>707</v>
      </c>
      <c r="C48" s="556">
        <f>+'5'!D30</f>
        <v>805.22577999999999</v>
      </c>
      <c r="D48" s="556">
        <f>+'[2]5+'!$D$28</f>
        <v>963.91397000000006</v>
      </c>
      <c r="E48" s="704">
        <f>C48-D48</f>
        <v>-158.68819000000008</v>
      </c>
      <c r="F48" s="706">
        <f>C48/D48*100</f>
        <v>83.537100307821035</v>
      </c>
    </row>
    <row r="49" spans="1:6" ht="15.75" thickBot="1" x14ac:dyDescent="0.25">
      <c r="A49" s="709"/>
      <c r="B49" s="717"/>
      <c r="C49" s="556">
        <f>C48/C62*100</f>
        <v>0.16354237686216766</v>
      </c>
      <c r="D49" s="556">
        <f>D48/D62*100</f>
        <v>0.20870696567718167</v>
      </c>
      <c r="E49" s="705"/>
      <c r="F49" s="707"/>
    </row>
    <row r="50" spans="1:6" ht="29.25" customHeight="1" thickBot="1" x14ac:dyDescent="0.25">
      <c r="A50" s="721">
        <v>9</v>
      </c>
      <c r="B50" s="702" t="s">
        <v>710</v>
      </c>
      <c r="C50" s="557">
        <f>+'5'!D33</f>
        <v>413.81762000000003</v>
      </c>
      <c r="D50" s="557">
        <f>+'[2]5+'!$D$31</f>
        <v>399.04728</v>
      </c>
      <c r="E50" s="704">
        <f>C50-D50</f>
        <v>14.770340000000033</v>
      </c>
      <c r="F50" s="706">
        <f>C50/D50*100</f>
        <v>103.70140099689442</v>
      </c>
    </row>
    <row r="51" spans="1:6" ht="15.75" thickBot="1" x14ac:dyDescent="0.25">
      <c r="A51" s="722"/>
      <c r="B51" s="703"/>
      <c r="C51" s="556">
        <f>C50/C62*100</f>
        <v>8.4046883300538763E-2</v>
      </c>
      <c r="D51" s="556">
        <f>D50/D62*100</f>
        <v>8.6401846598958096E-2</v>
      </c>
      <c r="E51" s="705"/>
      <c r="F51" s="707"/>
    </row>
    <row r="52" spans="1:6" ht="44.25" customHeight="1" thickBot="1" x14ac:dyDescent="0.25">
      <c r="A52" s="721">
        <v>10</v>
      </c>
      <c r="B52" s="716" t="s">
        <v>711</v>
      </c>
      <c r="C52" s="556">
        <f>+'5'!D36</f>
        <v>113.52712</v>
      </c>
      <c r="D52" s="556">
        <f>+'[2]5+'!$D$33</f>
        <v>97.60266</v>
      </c>
      <c r="E52" s="704">
        <f>C52-D52</f>
        <v>15.924459999999996</v>
      </c>
      <c r="F52" s="706">
        <f>C52/D52*100</f>
        <v>116.31560041498869</v>
      </c>
    </row>
    <row r="53" spans="1:6" ht="15.75" thickBot="1" x14ac:dyDescent="0.25">
      <c r="A53" s="722"/>
      <c r="B53" s="717"/>
      <c r="C53" s="556">
        <f>C52/C62*100</f>
        <v>2.3057502012810038E-2</v>
      </c>
      <c r="D53" s="556">
        <f>D52/D62*100</f>
        <v>2.1132959625662057E-2</v>
      </c>
      <c r="E53" s="705"/>
      <c r="F53" s="707"/>
    </row>
    <row r="54" spans="1:6" ht="29.25" customHeight="1" thickBot="1" x14ac:dyDescent="0.25">
      <c r="A54" s="721">
        <v>11</v>
      </c>
      <c r="B54" s="716" t="s">
        <v>712</v>
      </c>
      <c r="C54" s="556">
        <f>+'5'!D39</f>
        <v>95.198430000000002</v>
      </c>
      <c r="D54" s="556">
        <f>+'[2]5+'!$D$35</f>
        <v>95.138350000000003</v>
      </c>
      <c r="E54" s="704">
        <f>C54-D54</f>
        <v>6.0079999999999245E-2</v>
      </c>
      <c r="F54" s="706">
        <f>C54/D54*100</f>
        <v>100.06315013871902</v>
      </c>
    </row>
    <row r="55" spans="1:6" ht="15.75" thickBot="1" x14ac:dyDescent="0.25">
      <c r="A55" s="722"/>
      <c r="B55" s="717"/>
      <c r="C55" s="556">
        <f>C54/C62*100</f>
        <v>1.9334921834900379E-2</v>
      </c>
      <c r="D55" s="556">
        <f>D54/D62*100</f>
        <v>2.0599386424530911E-2</v>
      </c>
      <c r="E55" s="705"/>
      <c r="F55" s="707"/>
    </row>
    <row r="56" spans="1:6" ht="15.75" thickBot="1" x14ac:dyDescent="0.25">
      <c r="A56" s="721">
        <v>12</v>
      </c>
      <c r="B56" s="716" t="s">
        <v>713</v>
      </c>
      <c r="C56" s="556">
        <f>+'5'!D41</f>
        <v>524.24669999999992</v>
      </c>
      <c r="D56" s="556">
        <f>+'[2]5+'!$D$37</f>
        <v>311.30527000000001</v>
      </c>
      <c r="E56" s="704">
        <f>C56-D56</f>
        <v>212.94142999999991</v>
      </c>
      <c r="F56" s="706">
        <f>C56/D56*100</f>
        <v>168.40277069514431</v>
      </c>
    </row>
    <row r="57" spans="1:6" ht="15.75" thickBot="1" x14ac:dyDescent="0.25">
      <c r="A57" s="722"/>
      <c r="B57" s="717"/>
      <c r="C57" s="556">
        <f>C56/C62*100</f>
        <v>0.10647516946135001</v>
      </c>
      <c r="D57" s="556">
        <f>D56/D62*100</f>
        <v>6.7403918112127537E-2</v>
      </c>
      <c r="E57" s="705"/>
      <c r="F57" s="707"/>
    </row>
    <row r="58" spans="1:6" ht="15.75" thickBot="1" x14ac:dyDescent="0.25">
      <c r="A58" s="721">
        <v>13</v>
      </c>
      <c r="B58" s="716" t="s">
        <v>714</v>
      </c>
      <c r="C58" s="556">
        <f>+'5'!D42</f>
        <v>202.72413</v>
      </c>
      <c r="D58" s="556">
        <f>+'[2]5+'!$D$38</f>
        <v>168.25454999999999</v>
      </c>
      <c r="E58" s="704">
        <f>C58-D58</f>
        <v>34.469580000000008</v>
      </c>
      <c r="F58" s="706">
        <f>C58/D58*100</f>
        <v>120.48656633654187</v>
      </c>
    </row>
    <row r="59" spans="1:6" ht="15.75" thickBot="1" x14ac:dyDescent="0.25">
      <c r="A59" s="722"/>
      <c r="B59" s="717"/>
      <c r="C59" s="556">
        <f>C58/C62*100</f>
        <v>4.1173527836521916E-2</v>
      </c>
      <c r="D59" s="556">
        <f>D58/D62*100</f>
        <v>3.643052978252783E-2</v>
      </c>
      <c r="E59" s="705"/>
      <c r="F59" s="707"/>
    </row>
    <row r="60" spans="1:6" ht="29.25" customHeight="1" thickBot="1" x14ac:dyDescent="0.25">
      <c r="A60" s="721">
        <v>14</v>
      </c>
      <c r="B60" s="702" t="s">
        <v>715</v>
      </c>
      <c r="C60" s="556">
        <f>+'5'!D44</f>
        <v>458409.96233999991</v>
      </c>
      <c r="D60" s="556">
        <f>+'[2]5+'!$D$39</f>
        <v>430655.30635000009</v>
      </c>
      <c r="E60" s="704">
        <f>C60-D60</f>
        <v>27754.655989999825</v>
      </c>
      <c r="F60" s="706">
        <f>C60/D60*100</f>
        <v>106.44474956670874</v>
      </c>
    </row>
    <row r="61" spans="1:6" ht="15.75" thickBot="1" x14ac:dyDescent="0.25">
      <c r="A61" s="722"/>
      <c r="B61" s="703"/>
      <c r="C61" s="556">
        <f>C60/C62*100</f>
        <v>93.103644568335056</v>
      </c>
      <c r="D61" s="556">
        <f>D60/D62*100</f>
        <v>93.24562672443227</v>
      </c>
      <c r="E61" s="705"/>
      <c r="F61" s="707"/>
    </row>
    <row r="62" spans="1:6" s="560" customFormat="1" ht="18" thickBot="1" x14ac:dyDescent="0.25">
      <c r="A62" s="723" t="s">
        <v>716</v>
      </c>
      <c r="B62" s="724"/>
      <c r="C62" s="558">
        <f>+C33+C60</f>
        <v>492365.21777999989</v>
      </c>
      <c r="D62" s="558">
        <f>+D33+D60</f>
        <v>461850.40680000011</v>
      </c>
      <c r="E62" s="558">
        <f>C62-D62</f>
        <v>30514.810979999776</v>
      </c>
      <c r="F62" s="559">
        <f>C62/D62*100</f>
        <v>106.60707677869685</v>
      </c>
    </row>
    <row r="65" spans="1:4" x14ac:dyDescent="0.2">
      <c r="C65">
        <f>+'5'!D97</f>
        <v>492365.21777999989</v>
      </c>
      <c r="D65" s="553">
        <f>+'[2]5+'!$D$82</f>
        <v>461850.40680000011</v>
      </c>
    </row>
    <row r="66" spans="1:4" x14ac:dyDescent="0.2">
      <c r="C66" s="545">
        <f>C65-C62</f>
        <v>0</v>
      </c>
      <c r="D66" s="545">
        <f>D65-D62</f>
        <v>0</v>
      </c>
    </row>
    <row r="68" spans="1:4" x14ac:dyDescent="0.2">
      <c r="C68" s="551">
        <f>+C36+C39+C41+C45+C47+C49+C51+C55+C57+C59+C61</f>
        <v>99.652302965729618</v>
      </c>
      <c r="D68" s="551">
        <f>+D36+D39+D41+D45+D47+D49+D51+D55+D57+D59+D61</f>
        <v>99.667808037535309</v>
      </c>
    </row>
    <row r="75" spans="1:4" ht="13.5" thickBot="1" x14ac:dyDescent="0.25"/>
    <row r="76" spans="1:4" ht="37.5" customHeight="1" x14ac:dyDescent="0.2">
      <c r="A76" s="710" t="s">
        <v>718</v>
      </c>
      <c r="B76" s="714" t="s">
        <v>719</v>
      </c>
      <c r="C76" s="721" t="s">
        <v>642</v>
      </c>
      <c r="D76" s="561" t="s">
        <v>720</v>
      </c>
    </row>
    <row r="77" spans="1:4" ht="13.5" thickBot="1" x14ac:dyDescent="0.25">
      <c r="A77" s="711"/>
      <c r="B77" s="715"/>
      <c r="C77" s="722"/>
      <c r="D77" s="562" t="s">
        <v>721</v>
      </c>
    </row>
    <row r="78" spans="1:4" ht="15.75" thickBot="1" x14ac:dyDescent="0.25">
      <c r="A78" s="563">
        <v>1</v>
      </c>
      <c r="B78" s="564">
        <v>2</v>
      </c>
      <c r="C78" s="538">
        <v>3</v>
      </c>
      <c r="D78" s="546">
        <v>4</v>
      </c>
    </row>
    <row r="79" spans="1:4" s="560" customFormat="1" ht="43.5" thickBot="1" x14ac:dyDescent="0.25">
      <c r="A79" s="568" t="s">
        <v>722</v>
      </c>
      <c r="B79" s="558">
        <f>+B80+B87</f>
        <v>33842</v>
      </c>
      <c r="C79" s="558">
        <f>+C80+C87</f>
        <v>33955.255439999994</v>
      </c>
      <c r="D79" s="559">
        <f>C79/B79*100</f>
        <v>100.33465941729209</v>
      </c>
    </row>
    <row r="80" spans="1:4" s="560" customFormat="1" ht="15" thickBot="1" x14ac:dyDescent="0.25">
      <c r="A80" s="567" t="s">
        <v>723</v>
      </c>
      <c r="B80" s="558">
        <f>+B81+B82+B83+B84+B85+B86</f>
        <v>31732</v>
      </c>
      <c r="C80" s="558">
        <f>+C81+C82+C83+C84+C85+C86</f>
        <v>31800.515659999997</v>
      </c>
      <c r="D80" s="559">
        <f t="shared" ref="D80:D93" si="1">C80/B80*100</f>
        <v>100.21591976553637</v>
      </c>
    </row>
    <row r="81" spans="1:4" ht="30.75" thickBot="1" x14ac:dyDescent="0.25">
      <c r="A81" s="565" t="s">
        <v>724</v>
      </c>
      <c r="B81" s="556">
        <f>+'5'!C14</f>
        <v>27238</v>
      </c>
      <c r="C81" s="556">
        <f>+'5'!D14</f>
        <v>27278.558939999999</v>
      </c>
      <c r="D81" s="559">
        <f t="shared" si="1"/>
        <v>100.14890571995008</v>
      </c>
    </row>
    <row r="82" spans="1:4" ht="60.75" thickBot="1" x14ac:dyDescent="0.25">
      <c r="A82" s="565" t="s">
        <v>725</v>
      </c>
      <c r="B82" s="556">
        <f>+'5'!C15</f>
        <v>974</v>
      </c>
      <c r="C82" s="556">
        <f>+'5'!D15</f>
        <v>974.55058999999994</v>
      </c>
      <c r="D82" s="559">
        <f t="shared" si="1"/>
        <v>100.05652874743325</v>
      </c>
    </row>
    <row r="83" spans="1:4" ht="30.75" thickBot="1" x14ac:dyDescent="0.25">
      <c r="A83" s="565" t="s">
        <v>726</v>
      </c>
      <c r="B83" s="556">
        <f>+'5'!C20</f>
        <v>1096</v>
      </c>
      <c r="C83" s="556">
        <f>+'5'!D20</f>
        <v>1117.7115899999999</v>
      </c>
      <c r="D83" s="559">
        <f t="shared" si="1"/>
        <v>101.98098448905108</v>
      </c>
    </row>
    <row r="84" spans="1:4" ht="15.75" thickBot="1" x14ac:dyDescent="0.25">
      <c r="A84" s="565" t="s">
        <v>736</v>
      </c>
      <c r="B84" s="556">
        <f>+'5'!C24</f>
        <v>1598</v>
      </c>
      <c r="C84" s="556">
        <f>+'5'!D24</f>
        <v>1598.4121400000001</v>
      </c>
      <c r="D84" s="559">
        <f t="shared" si="1"/>
        <v>100.02579098873592</v>
      </c>
    </row>
    <row r="85" spans="1:4" ht="15.75" thickBot="1" x14ac:dyDescent="0.25">
      <c r="A85" s="565" t="s">
        <v>727</v>
      </c>
      <c r="B85" s="556">
        <f>+'5'!C29</f>
        <v>826</v>
      </c>
      <c r="C85" s="556">
        <f>+'5'!D29</f>
        <v>831.28240000000005</v>
      </c>
      <c r="D85" s="559">
        <f t="shared" si="1"/>
        <v>100.63951573849879</v>
      </c>
    </row>
    <row r="86" spans="1:4" ht="75.75" hidden="1" thickBot="1" x14ac:dyDescent="0.25">
      <c r="A86" s="565" t="s">
        <v>728</v>
      </c>
      <c r="B86" s="556">
        <v>0</v>
      </c>
      <c r="C86" s="556"/>
      <c r="D86" s="559" t="e">
        <f t="shared" si="1"/>
        <v>#DIV/0!</v>
      </c>
    </row>
    <row r="87" spans="1:4" s="560" customFormat="1" ht="15" thickBot="1" x14ac:dyDescent="0.25">
      <c r="A87" s="567" t="s">
        <v>729</v>
      </c>
      <c r="B87" s="558">
        <f>+B88+B89+B90+B91+B92+B93</f>
        <v>2110</v>
      </c>
      <c r="C87" s="558">
        <f>+C88+C89+C90+C91+C92+C93</f>
        <v>2154.7397799999999</v>
      </c>
      <c r="D87" s="559">
        <f t="shared" si="1"/>
        <v>102.12036872037915</v>
      </c>
    </row>
    <row r="88" spans="1:4" ht="75.75" thickBot="1" x14ac:dyDescent="0.25">
      <c r="A88" s="566" t="s">
        <v>730</v>
      </c>
      <c r="B88" s="557">
        <f>+'5'!C30</f>
        <v>780</v>
      </c>
      <c r="C88" s="557">
        <f>+'5'!D30</f>
        <v>805.22577999999999</v>
      </c>
      <c r="D88" s="559">
        <f t="shared" si="1"/>
        <v>103.23407435897435</v>
      </c>
    </row>
    <row r="89" spans="1:4" ht="30.75" thickBot="1" x14ac:dyDescent="0.25">
      <c r="A89" s="537" t="s">
        <v>731</v>
      </c>
      <c r="B89" s="556">
        <f>+'5'!C33</f>
        <v>414</v>
      </c>
      <c r="C89" s="556">
        <f>+'5'!D33</f>
        <v>413.81762000000003</v>
      </c>
      <c r="D89" s="559">
        <f t="shared" si="1"/>
        <v>99.955946859903392</v>
      </c>
    </row>
    <row r="90" spans="1:4" ht="60.75" thickBot="1" x14ac:dyDescent="0.25">
      <c r="A90" s="537" t="s">
        <v>732</v>
      </c>
      <c r="B90" s="556">
        <f>+'5'!C36</f>
        <v>111</v>
      </c>
      <c r="C90" s="556">
        <f>+'5'!D36</f>
        <v>113.52712</v>
      </c>
      <c r="D90" s="559">
        <f t="shared" si="1"/>
        <v>102.27668468468467</v>
      </c>
    </row>
    <row r="91" spans="1:4" ht="45.75" thickBot="1" x14ac:dyDescent="0.25">
      <c r="A91" s="537" t="s">
        <v>733</v>
      </c>
      <c r="B91" s="556">
        <f>+'5'!C39</f>
        <v>95</v>
      </c>
      <c r="C91" s="556">
        <f>+'5'!D39</f>
        <v>95.198430000000002</v>
      </c>
      <c r="D91" s="559">
        <f t="shared" si="1"/>
        <v>100.20887368421052</v>
      </c>
    </row>
    <row r="92" spans="1:4" ht="30.75" thickBot="1" x14ac:dyDescent="0.25">
      <c r="A92" s="552" t="s">
        <v>734</v>
      </c>
      <c r="B92" s="570">
        <f>+'5'!C41</f>
        <v>516</v>
      </c>
      <c r="C92" s="570">
        <f>+'5'!D41</f>
        <v>524.24669999999992</v>
      </c>
      <c r="D92" s="559">
        <f t="shared" si="1"/>
        <v>101.5981976744186</v>
      </c>
    </row>
    <row r="93" spans="1:4" ht="30.75" thickBot="1" x14ac:dyDescent="0.25">
      <c r="A93" s="569" t="s">
        <v>735</v>
      </c>
      <c r="B93" s="571">
        <f>+'5'!C43</f>
        <v>194</v>
      </c>
      <c r="C93" s="571">
        <f>+'5'!D43</f>
        <v>202.72413</v>
      </c>
      <c r="D93" s="559">
        <f t="shared" si="1"/>
        <v>104.49697422680413</v>
      </c>
    </row>
  </sheetData>
  <mergeCells count="66">
    <mergeCell ref="E58:E59"/>
    <mergeCell ref="F58:F59"/>
    <mergeCell ref="E60:E61"/>
    <mergeCell ref="F60:F61"/>
    <mergeCell ref="A54:A55"/>
    <mergeCell ref="B54:B55"/>
    <mergeCell ref="E54:E55"/>
    <mergeCell ref="F54:F55"/>
    <mergeCell ref="A56:A57"/>
    <mergeCell ref="B56:B57"/>
    <mergeCell ref="E56:E57"/>
    <mergeCell ref="F56:F57"/>
    <mergeCell ref="A76:A77"/>
    <mergeCell ref="B76:B77"/>
    <mergeCell ref="C76:C77"/>
    <mergeCell ref="A58:A59"/>
    <mergeCell ref="B58:B59"/>
    <mergeCell ref="A60:A61"/>
    <mergeCell ref="B60:B61"/>
    <mergeCell ref="A62:B62"/>
    <mergeCell ref="A50:A51"/>
    <mergeCell ref="B50:B51"/>
    <mergeCell ref="E50:E51"/>
    <mergeCell ref="F50:F51"/>
    <mergeCell ref="A52:A53"/>
    <mergeCell ref="B52:B53"/>
    <mergeCell ref="E52:E53"/>
    <mergeCell ref="F52:F53"/>
    <mergeCell ref="A46:A47"/>
    <mergeCell ref="B46:B47"/>
    <mergeCell ref="E46:E47"/>
    <mergeCell ref="F46:F47"/>
    <mergeCell ref="A48:A49"/>
    <mergeCell ref="B48:B49"/>
    <mergeCell ref="E48:E49"/>
    <mergeCell ref="F48:F49"/>
    <mergeCell ref="A40:A41"/>
    <mergeCell ref="B40:B41"/>
    <mergeCell ref="E40:E41"/>
    <mergeCell ref="F40:F41"/>
    <mergeCell ref="A44:A45"/>
    <mergeCell ref="B44:B45"/>
    <mergeCell ref="E44:E45"/>
    <mergeCell ref="F44:F45"/>
    <mergeCell ref="A42:A43"/>
    <mergeCell ref="B42:B43"/>
    <mergeCell ref="E42:E43"/>
    <mergeCell ref="F42:F43"/>
    <mergeCell ref="A35:A36"/>
    <mergeCell ref="B35:B36"/>
    <mergeCell ref="E35:E36"/>
    <mergeCell ref="F35:F36"/>
    <mergeCell ref="A37:A39"/>
    <mergeCell ref="C37:C38"/>
    <mergeCell ref="D37:D38"/>
    <mergeCell ref="E37:E39"/>
    <mergeCell ref="F37:F39"/>
    <mergeCell ref="A33:A34"/>
    <mergeCell ref="B33:B34"/>
    <mergeCell ref="E33:E34"/>
    <mergeCell ref="F33:F34"/>
    <mergeCell ref="A30:A31"/>
    <mergeCell ref="B30:B31"/>
    <mergeCell ref="C30:D30"/>
    <mergeCell ref="E30:E31"/>
    <mergeCell ref="F30:F3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41"/>
  <sheetViews>
    <sheetView view="pageBreakPreview" zoomScaleSheetLayoutView="100" workbookViewId="0">
      <selection activeCell="B47" sqref="B47"/>
    </sheetView>
  </sheetViews>
  <sheetFormatPr defaultRowHeight="15" x14ac:dyDescent="0.25"/>
  <cols>
    <col min="1" max="1" width="21.5703125" style="17" customWidth="1"/>
    <col min="2" max="2" width="67.28515625" style="374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7" width="10.28515625" style="17" bestFit="1" customWidth="1"/>
    <col min="8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 x14ac:dyDescent="0.25">
      <c r="A1" s="28"/>
      <c r="B1" s="373"/>
      <c r="C1" s="620" t="s">
        <v>547</v>
      </c>
      <c r="D1" s="620"/>
      <c r="E1" s="620"/>
    </row>
    <row r="2" spans="1:24" ht="15.75" x14ac:dyDescent="0.25">
      <c r="A2" s="28"/>
      <c r="B2" s="373"/>
      <c r="C2" s="620" t="s">
        <v>128</v>
      </c>
      <c r="D2" s="620"/>
      <c r="E2" s="620"/>
    </row>
    <row r="3" spans="1:24" ht="15.75" x14ac:dyDescent="0.25">
      <c r="A3" s="28"/>
      <c r="B3" s="620" t="s">
        <v>170</v>
      </c>
      <c r="C3" s="620"/>
      <c r="D3" s="620"/>
      <c r="E3" s="620"/>
    </row>
    <row r="4" spans="1:24" ht="15.75" x14ac:dyDescent="0.25">
      <c r="A4" s="28"/>
      <c r="B4" s="620" t="s">
        <v>171</v>
      </c>
      <c r="C4" s="620"/>
      <c r="D4" s="620"/>
      <c r="E4" s="620"/>
    </row>
    <row r="5" spans="1:24" ht="15.75" x14ac:dyDescent="0.25">
      <c r="A5" s="28"/>
      <c r="B5" s="620" t="s">
        <v>167</v>
      </c>
      <c r="C5" s="620"/>
      <c r="D5" s="620"/>
      <c r="E5" s="620"/>
    </row>
    <row r="6" spans="1:24" x14ac:dyDescent="0.25">
      <c r="A6" s="18"/>
    </row>
    <row r="7" spans="1:24" x14ac:dyDescent="0.25">
      <c r="A7" s="621" t="s">
        <v>187</v>
      </c>
      <c r="B7" s="621"/>
      <c r="C7" s="621"/>
      <c r="D7" s="621"/>
      <c r="E7" s="621"/>
    </row>
    <row r="8" spans="1:24" x14ac:dyDescent="0.25">
      <c r="A8" s="621" t="s">
        <v>641</v>
      </c>
      <c r="B8" s="621"/>
      <c r="C8" s="621"/>
      <c r="D8" s="621"/>
      <c r="E8" s="621"/>
    </row>
    <row r="9" spans="1:24" ht="15.75" thickBot="1" x14ac:dyDescent="0.3">
      <c r="A9" s="19"/>
      <c r="B9" s="375"/>
      <c r="E9" s="20" t="s">
        <v>115</v>
      </c>
    </row>
    <row r="10" spans="1:24" ht="29.25" thickBot="1" x14ac:dyDescent="0.3">
      <c r="A10" s="21" t="s">
        <v>188</v>
      </c>
      <c r="B10" s="376" t="s">
        <v>189</v>
      </c>
      <c r="C10" s="4" t="s">
        <v>637</v>
      </c>
      <c r="D10" s="135" t="s">
        <v>638</v>
      </c>
      <c r="E10" s="135" t="s">
        <v>639</v>
      </c>
    </row>
    <row r="11" spans="1:24" x14ac:dyDescent="0.25">
      <c r="A11" s="353">
        <v>1</v>
      </c>
      <c r="B11" s="377">
        <v>2</v>
      </c>
      <c r="C11" s="354">
        <v>3</v>
      </c>
      <c r="D11" s="355">
        <v>4</v>
      </c>
      <c r="E11" s="355">
        <v>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23" customFormat="1" ht="14.25" x14ac:dyDescent="0.2">
      <c r="A12" s="363"/>
      <c r="B12" s="378"/>
      <c r="C12" s="364"/>
      <c r="D12" s="365"/>
      <c r="E12" s="36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s="23" customFormat="1" ht="14.25" x14ac:dyDescent="0.2">
      <c r="A13" s="356" t="s">
        <v>190</v>
      </c>
      <c r="B13" s="379" t="s">
        <v>191</v>
      </c>
      <c r="C13" s="366">
        <v>27238</v>
      </c>
      <c r="D13" s="366">
        <f>27275.44131+84.49662+60.94282-136.70736+0.16562+2.196-8.43984+0.46377</f>
        <v>27278.558939999999</v>
      </c>
      <c r="E13" s="357">
        <f t="shared" ref="E13:E34" si="0">D13/C13*100</f>
        <v>100.14890571995008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s="23" customFormat="1" ht="32.25" customHeight="1" x14ac:dyDescent="0.2">
      <c r="A14" s="356" t="s">
        <v>131</v>
      </c>
      <c r="B14" s="379" t="s">
        <v>192</v>
      </c>
      <c r="C14" s="366">
        <v>974</v>
      </c>
      <c r="D14" s="366">
        <v>974.6</v>
      </c>
      <c r="E14" s="357">
        <f t="shared" si="0"/>
        <v>100.06160164271047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s="23" customFormat="1" x14ac:dyDescent="0.2">
      <c r="A15" s="358" t="s">
        <v>202</v>
      </c>
      <c r="B15" s="380" t="s">
        <v>133</v>
      </c>
      <c r="C15" s="366">
        <v>770</v>
      </c>
      <c r="D15" s="366">
        <f>755.4414+2.59776+13.0158</f>
        <v>771.05496000000005</v>
      </c>
      <c r="E15" s="357">
        <f t="shared" si="0"/>
        <v>100.1370077922078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23" customFormat="1" x14ac:dyDescent="0.2">
      <c r="A16" s="358" t="s">
        <v>203</v>
      </c>
      <c r="B16" s="380" t="s">
        <v>134</v>
      </c>
      <c r="C16" s="367">
        <v>176</v>
      </c>
      <c r="D16" s="367">
        <f>171.30373+1.7652+2.66915</f>
        <v>175.73808</v>
      </c>
      <c r="E16" s="357">
        <f t="shared" si="0"/>
        <v>99.851181818181814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23" customFormat="1" ht="30" x14ac:dyDescent="0.2">
      <c r="A17" s="358" t="s">
        <v>204</v>
      </c>
      <c r="B17" s="380" t="s">
        <v>135</v>
      </c>
      <c r="C17" s="367">
        <v>150</v>
      </c>
      <c r="D17" s="367">
        <f>168.987+1.93155</f>
        <v>170.91854999999998</v>
      </c>
      <c r="E17" s="357">
        <f t="shared" si="0"/>
        <v>113.94569999999999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23" customFormat="1" x14ac:dyDescent="0.2">
      <c r="A18" s="358" t="s">
        <v>206</v>
      </c>
      <c r="B18" s="380" t="s">
        <v>137</v>
      </c>
      <c r="C18" s="367">
        <v>1598</v>
      </c>
      <c r="D18" s="367">
        <f>1593.99663+4.41551</f>
        <v>1598.4121400000001</v>
      </c>
      <c r="E18" s="357">
        <f t="shared" si="0"/>
        <v>100.02579098873592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1:24" s="23" customFormat="1" ht="28.5" hidden="1" x14ac:dyDescent="0.2">
      <c r="A19" s="356" t="s">
        <v>207</v>
      </c>
      <c r="B19" s="379" t="s">
        <v>208</v>
      </c>
      <c r="C19" s="366">
        <f>C20+C21</f>
        <v>0</v>
      </c>
      <c r="D19" s="366">
        <f>D20+D21</f>
        <v>0</v>
      </c>
      <c r="E19" s="357" t="e">
        <f t="shared" si="0"/>
        <v>#DIV/0!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24" s="23" customFormat="1" hidden="1" x14ac:dyDescent="0.2">
      <c r="A20" s="358" t="s">
        <v>209</v>
      </c>
      <c r="B20" s="380" t="s">
        <v>210</v>
      </c>
      <c r="C20" s="367">
        <v>0</v>
      </c>
      <c r="D20" s="367"/>
      <c r="E20" s="357" t="e">
        <f t="shared" si="0"/>
        <v>#DIV/0!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1:24" s="23" customFormat="1" ht="30" hidden="1" x14ac:dyDescent="0.2">
      <c r="A21" s="358" t="s">
        <v>211</v>
      </c>
      <c r="B21" s="381" t="s">
        <v>212</v>
      </c>
      <c r="C21" s="367">
        <v>0</v>
      </c>
      <c r="D21" s="367"/>
      <c r="E21" s="357" t="e">
        <f t="shared" si="0"/>
        <v>#DIV/0!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1:24" s="23" customFormat="1" x14ac:dyDescent="0.2">
      <c r="A22" s="356" t="s">
        <v>213</v>
      </c>
      <c r="B22" s="382" t="s">
        <v>138</v>
      </c>
      <c r="C22" s="367">
        <v>826</v>
      </c>
      <c r="D22" s="367">
        <v>831.28240000000005</v>
      </c>
      <c r="E22" s="357">
        <f t="shared" si="0"/>
        <v>100.63951573849879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1:24" s="23" customFormat="1" ht="75" x14ac:dyDescent="0.2">
      <c r="A23" s="358" t="s">
        <v>302</v>
      </c>
      <c r="B23" s="381" t="s">
        <v>300</v>
      </c>
      <c r="C23" s="368">
        <v>340</v>
      </c>
      <c r="D23" s="368">
        <v>365.03014999999999</v>
      </c>
      <c r="E23" s="357">
        <f t="shared" si="0"/>
        <v>107.36180882352942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1:24" s="23" customFormat="1" ht="60" x14ac:dyDescent="0.2">
      <c r="A24" s="359" t="s">
        <v>303</v>
      </c>
      <c r="B24" s="381" t="s">
        <v>301</v>
      </c>
      <c r="C24" s="369">
        <v>440</v>
      </c>
      <c r="D24" s="369">
        <v>440.19562999999999</v>
      </c>
      <c r="E24" s="357">
        <f t="shared" si="0"/>
        <v>100.04446136363636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1:24" s="23" customFormat="1" ht="28.5" x14ac:dyDescent="0.2">
      <c r="A25" s="356" t="s">
        <v>215</v>
      </c>
      <c r="B25" s="382" t="s">
        <v>216</v>
      </c>
      <c r="C25" s="369">
        <v>414</v>
      </c>
      <c r="D25" s="369">
        <v>413.8</v>
      </c>
      <c r="E25" s="357">
        <f t="shared" si="0"/>
        <v>99.951690821256051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24" s="23" customFormat="1" hidden="1" x14ac:dyDescent="0.2">
      <c r="A26" s="358" t="s">
        <v>219</v>
      </c>
      <c r="B26" s="381" t="s">
        <v>220</v>
      </c>
      <c r="C26" s="369">
        <v>0</v>
      </c>
      <c r="D26" s="369"/>
      <c r="E26" s="357" t="e">
        <f t="shared" si="0"/>
        <v>#DIV/0!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24" s="23" customFormat="1" ht="28.5" x14ac:dyDescent="0.2">
      <c r="A27" s="356" t="s">
        <v>221</v>
      </c>
      <c r="B27" s="382" t="s">
        <v>222</v>
      </c>
      <c r="C27" s="369">
        <v>111</v>
      </c>
      <c r="D27" s="369">
        <v>113.5</v>
      </c>
      <c r="E27" s="357">
        <f t="shared" si="0"/>
        <v>102.25225225225225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24" s="23" customFormat="1" ht="30" hidden="1" x14ac:dyDescent="0.2">
      <c r="A28" s="358" t="s">
        <v>223</v>
      </c>
      <c r="B28" s="381" t="s">
        <v>224</v>
      </c>
      <c r="C28" s="368">
        <v>0</v>
      </c>
      <c r="D28" s="368"/>
      <c r="E28" s="357" t="e">
        <f t="shared" si="0"/>
        <v>#DIV/0!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24" s="23" customFormat="1" ht="28.5" x14ac:dyDescent="0.2">
      <c r="A29" s="356" t="s">
        <v>140</v>
      </c>
      <c r="B29" s="382" t="s">
        <v>141</v>
      </c>
      <c r="C29" s="369">
        <v>95</v>
      </c>
      <c r="D29" s="369">
        <v>95.2</v>
      </c>
      <c r="E29" s="357">
        <f t="shared" si="0"/>
        <v>100.21052631578948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24" s="23" customFormat="1" ht="14.25" x14ac:dyDescent="0.2">
      <c r="A30" s="356" t="s">
        <v>228</v>
      </c>
      <c r="B30" s="382" t="s">
        <v>142</v>
      </c>
      <c r="C30" s="369">
        <v>516</v>
      </c>
      <c r="D30" s="369">
        <f>62.54418+49.5+38.5+28+0.35+2.6+3+18+4.2+187.24789+10+74+6.7+39.60463</f>
        <v>524.24669999999992</v>
      </c>
      <c r="E30" s="357">
        <f t="shared" si="0"/>
        <v>101.5981976744186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24" s="23" customFormat="1" ht="14.25" x14ac:dyDescent="0.2">
      <c r="A31" s="356" t="s">
        <v>143</v>
      </c>
      <c r="B31" s="383" t="s">
        <v>144</v>
      </c>
      <c r="C31" s="369">
        <v>194</v>
      </c>
      <c r="D31" s="369">
        <v>202.7</v>
      </c>
      <c r="E31" s="357">
        <f t="shared" si="0"/>
        <v>104.48453608247421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1:24" s="26" customFormat="1" ht="28.5" customHeight="1" x14ac:dyDescent="0.25">
      <c r="A32" s="360" t="s">
        <v>234</v>
      </c>
      <c r="B32" s="387" t="s">
        <v>235</v>
      </c>
      <c r="C32" s="370">
        <v>139524.79999999999</v>
      </c>
      <c r="D32" s="370">
        <v>139524.79999999999</v>
      </c>
      <c r="E32" s="357">
        <f t="shared" si="0"/>
        <v>100</v>
      </c>
      <c r="F32" s="142"/>
      <c r="G32" s="22"/>
      <c r="H32" s="22"/>
      <c r="I32" s="22"/>
      <c r="J32" s="22"/>
      <c r="K32" s="22"/>
      <c r="L32" s="22"/>
      <c r="M32" s="22"/>
      <c r="N32" s="22"/>
    </row>
    <row r="33" spans="1:14" s="26" customFormat="1" ht="38.25" customHeight="1" x14ac:dyDescent="0.25">
      <c r="A33" s="360" t="s">
        <v>239</v>
      </c>
      <c r="B33" s="387" t="s">
        <v>156</v>
      </c>
      <c r="C33" s="370">
        <v>48927.328809999999</v>
      </c>
      <c r="D33" s="370">
        <v>47076.250610000003</v>
      </c>
      <c r="E33" s="357">
        <f t="shared" si="0"/>
        <v>96.216678398307195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1:14" s="26" customFormat="1" ht="30" x14ac:dyDescent="0.25">
      <c r="A34" s="360" t="s">
        <v>261</v>
      </c>
      <c r="B34" s="387" t="s">
        <v>158</v>
      </c>
      <c r="C34" s="370">
        <v>275837.7</v>
      </c>
      <c r="D34" s="370">
        <v>270808.91172999993</v>
      </c>
      <c r="E34" s="357">
        <f t="shared" si="0"/>
        <v>98.176903204311785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6" customFormat="1" ht="25.5" customHeight="1" x14ac:dyDescent="0.25">
      <c r="A35" s="360" t="s">
        <v>277</v>
      </c>
      <c r="B35" s="391" t="s">
        <v>159</v>
      </c>
      <c r="C35" s="370">
        <v>1000</v>
      </c>
      <c r="D35" s="370">
        <v>1000</v>
      </c>
      <c r="E35" s="357">
        <f t="shared" ref="E35:E37" si="1">D35/C35*100</f>
        <v>100</v>
      </c>
    </row>
    <row r="36" spans="1:14" s="26" customFormat="1" ht="30" hidden="1" x14ac:dyDescent="0.25">
      <c r="A36" s="361" t="s">
        <v>279</v>
      </c>
      <c r="B36" s="392" t="s">
        <v>280</v>
      </c>
      <c r="C36" s="371"/>
      <c r="D36" s="371"/>
      <c r="E36" s="357" t="e">
        <f t="shared" si="1"/>
        <v>#DIV/0!</v>
      </c>
    </row>
    <row r="37" spans="1:14" s="19" customFormat="1" x14ac:dyDescent="0.2">
      <c r="A37" s="362"/>
      <c r="B37" s="382" t="s">
        <v>281</v>
      </c>
      <c r="C37" s="370">
        <f>SUM(C13:C36)</f>
        <v>499131.82880999998</v>
      </c>
      <c r="D37" s="370">
        <f>SUM(D13:D36)</f>
        <v>492365.19988999993</v>
      </c>
      <c r="E37" s="393">
        <f t="shared" si="1"/>
        <v>98.644320291869064</v>
      </c>
      <c r="F37" s="115"/>
    </row>
    <row r="38" spans="1:14" x14ac:dyDescent="0.25">
      <c r="C38" s="17">
        <v>490738.42881000001</v>
      </c>
      <c r="E38" s="143">
        <f>+E37+'1'!C26</f>
        <v>-1206.0663897081449</v>
      </c>
    </row>
    <row r="39" spans="1:14" x14ac:dyDescent="0.25">
      <c r="C39" s="144">
        <f>C37-C38</f>
        <v>8393.3999999999651</v>
      </c>
      <c r="E39" s="143"/>
    </row>
    <row r="40" spans="1:14" x14ac:dyDescent="0.25">
      <c r="B40" s="374" t="s">
        <v>609</v>
      </c>
      <c r="C40" s="143"/>
    </row>
    <row r="41" spans="1:14" x14ac:dyDescent="0.25">
      <c r="B41" s="374" t="s">
        <v>610</v>
      </c>
      <c r="C41" s="143"/>
    </row>
  </sheetData>
  <mergeCells count="7">
    <mergeCell ref="A8:E8"/>
    <mergeCell ref="C1:E1"/>
    <mergeCell ref="C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6"/>
  <sheetViews>
    <sheetView topLeftCell="B122" workbookViewId="0">
      <selection activeCell="B134" sqref="B134:F146"/>
    </sheetView>
  </sheetViews>
  <sheetFormatPr defaultRowHeight="12.75" x14ac:dyDescent="0.2"/>
  <cols>
    <col min="1" max="1" width="11.140625" style="573" customWidth="1"/>
    <col min="2" max="2" width="36.5703125" customWidth="1"/>
    <col min="3" max="5" width="19.85546875" customWidth="1"/>
    <col min="7" max="7" width="13" customWidth="1"/>
    <col min="9" max="9" width="11.85546875" bestFit="1" customWidth="1"/>
    <col min="10" max="10" width="11.28515625" customWidth="1"/>
  </cols>
  <sheetData>
    <row r="4" spans="1:8" ht="13.5" thickBot="1" x14ac:dyDescent="0.25"/>
    <row r="5" spans="1:8" ht="15" x14ac:dyDescent="0.2">
      <c r="A5" s="725" t="s">
        <v>737</v>
      </c>
      <c r="B5" s="727" t="s">
        <v>0</v>
      </c>
      <c r="C5" s="729" t="s">
        <v>738</v>
      </c>
      <c r="D5" s="731" t="s">
        <v>638</v>
      </c>
      <c r="E5" s="550" t="s">
        <v>720</v>
      </c>
    </row>
    <row r="6" spans="1:8" ht="15.75" thickBot="1" x14ac:dyDescent="0.25">
      <c r="A6" s="726"/>
      <c r="B6" s="728"/>
      <c r="C6" s="730"/>
      <c r="D6" s="732"/>
      <c r="E6" s="549" t="s">
        <v>721</v>
      </c>
    </row>
    <row r="7" spans="1:8" ht="15.75" thickBot="1" x14ac:dyDescent="0.25">
      <c r="A7" s="574"/>
      <c r="B7" s="572" t="s">
        <v>739</v>
      </c>
      <c r="C7" s="556">
        <f>+C8+C9+C10+C11+C15+C18+C25+C28+C29+C34+C35+C36+C37</f>
        <v>500436.53951999999</v>
      </c>
      <c r="D7" s="556">
        <f>+D8+D9+D10+D11+D15+D18+D25+D28+D29+D34+D35+D36+D37</f>
        <v>493478.71951999998</v>
      </c>
      <c r="E7" s="539">
        <f>D7/C7*100</f>
        <v>98.609649885543192</v>
      </c>
    </row>
    <row r="8" spans="1:8" ht="15.75" thickBot="1" x14ac:dyDescent="0.25">
      <c r="A8" s="574" t="s">
        <v>758</v>
      </c>
      <c r="B8" s="572" t="s">
        <v>740</v>
      </c>
      <c r="C8" s="556">
        <f>+'9'!S20</f>
        <v>35499.25434</v>
      </c>
      <c r="D8" s="556">
        <f>+'9'!T20</f>
        <v>35246.828849999998</v>
      </c>
      <c r="E8" s="539">
        <f t="shared" ref="E8:E37" si="0">D8/C8*100</f>
        <v>99.288927345959564</v>
      </c>
    </row>
    <row r="9" spans="1:8" ht="15.75" thickBot="1" x14ac:dyDescent="0.25">
      <c r="A9" s="574" t="s">
        <v>760</v>
      </c>
      <c r="B9" s="572" t="s">
        <v>761</v>
      </c>
      <c r="C9" s="556">
        <f>+'9'!S196</f>
        <v>1081.2</v>
      </c>
      <c r="D9" s="556">
        <f>+'9'!T196</f>
        <v>1081.2</v>
      </c>
      <c r="E9" s="539">
        <f t="shared" si="0"/>
        <v>100</v>
      </c>
      <c r="G9">
        <f>+'9'!S19</f>
        <v>500436.53951999999</v>
      </c>
      <c r="H9">
        <f>+'9'!T19</f>
        <v>493478.71951999998</v>
      </c>
    </row>
    <row r="10" spans="1:8" ht="15.75" thickBot="1" x14ac:dyDescent="0.25">
      <c r="A10" s="574" t="s">
        <v>759</v>
      </c>
      <c r="B10" s="572" t="s">
        <v>741</v>
      </c>
      <c r="C10" s="556">
        <f>+'9'!S210</f>
        <v>1646.2934700000001</v>
      </c>
      <c r="D10" s="556">
        <f>+'9'!T210</f>
        <v>1646.2645099999997</v>
      </c>
      <c r="E10" s="539">
        <f t="shared" si="0"/>
        <v>99.998240896867543</v>
      </c>
      <c r="G10" s="545">
        <f>G9-C7</f>
        <v>0</v>
      </c>
      <c r="H10" s="545">
        <f>H9-D7</f>
        <v>0</v>
      </c>
    </row>
    <row r="11" spans="1:8" ht="15.75" thickBot="1" x14ac:dyDescent="0.25">
      <c r="A11" s="574" t="s">
        <v>762</v>
      </c>
      <c r="B11" s="572" t="s">
        <v>742</v>
      </c>
      <c r="C11" s="556">
        <f>+C12+C13+C14</f>
        <v>5653.9000900000001</v>
      </c>
      <c r="D11" s="556">
        <f>+D12+D13+D14</f>
        <v>5606.2152100000003</v>
      </c>
      <c r="E11" s="539">
        <f t="shared" si="0"/>
        <v>99.156602004971049</v>
      </c>
    </row>
    <row r="12" spans="1:8" ht="15.75" thickBot="1" x14ac:dyDescent="0.25">
      <c r="A12" s="574" t="s">
        <v>763</v>
      </c>
      <c r="B12" s="572" t="s">
        <v>743</v>
      </c>
      <c r="C12" s="556">
        <f>+'9'!S224</f>
        <v>3210.6912199999997</v>
      </c>
      <c r="D12" s="556">
        <f>+'9'!T224</f>
        <v>3210.5284299999998</v>
      </c>
      <c r="E12" s="539">
        <f t="shared" si="0"/>
        <v>99.994929752229496</v>
      </c>
    </row>
    <row r="13" spans="1:8" ht="15.75" thickBot="1" x14ac:dyDescent="0.25">
      <c r="A13" s="574" t="s">
        <v>764</v>
      </c>
      <c r="B13" s="572" t="s">
        <v>744</v>
      </c>
      <c r="C13" s="556">
        <f>+'9'!S255</f>
        <v>1057.3706</v>
      </c>
      <c r="D13" s="556">
        <f>+'9'!T255</f>
        <v>1009.8941</v>
      </c>
      <c r="E13" s="539">
        <f t="shared" si="0"/>
        <v>95.509947032762213</v>
      </c>
    </row>
    <row r="14" spans="1:8" ht="30.75" thickBot="1" x14ac:dyDescent="0.25">
      <c r="A14" s="574" t="s">
        <v>765</v>
      </c>
      <c r="B14" s="572" t="s">
        <v>423</v>
      </c>
      <c r="C14" s="556">
        <f>+'9'!S262</f>
        <v>1385.8382700000002</v>
      </c>
      <c r="D14" s="556">
        <f>+'9'!T262</f>
        <v>1385.79268</v>
      </c>
      <c r="E14" s="539">
        <f t="shared" si="0"/>
        <v>99.99671029434046</v>
      </c>
    </row>
    <row r="15" spans="1:8" ht="15.75" thickBot="1" x14ac:dyDescent="0.25">
      <c r="A15" s="574" t="s">
        <v>766</v>
      </c>
      <c r="B15" s="572" t="s">
        <v>745</v>
      </c>
      <c r="C15" s="556">
        <f>+C16+C17</f>
        <v>6040.6995000000006</v>
      </c>
      <c r="D15" s="556">
        <f>+D16+D17</f>
        <v>6018.5953799999997</v>
      </c>
      <c r="E15" s="539">
        <f t="shared" si="0"/>
        <v>99.634080125985392</v>
      </c>
    </row>
    <row r="16" spans="1:8" ht="15.75" thickBot="1" x14ac:dyDescent="0.25">
      <c r="A16" s="574" t="s">
        <v>767</v>
      </c>
      <c r="B16" s="572" t="s">
        <v>165</v>
      </c>
      <c r="C16" s="556">
        <f>+'9'!S280</f>
        <v>1908.3855000000001</v>
      </c>
      <c r="D16" s="556">
        <f>+'9'!T280</f>
        <v>1886.2850000000001</v>
      </c>
      <c r="E16" s="539">
        <f t="shared" si="0"/>
        <v>98.841926853877268</v>
      </c>
    </row>
    <row r="17" spans="1:5" ht="15.75" thickBot="1" x14ac:dyDescent="0.25">
      <c r="A17" s="574" t="s">
        <v>768</v>
      </c>
      <c r="B17" s="572" t="s">
        <v>96</v>
      </c>
      <c r="C17" s="556">
        <f>+'9'!S299</f>
        <v>4132.3140000000003</v>
      </c>
      <c r="D17" s="556">
        <f>+'9'!T299</f>
        <v>4132.3103799999999</v>
      </c>
      <c r="E17" s="539">
        <f t="shared" si="0"/>
        <v>99.999912397750975</v>
      </c>
    </row>
    <row r="18" spans="1:5" ht="15.75" thickBot="1" x14ac:dyDescent="0.25">
      <c r="A18" s="575" t="s">
        <v>769</v>
      </c>
      <c r="B18" s="572" t="s">
        <v>746</v>
      </c>
      <c r="C18" s="554">
        <f>+C19+C20+C21+C22+C23+C24</f>
        <v>321125.98638999992</v>
      </c>
      <c r="D18" s="554">
        <f>+D19+D20+D21+D22+D23+D24</f>
        <v>316301.17125999997</v>
      </c>
      <c r="E18" s="539">
        <f t="shared" si="0"/>
        <v>98.497532017187694</v>
      </c>
    </row>
    <row r="19" spans="1:5" ht="15.75" thickBot="1" x14ac:dyDescent="0.25">
      <c r="A19" s="575" t="s">
        <v>770</v>
      </c>
      <c r="B19" s="572" t="s">
        <v>69</v>
      </c>
      <c r="C19" s="554">
        <f>+'9'!S313</f>
        <v>103923.79003999999</v>
      </c>
      <c r="D19" s="554">
        <f>+'9'!T313</f>
        <v>101755.39501000001</v>
      </c>
      <c r="E19" s="539">
        <f t="shared" si="0"/>
        <v>97.913475798789307</v>
      </c>
    </row>
    <row r="20" spans="1:5" ht="15.75" thickBot="1" x14ac:dyDescent="0.25">
      <c r="A20" s="575" t="s">
        <v>771</v>
      </c>
      <c r="B20" s="572" t="s">
        <v>72</v>
      </c>
      <c r="C20" s="554">
        <f>+'9'!S326</f>
        <v>177603.49064</v>
      </c>
      <c r="D20" s="554">
        <f>+'9'!T326</f>
        <v>175599.38703999997</v>
      </c>
      <c r="E20" s="539">
        <f t="shared" si="0"/>
        <v>98.871585466716795</v>
      </c>
    </row>
    <row r="21" spans="1:5" ht="15.75" thickBot="1" x14ac:dyDescent="0.25">
      <c r="A21" s="575" t="s">
        <v>772</v>
      </c>
      <c r="B21" s="572" t="s">
        <v>442</v>
      </c>
      <c r="C21" s="554">
        <f>+'9'!S357</f>
        <v>20142.355349999998</v>
      </c>
      <c r="D21" s="554">
        <f>+'9'!T357</f>
        <v>19528.336309999999</v>
      </c>
      <c r="E21" s="539">
        <f t="shared" si="0"/>
        <v>96.951602584054314</v>
      </c>
    </row>
    <row r="22" spans="1:5" ht="30.75" hidden="1" thickBot="1" x14ac:dyDescent="0.25">
      <c r="A22" s="575" t="s">
        <v>773</v>
      </c>
      <c r="B22" s="572" t="s">
        <v>747</v>
      </c>
      <c r="C22" s="555"/>
      <c r="D22" s="555"/>
      <c r="E22" s="539" t="e">
        <f t="shared" si="0"/>
        <v>#DIV/0!</v>
      </c>
    </row>
    <row r="23" spans="1:5" ht="15.75" thickBot="1" x14ac:dyDescent="0.25">
      <c r="A23" s="575" t="s">
        <v>774</v>
      </c>
      <c r="B23" s="572" t="s">
        <v>448</v>
      </c>
      <c r="C23" s="554">
        <f>+'9'!S373</f>
        <v>1439.05</v>
      </c>
      <c r="D23" s="554">
        <f>+'9'!T373</f>
        <v>1439.0450499999999</v>
      </c>
      <c r="E23" s="539">
        <f t="shared" si="0"/>
        <v>99.99965602307077</v>
      </c>
    </row>
    <row r="24" spans="1:5" ht="30.75" thickBot="1" x14ac:dyDescent="0.25">
      <c r="A24" s="575" t="s">
        <v>775</v>
      </c>
      <c r="B24" s="572" t="s">
        <v>76</v>
      </c>
      <c r="C24" s="554">
        <f>+'9'!S380</f>
        <v>18017.300360000001</v>
      </c>
      <c r="D24" s="554">
        <f>+'9'!T380</f>
        <v>17979.007850000002</v>
      </c>
      <c r="E24" s="539">
        <f t="shared" si="0"/>
        <v>99.787468104350353</v>
      </c>
    </row>
    <row r="25" spans="1:5" ht="15.75" thickBot="1" x14ac:dyDescent="0.25">
      <c r="A25" s="575" t="s">
        <v>776</v>
      </c>
      <c r="B25" s="572" t="s">
        <v>748</v>
      </c>
      <c r="C25" s="554">
        <f>+C26+C27</f>
        <v>51157.337620000006</v>
      </c>
      <c r="D25" s="554">
        <f>+D26+D27</f>
        <v>50474.313000000002</v>
      </c>
      <c r="E25" s="539">
        <f t="shared" si="0"/>
        <v>98.664855030037813</v>
      </c>
    </row>
    <row r="26" spans="1:5" ht="15.75" thickBot="1" x14ac:dyDescent="0.25">
      <c r="A26" s="575" t="s">
        <v>777</v>
      </c>
      <c r="B26" s="572" t="s">
        <v>13</v>
      </c>
      <c r="C26" s="554">
        <f>+'9'!S431</f>
        <v>48342.636590000009</v>
      </c>
      <c r="D26" s="554">
        <f>+'9'!T431</f>
        <v>47659.617969999999</v>
      </c>
      <c r="E26" s="539">
        <f t="shared" si="0"/>
        <v>98.587129978464404</v>
      </c>
    </row>
    <row r="27" spans="1:5" ht="15.75" thickBot="1" x14ac:dyDescent="0.25">
      <c r="A27" s="575" t="s">
        <v>778</v>
      </c>
      <c r="B27" s="572" t="s">
        <v>749</v>
      </c>
      <c r="C27" s="554">
        <f>+'9'!S479</f>
        <v>2814.7010300000002</v>
      </c>
      <c r="D27" s="554">
        <f>+'9'!T479</f>
        <v>2814.6950299999999</v>
      </c>
      <c r="E27" s="539">
        <f t="shared" si="0"/>
        <v>99.999786833488301</v>
      </c>
    </row>
    <row r="28" spans="1:5" ht="15.75" thickBot="1" x14ac:dyDescent="0.25">
      <c r="A28" s="575" t="s">
        <v>781</v>
      </c>
      <c r="B28" s="572" t="s">
        <v>782</v>
      </c>
      <c r="C28" s="554">
        <f>+'9'!S503</f>
        <v>213.01000000000002</v>
      </c>
      <c r="D28" s="554">
        <f>+'9'!T503</f>
        <v>213.00800000000001</v>
      </c>
      <c r="E28" s="539"/>
    </row>
    <row r="29" spans="1:5" ht="15.75" thickBot="1" x14ac:dyDescent="0.25">
      <c r="A29" s="575" t="s">
        <v>779</v>
      </c>
      <c r="B29" s="572" t="s">
        <v>750</v>
      </c>
      <c r="C29" s="554">
        <f>+C30+C31+C32+C33</f>
        <v>59788.273800000003</v>
      </c>
      <c r="D29" s="554">
        <f>+D30+D31+D32+D33</f>
        <v>58660.588279999996</v>
      </c>
      <c r="E29" s="539">
        <f t="shared" si="0"/>
        <v>98.113868408758094</v>
      </c>
    </row>
    <row r="30" spans="1:5" ht="15.75" hidden="1" thickBot="1" x14ac:dyDescent="0.25">
      <c r="A30" s="575">
        <v>1001</v>
      </c>
      <c r="B30" s="572" t="s">
        <v>751</v>
      </c>
      <c r="C30" s="555"/>
      <c r="D30" s="555"/>
      <c r="E30" s="539" t="e">
        <f t="shared" si="0"/>
        <v>#DIV/0!</v>
      </c>
    </row>
    <row r="31" spans="1:5" ht="15.75" thickBot="1" x14ac:dyDescent="0.25">
      <c r="A31" s="575">
        <v>1003</v>
      </c>
      <c r="B31" s="572" t="s">
        <v>53</v>
      </c>
      <c r="C31" s="554">
        <f>+'9'!S511</f>
        <v>26071.405589999998</v>
      </c>
      <c r="D31" s="554">
        <f>+'9'!T511</f>
        <v>24999.150139999998</v>
      </c>
      <c r="E31" s="539">
        <f t="shared" si="0"/>
        <v>95.887235744545833</v>
      </c>
    </row>
    <row r="32" spans="1:5" ht="15.75" thickBot="1" x14ac:dyDescent="0.25">
      <c r="A32" s="575">
        <v>1004</v>
      </c>
      <c r="B32" s="572" t="s">
        <v>507</v>
      </c>
      <c r="C32" s="554">
        <f>+'9'!S610</f>
        <v>30183.15</v>
      </c>
      <c r="D32" s="554">
        <f>+'9'!T610</f>
        <v>30127.814869999998</v>
      </c>
      <c r="E32" s="539">
        <f t="shared" si="0"/>
        <v>99.816668803620558</v>
      </c>
    </row>
    <row r="33" spans="1:5" ht="30.75" thickBot="1" x14ac:dyDescent="0.25">
      <c r="A33" s="575" t="s">
        <v>780</v>
      </c>
      <c r="B33" s="572" t="s">
        <v>58</v>
      </c>
      <c r="C33" s="554">
        <f>+'9'!S631</f>
        <v>3533.71821</v>
      </c>
      <c r="D33" s="554">
        <f>+'9'!T631</f>
        <v>3533.62327</v>
      </c>
      <c r="E33" s="539">
        <f t="shared" si="0"/>
        <v>99.997313311521808</v>
      </c>
    </row>
    <row r="34" spans="1:5" ht="15.75" thickBot="1" x14ac:dyDescent="0.25">
      <c r="A34" s="575">
        <v>1100</v>
      </c>
      <c r="B34" s="572" t="s">
        <v>752</v>
      </c>
      <c r="C34" s="554">
        <f>+'9'!S654</f>
        <v>1183</v>
      </c>
      <c r="D34" s="554">
        <f>+'9'!T654</f>
        <v>1182.9516900000001</v>
      </c>
      <c r="E34" s="539">
        <f t="shared" si="0"/>
        <v>99.995916314454774</v>
      </c>
    </row>
    <row r="35" spans="1:5" ht="15.75" thickBot="1" x14ac:dyDescent="0.25">
      <c r="A35" s="575">
        <v>1200</v>
      </c>
      <c r="B35" s="572" t="s">
        <v>753</v>
      </c>
      <c r="C35" s="554">
        <f>+'9'!S675</f>
        <v>82.850970000000004</v>
      </c>
      <c r="D35" s="554">
        <f>+'9'!T675</f>
        <v>82.85</v>
      </c>
      <c r="E35" s="539">
        <f t="shared" si="0"/>
        <v>99.998829223121945</v>
      </c>
    </row>
    <row r="36" spans="1:5" ht="15.75" hidden="1" thickBot="1" x14ac:dyDescent="0.25">
      <c r="A36" s="575">
        <v>1300</v>
      </c>
      <c r="B36" s="572" t="s">
        <v>754</v>
      </c>
      <c r="C36" s="555"/>
      <c r="D36" s="555"/>
      <c r="E36" s="539" t="e">
        <f t="shared" si="0"/>
        <v>#DIV/0!</v>
      </c>
    </row>
    <row r="37" spans="1:5" ht="45.75" thickBot="1" x14ac:dyDescent="0.25">
      <c r="A37" s="575">
        <v>1400</v>
      </c>
      <c r="B37" s="572" t="s">
        <v>755</v>
      </c>
      <c r="C37" s="554">
        <f>+'9'!S682</f>
        <v>16964.733339999999</v>
      </c>
      <c r="D37" s="554">
        <f>+'9'!T682</f>
        <v>16964.733339999999</v>
      </c>
      <c r="E37" s="539">
        <f t="shared" si="0"/>
        <v>100</v>
      </c>
    </row>
    <row r="38" spans="1:5" ht="18" thickBot="1" x14ac:dyDescent="0.25">
      <c r="A38" s="576"/>
      <c r="B38" s="572" t="s">
        <v>756</v>
      </c>
      <c r="C38" s="554">
        <f>+'1'!C20</f>
        <v>-1304.7107100000139</v>
      </c>
      <c r="D38" s="554">
        <f>+'1'!D20</f>
        <v>-1113.5017400001525</v>
      </c>
      <c r="E38" s="538" t="s">
        <v>757</v>
      </c>
    </row>
    <row r="68" spans="1:6" ht="78.75" x14ac:dyDescent="0.2">
      <c r="B68" s="579" t="s">
        <v>783</v>
      </c>
      <c r="C68" s="579" t="s">
        <v>784</v>
      </c>
      <c r="D68" s="578" t="s">
        <v>785</v>
      </c>
      <c r="E68" s="578" t="s">
        <v>786</v>
      </c>
      <c r="F68" s="578" t="s">
        <v>787</v>
      </c>
    </row>
    <row r="69" spans="1:6" ht="15.75" x14ac:dyDescent="0.2">
      <c r="B69" s="581" t="s">
        <v>788</v>
      </c>
      <c r="C69" s="581">
        <v>83</v>
      </c>
      <c r="D69" s="581">
        <v>29951</v>
      </c>
      <c r="E69" s="581">
        <v>29545</v>
      </c>
      <c r="F69" s="596">
        <f>E69/D69*100</f>
        <v>98.644452605923007</v>
      </c>
    </row>
    <row r="70" spans="1:6" ht="15.75" x14ac:dyDescent="0.2">
      <c r="B70" s="581" t="s">
        <v>789</v>
      </c>
      <c r="C70" s="581">
        <v>175</v>
      </c>
      <c r="D70" s="581">
        <v>33158</v>
      </c>
      <c r="E70" s="581">
        <v>30874</v>
      </c>
      <c r="F70" s="596">
        <f t="shared" ref="F70:F71" si="1">E70/D70*100</f>
        <v>93.111767899149527</v>
      </c>
    </row>
    <row r="71" spans="1:6" ht="15.75" x14ac:dyDescent="0.2">
      <c r="B71" s="581" t="s">
        <v>790</v>
      </c>
      <c r="C71" s="581">
        <f>(9+16.61)</f>
        <v>25.61</v>
      </c>
      <c r="D71" s="581">
        <v>29936</v>
      </c>
      <c r="E71" s="581">
        <f>(28653+29706)/2</f>
        <v>29179.5</v>
      </c>
      <c r="F71" s="596">
        <f t="shared" si="1"/>
        <v>97.472942276857296</v>
      </c>
    </row>
    <row r="72" spans="1:6" ht="15.75" x14ac:dyDescent="0.2">
      <c r="B72" s="581" t="s">
        <v>13</v>
      </c>
      <c r="C72" s="581">
        <v>44</v>
      </c>
      <c r="D72" s="581">
        <v>33158</v>
      </c>
      <c r="E72" s="581">
        <v>30749</v>
      </c>
      <c r="F72" s="596">
        <f>E72/D72*100</f>
        <v>92.734784968936594</v>
      </c>
    </row>
    <row r="73" spans="1:6" s="560" customFormat="1" ht="15.75" x14ac:dyDescent="0.2">
      <c r="A73" s="585"/>
      <c r="B73" s="597" t="s">
        <v>640</v>
      </c>
      <c r="C73" s="598">
        <f>SUM(C69:C72)</f>
        <v>327.61</v>
      </c>
      <c r="D73" s="598">
        <f>(D69+D70+D71+D72)/4</f>
        <v>31550.75</v>
      </c>
      <c r="E73" s="598">
        <f>(E69+E70+E71+E72)/4</f>
        <v>30086.875</v>
      </c>
      <c r="F73" s="599">
        <f>E73/D73*100</f>
        <v>95.360252925841706</v>
      </c>
    </row>
    <row r="85" spans="2:5" ht="15.75" x14ac:dyDescent="0.2">
      <c r="B85" s="733" t="s">
        <v>0</v>
      </c>
      <c r="C85" s="733" t="s">
        <v>127</v>
      </c>
      <c r="D85" s="733" t="s">
        <v>791</v>
      </c>
      <c r="E85" s="733"/>
    </row>
    <row r="86" spans="2:5" ht="31.5" x14ac:dyDescent="0.2">
      <c r="B86" s="733"/>
      <c r="C86" s="733"/>
      <c r="D86" s="578" t="s">
        <v>792</v>
      </c>
      <c r="E86" s="578" t="s">
        <v>793</v>
      </c>
    </row>
    <row r="87" spans="2:5" ht="15.75" x14ac:dyDescent="0.2">
      <c r="B87" s="579" t="s">
        <v>746</v>
      </c>
      <c r="C87" s="580">
        <f>+C88+C89+C90</f>
        <v>14788.704870000001</v>
      </c>
      <c r="D87" s="580">
        <f>+D88+D89+D90</f>
        <v>10599.048839999999</v>
      </c>
      <c r="E87" s="580">
        <f>+E88+E89+E90</f>
        <v>4189.6560300000001</v>
      </c>
    </row>
    <row r="88" spans="2:5" ht="15.75" x14ac:dyDescent="0.2">
      <c r="B88" s="581" t="s">
        <v>794</v>
      </c>
      <c r="C88" s="580">
        <f>+D88+E88</f>
        <v>2041.9958700000002</v>
      </c>
      <c r="D88" s="582">
        <v>1289.74127</v>
      </c>
      <c r="E88" s="582">
        <v>752.2546000000001</v>
      </c>
    </row>
    <row r="89" spans="2:5" ht="15.75" x14ac:dyDescent="0.2">
      <c r="B89" s="581" t="s">
        <v>795</v>
      </c>
      <c r="C89" s="580">
        <f t="shared" ref="C89:C90" si="2">+D89+E89</f>
        <v>9124.0020000000004</v>
      </c>
      <c r="D89" s="582">
        <v>6294.0845099999997</v>
      </c>
      <c r="E89" s="582">
        <v>2829.9174899999998</v>
      </c>
    </row>
    <row r="90" spans="2:5" ht="15.75" x14ac:dyDescent="0.2">
      <c r="B90" s="581" t="s">
        <v>796</v>
      </c>
      <c r="C90" s="580">
        <f t="shared" si="2"/>
        <v>3622.7070000000003</v>
      </c>
      <c r="D90" s="582">
        <v>3015.2230600000003</v>
      </c>
      <c r="E90" s="582">
        <v>607.48394000000008</v>
      </c>
    </row>
    <row r="91" spans="2:5" ht="15.75" x14ac:dyDescent="0.2">
      <c r="B91" s="579" t="s">
        <v>13</v>
      </c>
      <c r="C91" s="580">
        <f>+C92+C93+C94</f>
        <v>3560.1330100000005</v>
      </c>
      <c r="D91" s="580">
        <f>+D92+D93+D94</f>
        <v>2513.1725500000002</v>
      </c>
      <c r="E91" s="580">
        <f>+E92+E93+E94</f>
        <v>1046.96046</v>
      </c>
    </row>
    <row r="92" spans="2:5" ht="15.75" x14ac:dyDescent="0.2">
      <c r="B92" s="581" t="s">
        <v>794</v>
      </c>
      <c r="C92" s="580">
        <f>+D92+E92</f>
        <v>327.26776000000001</v>
      </c>
      <c r="D92" s="582">
        <v>229.08736999999999</v>
      </c>
      <c r="E92" s="582">
        <v>98.180390000000003</v>
      </c>
    </row>
    <row r="93" spans="2:5" ht="15.75" x14ac:dyDescent="0.2">
      <c r="B93" s="581" t="s">
        <v>795</v>
      </c>
      <c r="C93" s="580">
        <f t="shared" ref="C93:C94" si="3">+D93+E93</f>
        <v>2252.7719999999999</v>
      </c>
      <c r="D93" s="582">
        <v>1576.9404</v>
      </c>
      <c r="E93" s="582">
        <v>675.83159999999998</v>
      </c>
    </row>
    <row r="94" spans="2:5" ht="15.75" x14ac:dyDescent="0.2">
      <c r="B94" s="581" t="s">
        <v>796</v>
      </c>
      <c r="C94" s="580">
        <f t="shared" si="3"/>
        <v>980.09325000000013</v>
      </c>
      <c r="D94" s="582">
        <v>707.14478000000008</v>
      </c>
      <c r="E94" s="582">
        <v>272.94846999999999</v>
      </c>
    </row>
    <row r="95" spans="2:5" ht="15.75" x14ac:dyDescent="0.2">
      <c r="B95" s="579" t="s">
        <v>797</v>
      </c>
      <c r="C95" s="580">
        <f>+C96+C97+C98</f>
        <v>3087.7702100000001</v>
      </c>
      <c r="D95" s="580">
        <f>+D96+D97+D98</f>
        <v>2430.7786099999998</v>
      </c>
      <c r="E95" s="580">
        <f>+E96+E97+E98</f>
        <v>656.99160000000006</v>
      </c>
    </row>
    <row r="96" spans="2:5" ht="15.75" x14ac:dyDescent="0.2">
      <c r="B96" s="581" t="s">
        <v>794</v>
      </c>
      <c r="C96" s="580">
        <f>+D96+E96</f>
        <v>1348.8481099999999</v>
      </c>
      <c r="D96" s="582">
        <v>1047.44731</v>
      </c>
      <c r="E96" s="582">
        <v>301.4008</v>
      </c>
    </row>
    <row r="97" spans="1:8" ht="15.75" x14ac:dyDescent="0.2">
      <c r="B97" s="581" t="s">
        <v>795</v>
      </c>
      <c r="C97" s="580">
        <f t="shared" ref="C97:C98" si="4">+D97+E97</f>
        <v>1312.3526000000002</v>
      </c>
      <c r="D97" s="582">
        <v>1038.0542</v>
      </c>
      <c r="E97" s="582">
        <v>274.29840000000002</v>
      </c>
    </row>
    <row r="98" spans="1:8" ht="15.75" x14ac:dyDescent="0.2">
      <c r="B98" s="581" t="s">
        <v>796</v>
      </c>
      <c r="C98" s="580">
        <f t="shared" si="4"/>
        <v>426.56949999999995</v>
      </c>
      <c r="D98" s="582">
        <v>345.27709999999996</v>
      </c>
      <c r="E98" s="582">
        <v>81.292400000000001</v>
      </c>
      <c r="H98">
        <v>1000</v>
      </c>
    </row>
    <row r="99" spans="1:8" ht="15.75" x14ac:dyDescent="0.2">
      <c r="B99" s="579" t="s">
        <v>127</v>
      </c>
      <c r="C99" s="580">
        <f>+C87+C91+C95</f>
        <v>21436.608090000002</v>
      </c>
      <c r="D99" s="580">
        <f>+D87+D91+D95</f>
        <v>15542.999999999998</v>
      </c>
      <c r="E99" s="580">
        <f>+E87+E91+E95</f>
        <v>5893.6080900000006</v>
      </c>
    </row>
    <row r="104" spans="1:8" x14ac:dyDescent="0.2">
      <c r="B104" s="583" t="s">
        <v>798</v>
      </c>
      <c r="C104" s="583" t="s">
        <v>637</v>
      </c>
      <c r="D104" s="583" t="s">
        <v>638</v>
      </c>
      <c r="E104" s="583" t="s">
        <v>639</v>
      </c>
    </row>
    <row r="105" spans="1:8" x14ac:dyDescent="0.2">
      <c r="B105" s="583" t="s">
        <v>746</v>
      </c>
      <c r="C105" s="583">
        <v>2121.1999999999998</v>
      </c>
      <c r="D105" s="583">
        <v>2121.1999999999998</v>
      </c>
      <c r="E105" s="583">
        <f>D105/C105*100</f>
        <v>100</v>
      </c>
    </row>
    <row r="106" spans="1:8" x14ac:dyDescent="0.2">
      <c r="B106" s="583" t="s">
        <v>799</v>
      </c>
      <c r="C106" s="583">
        <v>3157.9</v>
      </c>
      <c r="D106" s="583">
        <v>3157.9</v>
      </c>
      <c r="E106" s="583">
        <f t="shared" ref="E106:E108" si="5">D106/C106*100</f>
        <v>100</v>
      </c>
    </row>
    <row r="107" spans="1:8" x14ac:dyDescent="0.2">
      <c r="B107" s="583" t="s">
        <v>800</v>
      </c>
      <c r="C107" s="583">
        <v>9001.7000000000007</v>
      </c>
      <c r="D107" s="583">
        <v>8948.6</v>
      </c>
      <c r="E107" s="584">
        <f t="shared" si="5"/>
        <v>99.410111423397794</v>
      </c>
    </row>
    <row r="108" spans="1:8" s="560" customFormat="1" x14ac:dyDescent="0.2">
      <c r="A108" s="585"/>
      <c r="B108" s="586" t="s">
        <v>640</v>
      </c>
      <c r="C108" s="586">
        <f>SUM(C105:C107)</f>
        <v>14280.800000000001</v>
      </c>
      <c r="D108" s="586">
        <f>SUM(D105:D107)</f>
        <v>14227.7</v>
      </c>
      <c r="E108" s="587">
        <f t="shared" si="5"/>
        <v>99.628172091199374</v>
      </c>
    </row>
    <row r="114" spans="3:10" ht="126" x14ac:dyDescent="0.2">
      <c r="C114" s="591" t="s">
        <v>801</v>
      </c>
      <c r="D114" s="591" t="s">
        <v>802</v>
      </c>
      <c r="E114" s="591" t="s">
        <v>803</v>
      </c>
      <c r="F114" s="591" t="s">
        <v>804</v>
      </c>
      <c r="G114" s="591" t="s">
        <v>805</v>
      </c>
    </row>
    <row r="115" spans="3:10" ht="15.75" x14ac:dyDescent="0.2">
      <c r="C115" s="592" t="s">
        <v>806</v>
      </c>
      <c r="D115" s="522">
        <v>3381.9266400000001</v>
      </c>
      <c r="E115" s="593"/>
      <c r="F115" s="522">
        <v>242.37179</v>
      </c>
      <c r="G115" s="593">
        <f>+D115+E115+F115</f>
        <v>3624.2984300000003</v>
      </c>
      <c r="I115" s="588"/>
      <c r="J115" s="590"/>
    </row>
    <row r="116" spans="3:10" ht="15.75" x14ac:dyDescent="0.2">
      <c r="C116" s="594" t="s">
        <v>807</v>
      </c>
      <c r="D116" s="522">
        <v>3330.00497</v>
      </c>
      <c r="E116" s="593"/>
      <c r="F116" s="522">
        <f>21.2918+111.4961</f>
        <v>132.78790000000001</v>
      </c>
      <c r="G116" s="593">
        <f t="shared" ref="G116:G119" si="6">+D116+E116+F116</f>
        <v>3462.7928699999998</v>
      </c>
      <c r="I116" s="588"/>
      <c r="J116" s="590"/>
    </row>
    <row r="117" spans="3:10" ht="15.75" x14ac:dyDescent="0.2">
      <c r="C117" s="594" t="s">
        <v>808</v>
      </c>
      <c r="D117" s="522">
        <v>3417.0793600000002</v>
      </c>
      <c r="E117" s="522">
        <v>125.35543999999999</v>
      </c>
      <c r="F117" s="522">
        <f>173.27915+117.018</f>
        <v>290.29714999999999</v>
      </c>
      <c r="G117" s="593">
        <f t="shared" si="6"/>
        <v>3832.7319499999999</v>
      </c>
      <c r="I117" s="588"/>
      <c r="J117" s="590"/>
    </row>
    <row r="118" spans="3:10" ht="15.75" x14ac:dyDescent="0.2">
      <c r="C118" s="594" t="s">
        <v>809</v>
      </c>
      <c r="D118" s="522">
        <v>3013.9258799999998</v>
      </c>
      <c r="E118" s="522">
        <v>0</v>
      </c>
      <c r="F118" s="522">
        <v>135.39400000000001</v>
      </c>
      <c r="G118" s="593">
        <f t="shared" si="6"/>
        <v>3149.31988</v>
      </c>
      <c r="I118" s="588"/>
      <c r="J118" s="590"/>
    </row>
    <row r="119" spans="3:10" ht="15.75" x14ac:dyDescent="0.2">
      <c r="C119" s="594" t="s">
        <v>810</v>
      </c>
      <c r="D119" s="523">
        <v>2585.08511</v>
      </c>
      <c r="E119" s="522">
        <v>59.863790000000009</v>
      </c>
      <c r="F119" s="523">
        <f>112.13131+138.51</f>
        <v>250.64130999999998</v>
      </c>
      <c r="G119" s="593">
        <f t="shared" si="6"/>
        <v>2895.5902099999998</v>
      </c>
      <c r="I119" s="588"/>
      <c r="J119" s="590"/>
    </row>
    <row r="120" spans="3:10" ht="15.75" x14ac:dyDescent="0.2">
      <c r="C120" s="591" t="s">
        <v>640</v>
      </c>
      <c r="D120" s="595">
        <f>SUM(D115:D119)</f>
        <v>15728.021959999998</v>
      </c>
      <c r="E120" s="595">
        <f t="shared" ref="E120:G120" si="7">SUM(E115:E119)</f>
        <v>185.21922999999998</v>
      </c>
      <c r="F120" s="595">
        <f t="shared" si="7"/>
        <v>1051.49215</v>
      </c>
      <c r="G120" s="595">
        <f t="shared" si="7"/>
        <v>16964.733339999999</v>
      </c>
      <c r="J120" s="590"/>
    </row>
    <row r="121" spans="3:10" x14ac:dyDescent="0.2">
      <c r="I121" s="588"/>
    </row>
    <row r="122" spans="3:10" x14ac:dyDescent="0.2">
      <c r="I122" s="588"/>
    </row>
    <row r="123" spans="3:10" x14ac:dyDescent="0.2">
      <c r="I123" s="588"/>
    </row>
    <row r="124" spans="3:10" x14ac:dyDescent="0.2">
      <c r="I124" s="589"/>
    </row>
    <row r="134" spans="2:8" ht="38.25" x14ac:dyDescent="0.2">
      <c r="B134" s="600" t="s">
        <v>0</v>
      </c>
      <c r="C134" s="600" t="s">
        <v>811</v>
      </c>
      <c r="D134" s="600" t="s">
        <v>588</v>
      </c>
      <c r="E134" s="601" t="s">
        <v>642</v>
      </c>
      <c r="F134" s="601" t="s">
        <v>639</v>
      </c>
    </row>
    <row r="135" spans="2:8" x14ac:dyDescent="0.2">
      <c r="B135" s="600" t="s">
        <v>805</v>
      </c>
      <c r="C135" s="600"/>
      <c r="D135" s="602">
        <f>SUM(D136:D146)</f>
        <v>441449.72967999999</v>
      </c>
      <c r="E135" s="602">
        <f>SUM(E136:E146)</f>
        <v>435028.04574999999</v>
      </c>
      <c r="F135" s="609">
        <f>E135/D135*100</f>
        <v>98.545319319901964</v>
      </c>
      <c r="G135">
        <f>+'13+'!O20</f>
        <v>441449.72967999999</v>
      </c>
      <c r="H135">
        <f>+'13+'!P20</f>
        <v>435028.04574999999</v>
      </c>
    </row>
    <row r="136" spans="2:8" ht="25.5" x14ac:dyDescent="0.2">
      <c r="B136" s="603" t="s">
        <v>812</v>
      </c>
      <c r="C136" s="604" t="s">
        <v>813</v>
      </c>
      <c r="D136" s="607">
        <f>+'13+'!O21</f>
        <v>48676.668209999996</v>
      </c>
      <c r="E136" s="607">
        <f>+'13+'!P21</f>
        <v>47856.192110000004</v>
      </c>
      <c r="F136" s="609">
        <f t="shared" ref="F136:F146" si="8">E136/D136*100</f>
        <v>98.314436607574891</v>
      </c>
    </row>
    <row r="137" spans="2:8" x14ac:dyDescent="0.2">
      <c r="B137" s="603" t="s">
        <v>814</v>
      </c>
      <c r="C137" s="605" t="s">
        <v>815</v>
      </c>
      <c r="D137" s="608">
        <f>+'13+'!O128</f>
        <v>223.8</v>
      </c>
      <c r="E137" s="608">
        <f>+'13+'!P128</f>
        <v>223.8</v>
      </c>
      <c r="F137" s="609">
        <f t="shared" si="8"/>
        <v>100</v>
      </c>
      <c r="G137" s="606">
        <f>G135-D135</f>
        <v>0</v>
      </c>
      <c r="H137" s="606">
        <f>H135-E135</f>
        <v>0</v>
      </c>
    </row>
    <row r="138" spans="2:8" ht="25.5" x14ac:dyDescent="0.2">
      <c r="B138" s="603" t="s">
        <v>91</v>
      </c>
      <c r="C138" s="605" t="s">
        <v>816</v>
      </c>
      <c r="D138" s="607">
        <f>+'13+'!O134</f>
        <v>7098.0700999999999</v>
      </c>
      <c r="E138" s="607">
        <f>+'13+'!P134</f>
        <v>7028.4894800000002</v>
      </c>
      <c r="F138" s="609">
        <f t="shared" si="8"/>
        <v>99.019724812241577</v>
      </c>
    </row>
    <row r="139" spans="2:8" ht="25.5" x14ac:dyDescent="0.2">
      <c r="B139" s="603" t="s">
        <v>65</v>
      </c>
      <c r="C139" s="605" t="s">
        <v>817</v>
      </c>
      <c r="D139" s="608">
        <f>+'13+'!O176</f>
        <v>614.20799999999997</v>
      </c>
      <c r="E139" s="608">
        <f>+'13+'!P176</f>
        <v>614.14768000000004</v>
      </c>
      <c r="F139" s="609">
        <f t="shared" si="8"/>
        <v>99.99017922267376</v>
      </c>
    </row>
    <row r="140" spans="2:8" ht="38.25" x14ac:dyDescent="0.2">
      <c r="B140" s="603" t="s">
        <v>818</v>
      </c>
      <c r="C140" s="605" t="s">
        <v>819</v>
      </c>
      <c r="D140" s="608">
        <f>+'13+'!O191</f>
        <v>7530.7755899999993</v>
      </c>
      <c r="E140" s="608">
        <f>+'13+'!P191</f>
        <v>7530.6446799999994</v>
      </c>
      <c r="F140" s="609">
        <f t="shared" si="8"/>
        <v>99.998261666432157</v>
      </c>
    </row>
    <row r="141" spans="2:8" ht="38.25" x14ac:dyDescent="0.2">
      <c r="B141" s="603" t="s">
        <v>820</v>
      </c>
      <c r="C141" s="605" t="s">
        <v>821</v>
      </c>
      <c r="D141" s="608">
        <f>+'13+'!O223</f>
        <v>213.01000000000002</v>
      </c>
      <c r="E141" s="608">
        <f>+'13+'!P223</f>
        <v>213.00800000000001</v>
      </c>
      <c r="F141" s="609">
        <f t="shared" si="8"/>
        <v>99.999061076944741</v>
      </c>
    </row>
    <row r="142" spans="2:8" ht="25.5" x14ac:dyDescent="0.2">
      <c r="B142" s="603" t="s">
        <v>822</v>
      </c>
      <c r="C142" s="605" t="s">
        <v>823</v>
      </c>
      <c r="D142" s="607">
        <f>+'13+'!O228</f>
        <v>325157.03736000002</v>
      </c>
      <c r="E142" s="607">
        <f>+'13+'!P228</f>
        <v>320063.13948999997</v>
      </c>
      <c r="F142" s="609">
        <f t="shared" si="8"/>
        <v>98.433403775800713</v>
      </c>
    </row>
    <row r="143" spans="2:8" ht="25.5" x14ac:dyDescent="0.2">
      <c r="B143" s="603" t="s">
        <v>824</v>
      </c>
      <c r="C143" s="605" t="s">
        <v>825</v>
      </c>
      <c r="D143" s="608">
        <f>+'13+'!O326</f>
        <v>50766.790420000005</v>
      </c>
      <c r="E143" s="608">
        <f>+'13+'!P326</f>
        <v>50329.307400000005</v>
      </c>
      <c r="F143" s="609">
        <f t="shared" si="8"/>
        <v>99.138249599037778</v>
      </c>
    </row>
    <row r="144" spans="2:8" ht="25.5" hidden="1" x14ac:dyDescent="0.2">
      <c r="B144" s="603" t="s">
        <v>826</v>
      </c>
      <c r="C144" s="605" t="s">
        <v>827</v>
      </c>
      <c r="D144" s="608">
        <v>0</v>
      </c>
      <c r="E144" s="608">
        <v>0</v>
      </c>
      <c r="F144" s="609">
        <v>0</v>
      </c>
    </row>
    <row r="145" spans="2:6" ht="63.75" x14ac:dyDescent="0.2">
      <c r="B145" s="603" t="s">
        <v>93</v>
      </c>
      <c r="C145" s="605" t="s">
        <v>828</v>
      </c>
      <c r="D145" s="608">
        <f>+'13+'!O386</f>
        <v>1037.1000000000001</v>
      </c>
      <c r="E145" s="608">
        <f>+'13+'!P386</f>
        <v>1037.05441</v>
      </c>
      <c r="F145" s="609">
        <f t="shared" si="8"/>
        <v>99.995604088323191</v>
      </c>
    </row>
    <row r="146" spans="2:6" ht="38.25" x14ac:dyDescent="0.2">
      <c r="B146" s="603" t="s">
        <v>829</v>
      </c>
      <c r="C146" s="605" t="s">
        <v>830</v>
      </c>
      <c r="D146" s="608">
        <f>+'13+'!O396</f>
        <v>132.27000000000001</v>
      </c>
      <c r="E146" s="608">
        <f>+'13+'!P396</f>
        <v>132.26249999999999</v>
      </c>
      <c r="F146" s="609">
        <f t="shared" si="8"/>
        <v>99.994329779995454</v>
      </c>
    </row>
  </sheetData>
  <mergeCells count="7">
    <mergeCell ref="A5:A6"/>
    <mergeCell ref="B5:B6"/>
    <mergeCell ref="C5:C6"/>
    <mergeCell ref="D5:D6"/>
    <mergeCell ref="B85:B86"/>
    <mergeCell ref="C85:C86"/>
    <mergeCell ref="D85:E8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17"/>
  <sheetViews>
    <sheetView view="pageBreakPreview" zoomScaleSheetLayoutView="100" workbookViewId="0">
      <selection activeCell="E8" sqref="E8"/>
    </sheetView>
  </sheetViews>
  <sheetFormatPr defaultRowHeight="15" x14ac:dyDescent="0.25"/>
  <cols>
    <col min="1" max="1" width="67.28515625" style="374" customWidth="1"/>
    <col min="2" max="2" width="18" style="617" customWidth="1"/>
    <col min="3" max="3" width="15.85546875" style="617" customWidth="1"/>
    <col min="4" max="6" width="13.7109375" style="17" customWidth="1"/>
    <col min="7" max="8" width="14.28515625" style="17" customWidth="1"/>
    <col min="9" max="9" width="13.7109375" style="17" customWidth="1"/>
    <col min="10" max="11" width="14.28515625" style="17" customWidth="1"/>
    <col min="12" max="12" width="13.7109375" style="17" customWidth="1"/>
    <col min="13" max="14" width="14.28515625" style="17" customWidth="1"/>
    <col min="15" max="15" width="13.7109375" style="17" customWidth="1"/>
    <col min="16" max="17" width="14.28515625" style="17" customWidth="1"/>
    <col min="18" max="18" width="13.7109375" style="17" customWidth="1"/>
    <col min="19" max="20" width="14.28515625" style="17" customWidth="1"/>
    <col min="21" max="21" width="13.7109375" style="17" customWidth="1"/>
    <col min="22" max="25" width="14.28515625" style="17" customWidth="1"/>
    <col min="26" max="259" width="9.140625" style="17"/>
    <col min="260" max="260" width="21.5703125" style="17" customWidth="1"/>
    <col min="261" max="261" width="67.28515625" style="17" customWidth="1"/>
    <col min="262" max="262" width="18" style="17" customWidth="1"/>
    <col min="263" max="515" width="9.140625" style="17"/>
    <col min="516" max="516" width="21.5703125" style="17" customWidth="1"/>
    <col min="517" max="517" width="67.28515625" style="17" customWidth="1"/>
    <col min="518" max="518" width="18" style="17" customWidth="1"/>
    <col min="519" max="771" width="9.140625" style="17"/>
    <col min="772" max="772" width="21.5703125" style="17" customWidth="1"/>
    <col min="773" max="773" width="67.28515625" style="17" customWidth="1"/>
    <col min="774" max="774" width="18" style="17" customWidth="1"/>
    <col min="775" max="1027" width="9.140625" style="17"/>
    <col min="1028" max="1028" width="21.5703125" style="17" customWidth="1"/>
    <col min="1029" max="1029" width="67.28515625" style="17" customWidth="1"/>
    <col min="1030" max="1030" width="18" style="17" customWidth="1"/>
    <col min="1031" max="1283" width="9.140625" style="17"/>
    <col min="1284" max="1284" width="21.5703125" style="17" customWidth="1"/>
    <col min="1285" max="1285" width="67.28515625" style="17" customWidth="1"/>
    <col min="1286" max="1286" width="18" style="17" customWidth="1"/>
    <col min="1287" max="1539" width="9.140625" style="17"/>
    <col min="1540" max="1540" width="21.5703125" style="17" customWidth="1"/>
    <col min="1541" max="1541" width="67.28515625" style="17" customWidth="1"/>
    <col min="1542" max="1542" width="18" style="17" customWidth="1"/>
    <col min="1543" max="1795" width="9.140625" style="17"/>
    <col min="1796" max="1796" width="21.5703125" style="17" customWidth="1"/>
    <col min="1797" max="1797" width="67.28515625" style="17" customWidth="1"/>
    <col min="1798" max="1798" width="18" style="17" customWidth="1"/>
    <col min="1799" max="2051" width="9.140625" style="17"/>
    <col min="2052" max="2052" width="21.5703125" style="17" customWidth="1"/>
    <col min="2053" max="2053" width="67.28515625" style="17" customWidth="1"/>
    <col min="2054" max="2054" width="18" style="17" customWidth="1"/>
    <col min="2055" max="2307" width="9.140625" style="17"/>
    <col min="2308" max="2308" width="21.5703125" style="17" customWidth="1"/>
    <col min="2309" max="2309" width="67.28515625" style="17" customWidth="1"/>
    <col min="2310" max="2310" width="18" style="17" customWidth="1"/>
    <col min="2311" max="2563" width="9.140625" style="17"/>
    <col min="2564" max="2564" width="21.5703125" style="17" customWidth="1"/>
    <col min="2565" max="2565" width="67.28515625" style="17" customWidth="1"/>
    <col min="2566" max="2566" width="18" style="17" customWidth="1"/>
    <col min="2567" max="2819" width="9.140625" style="17"/>
    <col min="2820" max="2820" width="21.5703125" style="17" customWidth="1"/>
    <col min="2821" max="2821" width="67.28515625" style="17" customWidth="1"/>
    <col min="2822" max="2822" width="18" style="17" customWidth="1"/>
    <col min="2823" max="3075" width="9.140625" style="17"/>
    <col min="3076" max="3076" width="21.5703125" style="17" customWidth="1"/>
    <col min="3077" max="3077" width="67.28515625" style="17" customWidth="1"/>
    <col min="3078" max="3078" width="18" style="17" customWidth="1"/>
    <col min="3079" max="3331" width="9.140625" style="17"/>
    <col min="3332" max="3332" width="21.5703125" style="17" customWidth="1"/>
    <col min="3333" max="3333" width="67.28515625" style="17" customWidth="1"/>
    <col min="3334" max="3334" width="18" style="17" customWidth="1"/>
    <col min="3335" max="3587" width="9.140625" style="17"/>
    <col min="3588" max="3588" width="21.5703125" style="17" customWidth="1"/>
    <col min="3589" max="3589" width="67.28515625" style="17" customWidth="1"/>
    <col min="3590" max="3590" width="18" style="17" customWidth="1"/>
    <col min="3591" max="3843" width="9.140625" style="17"/>
    <col min="3844" max="3844" width="21.5703125" style="17" customWidth="1"/>
    <col min="3845" max="3845" width="67.28515625" style="17" customWidth="1"/>
    <col min="3846" max="3846" width="18" style="17" customWidth="1"/>
    <col min="3847" max="4099" width="9.140625" style="17"/>
    <col min="4100" max="4100" width="21.5703125" style="17" customWidth="1"/>
    <col min="4101" max="4101" width="67.28515625" style="17" customWidth="1"/>
    <col min="4102" max="4102" width="18" style="17" customWidth="1"/>
    <col min="4103" max="4355" width="9.140625" style="17"/>
    <col min="4356" max="4356" width="21.5703125" style="17" customWidth="1"/>
    <col min="4357" max="4357" width="67.28515625" style="17" customWidth="1"/>
    <col min="4358" max="4358" width="18" style="17" customWidth="1"/>
    <col min="4359" max="4611" width="9.140625" style="17"/>
    <col min="4612" max="4612" width="21.5703125" style="17" customWidth="1"/>
    <col min="4613" max="4613" width="67.28515625" style="17" customWidth="1"/>
    <col min="4614" max="4614" width="18" style="17" customWidth="1"/>
    <col min="4615" max="4867" width="9.140625" style="17"/>
    <col min="4868" max="4868" width="21.5703125" style="17" customWidth="1"/>
    <col min="4869" max="4869" width="67.28515625" style="17" customWidth="1"/>
    <col min="4870" max="4870" width="18" style="17" customWidth="1"/>
    <col min="4871" max="5123" width="9.140625" style="17"/>
    <col min="5124" max="5124" width="21.5703125" style="17" customWidth="1"/>
    <col min="5125" max="5125" width="67.28515625" style="17" customWidth="1"/>
    <col min="5126" max="5126" width="18" style="17" customWidth="1"/>
    <col min="5127" max="5379" width="9.140625" style="17"/>
    <col min="5380" max="5380" width="21.5703125" style="17" customWidth="1"/>
    <col min="5381" max="5381" width="67.28515625" style="17" customWidth="1"/>
    <col min="5382" max="5382" width="18" style="17" customWidth="1"/>
    <col min="5383" max="5635" width="9.140625" style="17"/>
    <col min="5636" max="5636" width="21.5703125" style="17" customWidth="1"/>
    <col min="5637" max="5637" width="67.28515625" style="17" customWidth="1"/>
    <col min="5638" max="5638" width="18" style="17" customWidth="1"/>
    <col min="5639" max="5891" width="9.140625" style="17"/>
    <col min="5892" max="5892" width="21.5703125" style="17" customWidth="1"/>
    <col min="5893" max="5893" width="67.28515625" style="17" customWidth="1"/>
    <col min="5894" max="5894" width="18" style="17" customWidth="1"/>
    <col min="5895" max="6147" width="9.140625" style="17"/>
    <col min="6148" max="6148" width="21.5703125" style="17" customWidth="1"/>
    <col min="6149" max="6149" width="67.28515625" style="17" customWidth="1"/>
    <col min="6150" max="6150" width="18" style="17" customWidth="1"/>
    <col min="6151" max="6403" width="9.140625" style="17"/>
    <col min="6404" max="6404" width="21.5703125" style="17" customWidth="1"/>
    <col min="6405" max="6405" width="67.28515625" style="17" customWidth="1"/>
    <col min="6406" max="6406" width="18" style="17" customWidth="1"/>
    <col min="6407" max="6659" width="9.140625" style="17"/>
    <col min="6660" max="6660" width="21.5703125" style="17" customWidth="1"/>
    <col min="6661" max="6661" width="67.28515625" style="17" customWidth="1"/>
    <col min="6662" max="6662" width="18" style="17" customWidth="1"/>
    <col min="6663" max="6915" width="9.140625" style="17"/>
    <col min="6916" max="6916" width="21.5703125" style="17" customWidth="1"/>
    <col min="6917" max="6917" width="67.28515625" style="17" customWidth="1"/>
    <col min="6918" max="6918" width="18" style="17" customWidth="1"/>
    <col min="6919" max="7171" width="9.140625" style="17"/>
    <col min="7172" max="7172" width="21.5703125" style="17" customWidth="1"/>
    <col min="7173" max="7173" width="67.28515625" style="17" customWidth="1"/>
    <col min="7174" max="7174" width="18" style="17" customWidth="1"/>
    <col min="7175" max="7427" width="9.140625" style="17"/>
    <col min="7428" max="7428" width="21.5703125" style="17" customWidth="1"/>
    <col min="7429" max="7429" width="67.28515625" style="17" customWidth="1"/>
    <col min="7430" max="7430" width="18" style="17" customWidth="1"/>
    <col min="7431" max="7683" width="9.140625" style="17"/>
    <col min="7684" max="7684" width="21.5703125" style="17" customWidth="1"/>
    <col min="7685" max="7685" width="67.28515625" style="17" customWidth="1"/>
    <col min="7686" max="7686" width="18" style="17" customWidth="1"/>
    <col min="7687" max="7939" width="9.140625" style="17"/>
    <col min="7940" max="7940" width="21.5703125" style="17" customWidth="1"/>
    <col min="7941" max="7941" width="67.28515625" style="17" customWidth="1"/>
    <col min="7942" max="7942" width="18" style="17" customWidth="1"/>
    <col min="7943" max="8195" width="9.140625" style="17"/>
    <col min="8196" max="8196" width="21.5703125" style="17" customWidth="1"/>
    <col min="8197" max="8197" width="67.28515625" style="17" customWidth="1"/>
    <col min="8198" max="8198" width="18" style="17" customWidth="1"/>
    <col min="8199" max="8451" width="9.140625" style="17"/>
    <col min="8452" max="8452" width="21.5703125" style="17" customWidth="1"/>
    <col min="8453" max="8453" width="67.28515625" style="17" customWidth="1"/>
    <col min="8454" max="8454" width="18" style="17" customWidth="1"/>
    <col min="8455" max="8707" width="9.140625" style="17"/>
    <col min="8708" max="8708" width="21.5703125" style="17" customWidth="1"/>
    <col min="8709" max="8709" width="67.28515625" style="17" customWidth="1"/>
    <col min="8710" max="8710" width="18" style="17" customWidth="1"/>
    <col min="8711" max="8963" width="9.140625" style="17"/>
    <col min="8964" max="8964" width="21.5703125" style="17" customWidth="1"/>
    <col min="8965" max="8965" width="67.28515625" style="17" customWidth="1"/>
    <col min="8966" max="8966" width="18" style="17" customWidth="1"/>
    <col min="8967" max="9219" width="9.140625" style="17"/>
    <col min="9220" max="9220" width="21.5703125" style="17" customWidth="1"/>
    <col min="9221" max="9221" width="67.28515625" style="17" customWidth="1"/>
    <col min="9222" max="9222" width="18" style="17" customWidth="1"/>
    <col min="9223" max="9475" width="9.140625" style="17"/>
    <col min="9476" max="9476" width="21.5703125" style="17" customWidth="1"/>
    <col min="9477" max="9477" width="67.28515625" style="17" customWidth="1"/>
    <col min="9478" max="9478" width="18" style="17" customWidth="1"/>
    <col min="9479" max="9731" width="9.140625" style="17"/>
    <col min="9732" max="9732" width="21.5703125" style="17" customWidth="1"/>
    <col min="9733" max="9733" width="67.28515625" style="17" customWidth="1"/>
    <col min="9734" max="9734" width="18" style="17" customWidth="1"/>
    <col min="9735" max="9987" width="9.140625" style="17"/>
    <col min="9988" max="9988" width="21.5703125" style="17" customWidth="1"/>
    <col min="9989" max="9989" width="67.28515625" style="17" customWidth="1"/>
    <col min="9990" max="9990" width="18" style="17" customWidth="1"/>
    <col min="9991" max="10243" width="9.140625" style="17"/>
    <col min="10244" max="10244" width="21.5703125" style="17" customWidth="1"/>
    <col min="10245" max="10245" width="67.28515625" style="17" customWidth="1"/>
    <col min="10246" max="10246" width="18" style="17" customWidth="1"/>
    <col min="10247" max="10499" width="9.140625" style="17"/>
    <col min="10500" max="10500" width="21.5703125" style="17" customWidth="1"/>
    <col min="10501" max="10501" width="67.28515625" style="17" customWidth="1"/>
    <col min="10502" max="10502" width="18" style="17" customWidth="1"/>
    <col min="10503" max="10755" width="9.140625" style="17"/>
    <col min="10756" max="10756" width="21.5703125" style="17" customWidth="1"/>
    <col min="10757" max="10757" width="67.28515625" style="17" customWidth="1"/>
    <col min="10758" max="10758" width="18" style="17" customWidth="1"/>
    <col min="10759" max="11011" width="9.140625" style="17"/>
    <col min="11012" max="11012" width="21.5703125" style="17" customWidth="1"/>
    <col min="11013" max="11013" width="67.28515625" style="17" customWidth="1"/>
    <col min="11014" max="11014" width="18" style="17" customWidth="1"/>
    <col min="11015" max="11267" width="9.140625" style="17"/>
    <col min="11268" max="11268" width="21.5703125" style="17" customWidth="1"/>
    <col min="11269" max="11269" width="67.28515625" style="17" customWidth="1"/>
    <col min="11270" max="11270" width="18" style="17" customWidth="1"/>
    <col min="11271" max="11523" width="9.140625" style="17"/>
    <col min="11524" max="11524" width="21.5703125" style="17" customWidth="1"/>
    <col min="11525" max="11525" width="67.28515625" style="17" customWidth="1"/>
    <col min="11526" max="11526" width="18" style="17" customWidth="1"/>
    <col min="11527" max="11779" width="9.140625" style="17"/>
    <col min="11780" max="11780" width="21.5703125" style="17" customWidth="1"/>
    <col min="11781" max="11781" width="67.28515625" style="17" customWidth="1"/>
    <col min="11782" max="11782" width="18" style="17" customWidth="1"/>
    <col min="11783" max="12035" width="9.140625" style="17"/>
    <col min="12036" max="12036" width="21.5703125" style="17" customWidth="1"/>
    <col min="12037" max="12037" width="67.28515625" style="17" customWidth="1"/>
    <col min="12038" max="12038" width="18" style="17" customWidth="1"/>
    <col min="12039" max="12291" width="9.140625" style="17"/>
    <col min="12292" max="12292" width="21.5703125" style="17" customWidth="1"/>
    <col min="12293" max="12293" width="67.28515625" style="17" customWidth="1"/>
    <col min="12294" max="12294" width="18" style="17" customWidth="1"/>
    <col min="12295" max="12547" width="9.140625" style="17"/>
    <col min="12548" max="12548" width="21.5703125" style="17" customWidth="1"/>
    <col min="12549" max="12549" width="67.28515625" style="17" customWidth="1"/>
    <col min="12550" max="12550" width="18" style="17" customWidth="1"/>
    <col min="12551" max="12803" width="9.140625" style="17"/>
    <col min="12804" max="12804" width="21.5703125" style="17" customWidth="1"/>
    <col min="12805" max="12805" width="67.28515625" style="17" customWidth="1"/>
    <col min="12806" max="12806" width="18" style="17" customWidth="1"/>
    <col min="12807" max="13059" width="9.140625" style="17"/>
    <col min="13060" max="13060" width="21.5703125" style="17" customWidth="1"/>
    <col min="13061" max="13061" width="67.28515625" style="17" customWidth="1"/>
    <col min="13062" max="13062" width="18" style="17" customWidth="1"/>
    <col min="13063" max="13315" width="9.140625" style="17"/>
    <col min="13316" max="13316" width="21.5703125" style="17" customWidth="1"/>
    <col min="13317" max="13317" width="67.28515625" style="17" customWidth="1"/>
    <col min="13318" max="13318" width="18" style="17" customWidth="1"/>
    <col min="13319" max="13571" width="9.140625" style="17"/>
    <col min="13572" max="13572" width="21.5703125" style="17" customWidth="1"/>
    <col min="13573" max="13573" width="67.28515625" style="17" customWidth="1"/>
    <col min="13574" max="13574" width="18" style="17" customWidth="1"/>
    <col min="13575" max="13827" width="9.140625" style="17"/>
    <col min="13828" max="13828" width="21.5703125" style="17" customWidth="1"/>
    <col min="13829" max="13829" width="67.28515625" style="17" customWidth="1"/>
    <col min="13830" max="13830" width="18" style="17" customWidth="1"/>
    <col min="13831" max="14083" width="9.140625" style="17"/>
    <col min="14084" max="14084" width="21.5703125" style="17" customWidth="1"/>
    <col min="14085" max="14085" width="67.28515625" style="17" customWidth="1"/>
    <col min="14086" max="14086" width="18" style="17" customWidth="1"/>
    <col min="14087" max="14339" width="9.140625" style="17"/>
    <col min="14340" max="14340" width="21.5703125" style="17" customWidth="1"/>
    <col min="14341" max="14341" width="67.28515625" style="17" customWidth="1"/>
    <col min="14342" max="14342" width="18" style="17" customWidth="1"/>
    <col min="14343" max="14595" width="9.140625" style="17"/>
    <col min="14596" max="14596" width="21.5703125" style="17" customWidth="1"/>
    <col min="14597" max="14597" width="67.28515625" style="17" customWidth="1"/>
    <col min="14598" max="14598" width="18" style="17" customWidth="1"/>
    <col min="14599" max="14851" width="9.140625" style="17"/>
    <col min="14852" max="14852" width="21.5703125" style="17" customWidth="1"/>
    <col min="14853" max="14853" width="67.28515625" style="17" customWidth="1"/>
    <col min="14854" max="14854" width="18" style="17" customWidth="1"/>
    <col min="14855" max="15107" width="9.140625" style="17"/>
    <col min="15108" max="15108" width="21.5703125" style="17" customWidth="1"/>
    <col min="15109" max="15109" width="67.28515625" style="17" customWidth="1"/>
    <col min="15110" max="15110" width="18" style="17" customWidth="1"/>
    <col min="15111" max="15363" width="9.140625" style="17"/>
    <col min="15364" max="15364" width="21.5703125" style="17" customWidth="1"/>
    <col min="15365" max="15365" width="67.28515625" style="17" customWidth="1"/>
    <col min="15366" max="15366" width="18" style="17" customWidth="1"/>
    <col min="15367" max="15619" width="9.140625" style="17"/>
    <col min="15620" max="15620" width="21.5703125" style="17" customWidth="1"/>
    <col min="15621" max="15621" width="67.28515625" style="17" customWidth="1"/>
    <col min="15622" max="15622" width="18" style="17" customWidth="1"/>
    <col min="15623" max="15875" width="9.140625" style="17"/>
    <col min="15876" max="15876" width="21.5703125" style="17" customWidth="1"/>
    <col min="15877" max="15877" width="67.28515625" style="17" customWidth="1"/>
    <col min="15878" max="15878" width="18" style="17" customWidth="1"/>
    <col min="15879" max="16131" width="9.140625" style="17"/>
    <col min="16132" max="16132" width="21.5703125" style="17" customWidth="1"/>
    <col min="16133" max="16133" width="67.28515625" style="17" customWidth="1"/>
    <col min="16134" max="16134" width="18" style="17" customWidth="1"/>
    <col min="16135" max="16384" width="9.140625" style="17"/>
  </cols>
  <sheetData>
    <row r="1" spans="1:23" s="577" customFormat="1" ht="14.25" x14ac:dyDescent="0.2">
      <c r="A1" s="734" t="s">
        <v>831</v>
      </c>
      <c r="B1" s="735" t="s">
        <v>832</v>
      </c>
      <c r="C1" s="735"/>
      <c r="D1" s="734" t="s">
        <v>833</v>
      </c>
      <c r="E1" s="734"/>
      <c r="F1" s="734"/>
      <c r="G1" s="734" t="s">
        <v>623</v>
      </c>
      <c r="H1" s="734"/>
      <c r="I1" s="734"/>
      <c r="J1" s="736" t="s">
        <v>625</v>
      </c>
      <c r="K1" s="736"/>
      <c r="L1" s="736"/>
      <c r="M1" s="734" t="s">
        <v>627</v>
      </c>
      <c r="N1" s="734"/>
      <c r="O1" s="734"/>
      <c r="P1" s="734" t="s">
        <v>629</v>
      </c>
      <c r="Q1" s="734"/>
      <c r="R1" s="734"/>
      <c r="S1" s="734" t="s">
        <v>631</v>
      </c>
      <c r="T1" s="734"/>
      <c r="U1" s="734"/>
      <c r="V1" s="734" t="s">
        <v>127</v>
      </c>
      <c r="W1" s="734"/>
    </row>
    <row r="2" spans="1:23" s="577" customFormat="1" ht="32.25" customHeight="1" x14ac:dyDescent="0.2">
      <c r="A2" s="734"/>
      <c r="B2" s="610"/>
      <c r="C2" s="610"/>
      <c r="D2" s="4" t="s">
        <v>834</v>
      </c>
      <c r="E2" s="611" t="s">
        <v>835</v>
      </c>
      <c r="F2" s="611" t="s">
        <v>836</v>
      </c>
      <c r="G2" s="4" t="s">
        <v>834</v>
      </c>
      <c r="H2" s="611" t="s">
        <v>835</v>
      </c>
      <c r="I2" s="611" t="s">
        <v>836</v>
      </c>
      <c r="J2" s="4" t="s">
        <v>834</v>
      </c>
      <c r="K2" s="611" t="s">
        <v>835</v>
      </c>
      <c r="L2" s="611" t="s">
        <v>836</v>
      </c>
      <c r="M2" s="4" t="s">
        <v>834</v>
      </c>
      <c r="N2" s="611" t="s">
        <v>835</v>
      </c>
      <c r="O2" s="611" t="s">
        <v>836</v>
      </c>
      <c r="P2" s="4" t="s">
        <v>834</v>
      </c>
      <c r="Q2" s="611" t="s">
        <v>835</v>
      </c>
      <c r="R2" s="611" t="s">
        <v>836</v>
      </c>
      <c r="S2" s="4" t="s">
        <v>834</v>
      </c>
      <c r="T2" s="611" t="s">
        <v>835</v>
      </c>
      <c r="U2" s="611" t="s">
        <v>836</v>
      </c>
      <c r="V2" s="4" t="s">
        <v>834</v>
      </c>
      <c r="W2" s="611" t="s">
        <v>835</v>
      </c>
    </row>
    <row r="3" spans="1:23" s="26" customFormat="1" ht="33.75" customHeight="1" x14ac:dyDescent="0.25">
      <c r="A3" s="612" t="s">
        <v>263</v>
      </c>
      <c r="B3" s="613">
        <v>3514.05</v>
      </c>
      <c r="C3" s="613">
        <v>3514.05</v>
      </c>
      <c r="D3" s="365"/>
      <c r="E3" s="365"/>
      <c r="F3" s="365" t="e">
        <f>E3/W3*100</f>
        <v>#DIV/0!</v>
      </c>
      <c r="G3" s="365"/>
      <c r="H3" s="365"/>
      <c r="I3" s="365" t="e">
        <f>H3/W3*100</f>
        <v>#DIV/0!</v>
      </c>
      <c r="J3" s="365"/>
      <c r="K3" s="365"/>
      <c r="L3" s="365" t="e">
        <f>K3/W3*100</f>
        <v>#DIV/0!</v>
      </c>
      <c r="M3" s="365"/>
      <c r="N3" s="365"/>
      <c r="O3" s="365" t="e">
        <f>N3/W3*100</f>
        <v>#DIV/0!</v>
      </c>
      <c r="P3" s="614"/>
      <c r="Q3" s="614"/>
      <c r="R3" s="365" t="e">
        <f>Q3/W3*100</f>
        <v>#DIV/0!</v>
      </c>
      <c r="S3" s="614"/>
      <c r="T3" s="614"/>
      <c r="U3" s="365" t="e">
        <f>T3/W3*100</f>
        <v>#DIV/0!</v>
      </c>
      <c r="V3" s="372">
        <f>+D3+G3+J3+M3+P3+S3</f>
        <v>0</v>
      </c>
      <c r="W3" s="372">
        <f>+E3+H3+K3+N3+Q3+T3</f>
        <v>0</v>
      </c>
    </row>
    <row r="4" spans="1:23" s="26" customFormat="1" ht="30" x14ac:dyDescent="0.25">
      <c r="A4" s="612" t="s">
        <v>286</v>
      </c>
      <c r="B4" s="613">
        <v>4245.3999999999996</v>
      </c>
      <c r="C4" s="613">
        <v>4214.0315799999998</v>
      </c>
      <c r="D4" s="365"/>
      <c r="E4" s="365"/>
      <c r="F4" s="365" t="e">
        <f t="shared" ref="F4:F16" si="0">E4/W4*100</f>
        <v>#DIV/0!</v>
      </c>
      <c r="G4" s="365"/>
      <c r="H4" s="365"/>
      <c r="I4" s="365" t="e">
        <f t="shared" ref="I4:I17" si="1">H4/W4*100</f>
        <v>#DIV/0!</v>
      </c>
      <c r="J4" s="365"/>
      <c r="K4" s="365"/>
      <c r="L4" s="365" t="e">
        <f t="shared" ref="L4:L17" si="2">K4/W4*100</f>
        <v>#DIV/0!</v>
      </c>
      <c r="M4" s="365"/>
      <c r="N4" s="365"/>
      <c r="O4" s="365" t="e">
        <f t="shared" ref="O4:O17" si="3">N4/W4*100</f>
        <v>#DIV/0!</v>
      </c>
      <c r="P4" s="614"/>
      <c r="Q4" s="614"/>
      <c r="R4" s="365" t="e">
        <f t="shared" ref="R4:R17" si="4">Q4/W4*100</f>
        <v>#DIV/0!</v>
      </c>
      <c r="S4" s="614"/>
      <c r="T4" s="614"/>
      <c r="U4" s="365" t="e">
        <f t="shared" ref="U4:U17" si="5">T4/W4*100</f>
        <v>#DIV/0!</v>
      </c>
      <c r="V4" s="372">
        <f t="shared" ref="V4:W17" si="6">+D4+G4+J4+M4+P4+S4</f>
        <v>0</v>
      </c>
      <c r="W4" s="372">
        <f t="shared" si="6"/>
        <v>0</v>
      </c>
    </row>
    <row r="5" spans="1:23" s="26" customFormat="1" ht="30" x14ac:dyDescent="0.25">
      <c r="A5" s="612" t="s">
        <v>287</v>
      </c>
      <c r="B5" s="613">
        <v>4525.8999999999996</v>
      </c>
      <c r="C5" s="613">
        <v>4504.7280300000002</v>
      </c>
      <c r="D5" s="365"/>
      <c r="E5" s="365"/>
      <c r="F5" s="365" t="e">
        <f t="shared" si="0"/>
        <v>#DIV/0!</v>
      </c>
      <c r="G5" s="365"/>
      <c r="H5" s="365"/>
      <c r="I5" s="365" t="e">
        <f t="shared" si="1"/>
        <v>#DIV/0!</v>
      </c>
      <c r="J5" s="365"/>
      <c r="K5" s="365"/>
      <c r="L5" s="365" t="e">
        <f t="shared" si="2"/>
        <v>#DIV/0!</v>
      </c>
      <c r="M5" s="365"/>
      <c r="N5" s="365"/>
      <c r="O5" s="365" t="e">
        <f t="shared" si="3"/>
        <v>#DIV/0!</v>
      </c>
      <c r="P5" s="614"/>
      <c r="Q5" s="614"/>
      <c r="R5" s="365" t="e">
        <f t="shared" si="4"/>
        <v>#DIV/0!</v>
      </c>
      <c r="S5" s="614"/>
      <c r="T5" s="614"/>
      <c r="U5" s="365" t="e">
        <f t="shared" si="5"/>
        <v>#DIV/0!</v>
      </c>
      <c r="V5" s="372">
        <f t="shared" si="6"/>
        <v>0</v>
      </c>
      <c r="W5" s="372">
        <f t="shared" si="6"/>
        <v>0</v>
      </c>
    </row>
    <row r="6" spans="1:23" s="26" customFormat="1" ht="30" hidden="1" x14ac:dyDescent="0.25">
      <c r="A6" s="612" t="s">
        <v>290</v>
      </c>
      <c r="B6" s="613">
        <v>0</v>
      </c>
      <c r="C6" s="613"/>
      <c r="D6" s="365"/>
      <c r="E6" s="365"/>
      <c r="F6" s="365" t="e">
        <f t="shared" si="0"/>
        <v>#DIV/0!</v>
      </c>
      <c r="G6" s="365"/>
      <c r="H6" s="365"/>
      <c r="I6" s="365" t="e">
        <f t="shared" si="1"/>
        <v>#DIV/0!</v>
      </c>
      <c r="J6" s="365"/>
      <c r="K6" s="365"/>
      <c r="L6" s="365" t="e">
        <f t="shared" si="2"/>
        <v>#DIV/0!</v>
      </c>
      <c r="M6" s="365"/>
      <c r="N6" s="365"/>
      <c r="O6" s="365" t="e">
        <f t="shared" si="3"/>
        <v>#DIV/0!</v>
      </c>
      <c r="P6" s="614"/>
      <c r="Q6" s="614"/>
      <c r="R6" s="365" t="e">
        <f t="shared" si="4"/>
        <v>#DIV/0!</v>
      </c>
      <c r="S6" s="614"/>
      <c r="T6" s="614"/>
      <c r="U6" s="365" t="e">
        <f t="shared" si="5"/>
        <v>#DIV/0!</v>
      </c>
      <c r="V6" s="372">
        <f t="shared" si="6"/>
        <v>0</v>
      </c>
      <c r="W6" s="372">
        <f t="shared" si="6"/>
        <v>0</v>
      </c>
    </row>
    <row r="7" spans="1:23" s="26" customFormat="1" ht="30" x14ac:dyDescent="0.25">
      <c r="A7" s="612" t="s">
        <v>293</v>
      </c>
      <c r="B7" s="613">
        <v>109.6</v>
      </c>
      <c r="C7" s="613">
        <v>90.473209999999995</v>
      </c>
      <c r="D7" s="365"/>
      <c r="E7" s="365"/>
      <c r="F7" s="365" t="e">
        <f t="shared" si="0"/>
        <v>#DIV/0!</v>
      </c>
      <c r="G7" s="365"/>
      <c r="H7" s="365"/>
      <c r="I7" s="365" t="e">
        <f t="shared" si="1"/>
        <v>#DIV/0!</v>
      </c>
      <c r="J7" s="365"/>
      <c r="K7" s="365"/>
      <c r="L7" s="365" t="e">
        <f t="shared" si="2"/>
        <v>#DIV/0!</v>
      </c>
      <c r="M7" s="365"/>
      <c r="N7" s="365"/>
      <c r="O7" s="365" t="e">
        <f t="shared" si="3"/>
        <v>#DIV/0!</v>
      </c>
      <c r="P7" s="614"/>
      <c r="Q7" s="614"/>
      <c r="R7" s="365" t="e">
        <f t="shared" si="4"/>
        <v>#DIV/0!</v>
      </c>
      <c r="S7" s="614"/>
      <c r="T7" s="614"/>
      <c r="U7" s="365" t="e">
        <f t="shared" si="5"/>
        <v>#DIV/0!</v>
      </c>
      <c r="V7" s="372">
        <f t="shared" si="6"/>
        <v>0</v>
      </c>
      <c r="W7" s="372">
        <f t="shared" si="6"/>
        <v>0</v>
      </c>
    </row>
    <row r="8" spans="1:23" s="26" customFormat="1" ht="45" x14ac:dyDescent="0.25">
      <c r="A8" s="612" t="s">
        <v>294</v>
      </c>
      <c r="B8" s="613">
        <v>1222.8</v>
      </c>
      <c r="C8" s="613">
        <v>672.31097999999997</v>
      </c>
      <c r="D8" s="365"/>
      <c r="E8" s="365"/>
      <c r="F8" s="365" t="e">
        <f t="shared" si="0"/>
        <v>#DIV/0!</v>
      </c>
      <c r="G8" s="365"/>
      <c r="H8" s="365"/>
      <c r="I8" s="365" t="e">
        <f t="shared" si="1"/>
        <v>#DIV/0!</v>
      </c>
      <c r="J8" s="365"/>
      <c r="K8" s="365"/>
      <c r="L8" s="365" t="e">
        <f t="shared" si="2"/>
        <v>#DIV/0!</v>
      </c>
      <c r="M8" s="365"/>
      <c r="N8" s="365"/>
      <c r="O8" s="365" t="e">
        <f t="shared" si="3"/>
        <v>#DIV/0!</v>
      </c>
      <c r="P8" s="614"/>
      <c r="Q8" s="614"/>
      <c r="R8" s="365" t="e">
        <f t="shared" si="4"/>
        <v>#DIV/0!</v>
      </c>
      <c r="S8" s="614"/>
      <c r="T8" s="614"/>
      <c r="U8" s="365" t="e">
        <f t="shared" si="5"/>
        <v>#DIV/0!</v>
      </c>
      <c r="V8" s="372">
        <f t="shared" si="6"/>
        <v>0</v>
      </c>
      <c r="W8" s="372">
        <f t="shared" si="6"/>
        <v>0</v>
      </c>
    </row>
    <row r="9" spans="1:23" s="26" customFormat="1" ht="60" x14ac:dyDescent="0.25">
      <c r="A9" s="612" t="s">
        <v>270</v>
      </c>
      <c r="B9" s="613">
        <v>3645.65</v>
      </c>
      <c r="C9" s="613">
        <v>3645.65</v>
      </c>
      <c r="D9" s="365"/>
      <c r="E9" s="365"/>
      <c r="F9" s="365" t="e">
        <f t="shared" si="0"/>
        <v>#DIV/0!</v>
      </c>
      <c r="G9" s="365"/>
      <c r="H9" s="365"/>
      <c r="I9" s="365" t="e">
        <f t="shared" si="1"/>
        <v>#DIV/0!</v>
      </c>
      <c r="J9" s="365"/>
      <c r="K9" s="365"/>
      <c r="L9" s="365" t="e">
        <f t="shared" si="2"/>
        <v>#DIV/0!</v>
      </c>
      <c r="M9" s="365"/>
      <c r="N9" s="365"/>
      <c r="O9" s="365" t="e">
        <f t="shared" si="3"/>
        <v>#DIV/0!</v>
      </c>
      <c r="P9" s="614"/>
      <c r="Q9" s="614"/>
      <c r="R9" s="365" t="e">
        <f t="shared" si="4"/>
        <v>#DIV/0!</v>
      </c>
      <c r="S9" s="614"/>
      <c r="T9" s="614"/>
      <c r="U9" s="365" t="e">
        <f t="shared" si="5"/>
        <v>#DIV/0!</v>
      </c>
      <c r="V9" s="372">
        <f t="shared" si="6"/>
        <v>0</v>
      </c>
      <c r="W9" s="372">
        <f t="shared" si="6"/>
        <v>0</v>
      </c>
    </row>
    <row r="10" spans="1:23" s="26" customFormat="1" ht="30" x14ac:dyDescent="0.25">
      <c r="A10" s="612" t="s">
        <v>295</v>
      </c>
      <c r="B10" s="613">
        <v>1793</v>
      </c>
      <c r="C10" s="613">
        <v>1097.3841500000001</v>
      </c>
      <c r="D10" s="365"/>
      <c r="E10" s="365"/>
      <c r="F10" s="365" t="e">
        <f t="shared" si="0"/>
        <v>#DIV/0!</v>
      </c>
      <c r="G10" s="365"/>
      <c r="H10" s="365"/>
      <c r="I10" s="365" t="e">
        <f t="shared" si="1"/>
        <v>#DIV/0!</v>
      </c>
      <c r="J10" s="365"/>
      <c r="K10" s="365"/>
      <c r="L10" s="365" t="e">
        <f t="shared" si="2"/>
        <v>#DIV/0!</v>
      </c>
      <c r="M10" s="365"/>
      <c r="N10" s="365"/>
      <c r="O10" s="365" t="e">
        <f t="shared" si="3"/>
        <v>#DIV/0!</v>
      </c>
      <c r="P10" s="614"/>
      <c r="Q10" s="614"/>
      <c r="R10" s="365" t="e">
        <f t="shared" si="4"/>
        <v>#DIV/0!</v>
      </c>
      <c r="S10" s="614"/>
      <c r="T10" s="614"/>
      <c r="U10" s="365" t="e">
        <f t="shared" si="5"/>
        <v>#DIV/0!</v>
      </c>
      <c r="V10" s="372">
        <f t="shared" si="6"/>
        <v>0</v>
      </c>
      <c r="W10" s="372">
        <f t="shared" si="6"/>
        <v>0</v>
      </c>
    </row>
    <row r="11" spans="1:23" s="26" customFormat="1" hidden="1" x14ac:dyDescent="0.25">
      <c r="A11" s="612"/>
      <c r="B11" s="615">
        <v>0</v>
      </c>
      <c r="C11" s="615"/>
      <c r="D11" s="365"/>
      <c r="E11" s="365"/>
      <c r="F11" s="365" t="e">
        <f t="shared" si="0"/>
        <v>#DIV/0!</v>
      </c>
      <c r="G11" s="365"/>
      <c r="H11" s="365"/>
      <c r="I11" s="365" t="e">
        <f t="shared" si="1"/>
        <v>#DIV/0!</v>
      </c>
      <c r="J11" s="365"/>
      <c r="K11" s="365"/>
      <c r="L11" s="365" t="e">
        <f t="shared" si="2"/>
        <v>#DIV/0!</v>
      </c>
      <c r="M11" s="365"/>
      <c r="N11" s="365"/>
      <c r="O11" s="365" t="e">
        <f t="shared" si="3"/>
        <v>#DIV/0!</v>
      </c>
      <c r="P11" s="614"/>
      <c r="Q11" s="614"/>
      <c r="R11" s="365" t="e">
        <f t="shared" si="4"/>
        <v>#DIV/0!</v>
      </c>
      <c r="S11" s="614"/>
      <c r="T11" s="614"/>
      <c r="U11" s="365" t="e">
        <f t="shared" si="5"/>
        <v>#DIV/0!</v>
      </c>
      <c r="V11" s="372">
        <f t="shared" si="6"/>
        <v>0</v>
      </c>
      <c r="W11" s="372">
        <f t="shared" si="6"/>
        <v>0</v>
      </c>
    </row>
    <row r="12" spans="1:23" s="26" customFormat="1" ht="45" hidden="1" x14ac:dyDescent="0.25">
      <c r="A12" s="612" t="s">
        <v>265</v>
      </c>
      <c r="B12" s="615">
        <v>0</v>
      </c>
      <c r="C12" s="615"/>
      <c r="D12" s="365"/>
      <c r="E12" s="365"/>
      <c r="F12" s="365" t="e">
        <f t="shared" si="0"/>
        <v>#DIV/0!</v>
      </c>
      <c r="G12" s="365"/>
      <c r="H12" s="365"/>
      <c r="I12" s="365" t="e">
        <f t="shared" si="1"/>
        <v>#DIV/0!</v>
      </c>
      <c r="J12" s="365"/>
      <c r="K12" s="365"/>
      <c r="L12" s="365" t="e">
        <f t="shared" si="2"/>
        <v>#DIV/0!</v>
      </c>
      <c r="M12" s="365"/>
      <c r="N12" s="365"/>
      <c r="O12" s="365" t="e">
        <f t="shared" si="3"/>
        <v>#DIV/0!</v>
      </c>
      <c r="P12" s="614"/>
      <c r="Q12" s="614"/>
      <c r="R12" s="365" t="e">
        <f t="shared" si="4"/>
        <v>#DIV/0!</v>
      </c>
      <c r="S12" s="614"/>
      <c r="T12" s="614"/>
      <c r="U12" s="365" t="e">
        <f t="shared" si="5"/>
        <v>#DIV/0!</v>
      </c>
      <c r="V12" s="372">
        <f t="shared" si="6"/>
        <v>0</v>
      </c>
      <c r="W12" s="372">
        <f t="shared" si="6"/>
        <v>0</v>
      </c>
    </row>
    <row r="13" spans="1:23" s="25" customFormat="1" ht="59.25" hidden="1" customHeight="1" x14ac:dyDescent="0.25">
      <c r="A13" s="612" t="s">
        <v>270</v>
      </c>
      <c r="B13" s="613">
        <v>0</v>
      </c>
      <c r="C13" s="613"/>
      <c r="D13" s="365"/>
      <c r="E13" s="365"/>
      <c r="F13" s="365" t="e">
        <f t="shared" si="0"/>
        <v>#DIV/0!</v>
      </c>
      <c r="G13" s="365"/>
      <c r="H13" s="365"/>
      <c r="I13" s="365" t="e">
        <f t="shared" si="1"/>
        <v>#DIV/0!</v>
      </c>
      <c r="J13" s="365"/>
      <c r="K13" s="365"/>
      <c r="L13" s="365" t="e">
        <f t="shared" si="2"/>
        <v>#DIV/0!</v>
      </c>
      <c r="M13" s="365"/>
      <c r="N13" s="365"/>
      <c r="O13" s="365" t="e">
        <f t="shared" si="3"/>
        <v>#DIV/0!</v>
      </c>
      <c r="P13" s="616"/>
      <c r="Q13" s="616"/>
      <c r="R13" s="365" t="e">
        <f t="shared" si="4"/>
        <v>#DIV/0!</v>
      </c>
      <c r="S13" s="616"/>
      <c r="T13" s="616"/>
      <c r="U13" s="365" t="e">
        <f t="shared" si="5"/>
        <v>#DIV/0!</v>
      </c>
      <c r="V13" s="372">
        <f t="shared" si="6"/>
        <v>0</v>
      </c>
      <c r="W13" s="372">
        <f t="shared" si="6"/>
        <v>0</v>
      </c>
    </row>
    <row r="14" spans="1:23" s="25" customFormat="1" ht="30" x14ac:dyDescent="0.25">
      <c r="A14" s="612" t="s">
        <v>152</v>
      </c>
      <c r="B14" s="613">
        <v>4263.5</v>
      </c>
      <c r="C14" s="613">
        <v>4263.5</v>
      </c>
      <c r="D14" s="365"/>
      <c r="E14" s="365"/>
      <c r="F14" s="365" t="e">
        <f t="shared" si="0"/>
        <v>#DIV/0!</v>
      </c>
      <c r="G14" s="365"/>
      <c r="H14" s="365"/>
      <c r="I14" s="365" t="e">
        <f t="shared" si="1"/>
        <v>#DIV/0!</v>
      </c>
      <c r="J14" s="365"/>
      <c r="K14" s="365"/>
      <c r="L14" s="365" t="e">
        <f t="shared" si="2"/>
        <v>#DIV/0!</v>
      </c>
      <c r="M14" s="365"/>
      <c r="N14" s="365"/>
      <c r="O14" s="365" t="e">
        <f t="shared" si="3"/>
        <v>#DIV/0!</v>
      </c>
      <c r="P14" s="616"/>
      <c r="Q14" s="616"/>
      <c r="R14" s="365" t="e">
        <f t="shared" si="4"/>
        <v>#DIV/0!</v>
      </c>
      <c r="S14" s="616"/>
      <c r="T14" s="616"/>
      <c r="U14" s="365" t="e">
        <f t="shared" si="5"/>
        <v>#DIV/0!</v>
      </c>
      <c r="V14" s="372">
        <f t="shared" si="6"/>
        <v>0</v>
      </c>
      <c r="W14" s="372">
        <f t="shared" si="6"/>
        <v>0</v>
      </c>
    </row>
    <row r="15" spans="1:23" s="25" customFormat="1" ht="90" x14ac:dyDescent="0.25">
      <c r="A15" s="612" t="s">
        <v>273</v>
      </c>
      <c r="B15" s="613">
        <v>17535.800000000003</v>
      </c>
      <c r="C15" s="613">
        <v>17535.8</v>
      </c>
      <c r="D15" s="616"/>
      <c r="E15" s="616"/>
      <c r="F15" s="365" t="e">
        <f t="shared" si="0"/>
        <v>#DIV/0!</v>
      </c>
      <c r="G15" s="616"/>
      <c r="H15" s="616"/>
      <c r="I15" s="365" t="e">
        <f t="shared" si="1"/>
        <v>#DIV/0!</v>
      </c>
      <c r="J15" s="616"/>
      <c r="K15" s="616"/>
      <c r="L15" s="365" t="e">
        <f t="shared" si="2"/>
        <v>#DIV/0!</v>
      </c>
      <c r="M15" s="616"/>
      <c r="N15" s="616"/>
      <c r="O15" s="365" t="e">
        <f t="shared" si="3"/>
        <v>#DIV/0!</v>
      </c>
      <c r="P15" s="616"/>
      <c r="Q15" s="616"/>
      <c r="R15" s="365" t="e">
        <f t="shared" si="4"/>
        <v>#DIV/0!</v>
      </c>
      <c r="S15" s="616"/>
      <c r="T15" s="616"/>
      <c r="U15" s="365" t="e">
        <f t="shared" si="5"/>
        <v>#DIV/0!</v>
      </c>
      <c r="V15" s="372">
        <f t="shared" si="6"/>
        <v>0</v>
      </c>
      <c r="W15" s="372">
        <f t="shared" si="6"/>
        <v>0</v>
      </c>
    </row>
    <row r="16" spans="1:23" s="25" customFormat="1" ht="45" hidden="1" x14ac:dyDescent="0.25">
      <c r="A16" s="612" t="s">
        <v>275</v>
      </c>
      <c r="B16" s="613">
        <v>0</v>
      </c>
      <c r="C16" s="613"/>
      <c r="D16" s="616"/>
      <c r="E16" s="616"/>
      <c r="F16" s="365" t="e">
        <f t="shared" si="0"/>
        <v>#DIV/0!</v>
      </c>
      <c r="G16" s="616"/>
      <c r="H16" s="616"/>
      <c r="I16" s="365" t="e">
        <f t="shared" si="1"/>
        <v>#DIV/0!</v>
      </c>
      <c r="J16" s="616"/>
      <c r="K16" s="616"/>
      <c r="L16" s="365" t="e">
        <f t="shared" si="2"/>
        <v>#DIV/0!</v>
      </c>
      <c r="M16" s="616"/>
      <c r="N16" s="616"/>
      <c r="O16" s="365" t="e">
        <f t="shared" si="3"/>
        <v>#DIV/0!</v>
      </c>
      <c r="P16" s="616"/>
      <c r="Q16" s="616"/>
      <c r="R16" s="365" t="e">
        <f t="shared" si="4"/>
        <v>#DIV/0!</v>
      </c>
      <c r="S16" s="616"/>
      <c r="T16" s="616"/>
      <c r="U16" s="365" t="e">
        <f t="shared" si="5"/>
        <v>#DIV/0!</v>
      </c>
      <c r="V16" s="372">
        <f t="shared" si="6"/>
        <v>0</v>
      </c>
      <c r="W16" s="372">
        <f t="shared" si="6"/>
        <v>0</v>
      </c>
    </row>
    <row r="17" spans="1:23" s="25" customFormat="1" ht="47.25" customHeight="1" x14ac:dyDescent="0.25">
      <c r="A17" s="612" t="s">
        <v>163</v>
      </c>
      <c r="B17" s="613">
        <v>9001.7000000000007</v>
      </c>
      <c r="C17" s="613">
        <v>8948.6268700000001</v>
      </c>
      <c r="D17" s="616"/>
      <c r="E17" s="616"/>
      <c r="F17" s="365" t="e">
        <f>E17/W17*100</f>
        <v>#DIV/0!</v>
      </c>
      <c r="G17" s="616"/>
      <c r="H17" s="616"/>
      <c r="I17" s="365" t="e">
        <f t="shared" si="1"/>
        <v>#DIV/0!</v>
      </c>
      <c r="J17" s="616"/>
      <c r="K17" s="616"/>
      <c r="L17" s="365" t="e">
        <f t="shared" si="2"/>
        <v>#DIV/0!</v>
      </c>
      <c r="M17" s="616"/>
      <c r="N17" s="616"/>
      <c r="O17" s="365" t="e">
        <f t="shared" si="3"/>
        <v>#DIV/0!</v>
      </c>
      <c r="P17" s="616"/>
      <c r="Q17" s="616"/>
      <c r="R17" s="365" t="e">
        <f t="shared" si="4"/>
        <v>#DIV/0!</v>
      </c>
      <c r="S17" s="616"/>
      <c r="T17" s="616"/>
      <c r="U17" s="365" t="e">
        <f t="shared" si="5"/>
        <v>#DIV/0!</v>
      </c>
      <c r="V17" s="372">
        <f t="shared" si="6"/>
        <v>0</v>
      </c>
      <c r="W17" s="372">
        <f t="shared" si="6"/>
        <v>0</v>
      </c>
    </row>
  </sheetData>
  <mergeCells count="9">
    <mergeCell ref="P1:R1"/>
    <mergeCell ref="S1:U1"/>
    <mergeCell ref="V1:W1"/>
    <mergeCell ref="A1:A2"/>
    <mergeCell ref="B1:C1"/>
    <mergeCell ref="D1:F1"/>
    <mergeCell ref="G1:I1"/>
    <mergeCell ref="J1:L1"/>
    <mergeCell ref="M1:O1"/>
  </mergeCells>
  <pageMargins left="0.51181102362204722" right="0.15748031496062992" top="0.43307086614173229" bottom="0.47244094488188981" header="0.15748031496062992" footer="0.15748031496062992"/>
  <pageSetup paperSize="9" scale="25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1</vt:lpstr>
      <vt:lpstr>5</vt:lpstr>
      <vt:lpstr>9</vt:lpstr>
      <vt:lpstr>11</vt:lpstr>
      <vt:lpstr>13+</vt:lpstr>
      <vt:lpstr>15</vt:lpstr>
      <vt:lpstr>16+</vt:lpstr>
      <vt:lpstr>17+</vt:lpstr>
      <vt:lpstr>18+</vt:lpstr>
      <vt:lpstr>19+</vt:lpstr>
      <vt:lpstr>17+ (2)</vt:lpstr>
      <vt:lpstr>5 (2)</vt:lpstr>
      <vt:lpstr>резервный</vt:lpstr>
      <vt:lpstr>Лист1</vt:lpstr>
      <vt:lpstr>5 (3)</vt:lpstr>
      <vt:lpstr>Лист2</vt:lpstr>
      <vt:lpstr>Пособии</vt:lpstr>
      <vt:lpstr>'11'!Заголовки_для_печати</vt:lpstr>
      <vt:lpstr>'13+'!Заголовки_для_печати</vt:lpstr>
      <vt:lpstr>'9'!Заголовки_для_печати</vt:lpstr>
      <vt:lpstr>'1'!Область_печати</vt:lpstr>
      <vt:lpstr>'11'!Область_печати</vt:lpstr>
      <vt:lpstr>'13+'!Область_печати</vt:lpstr>
      <vt:lpstr>'15'!Область_печати</vt:lpstr>
      <vt:lpstr>'16+'!Область_печати</vt:lpstr>
      <vt:lpstr>'17+'!Область_печати</vt:lpstr>
      <vt:lpstr>'17+ (2)'!Область_печати</vt:lpstr>
      <vt:lpstr>'18+'!Область_печати</vt:lpstr>
      <vt:lpstr>'19+'!Область_печати</vt:lpstr>
      <vt:lpstr>'5'!Область_печати</vt:lpstr>
      <vt:lpstr>'5 (2)'!Область_печати</vt:lpstr>
      <vt:lpstr>'5 (3)'!Область_печати</vt:lpstr>
      <vt:lpstr>'9'!Область_печати</vt:lpstr>
      <vt:lpstr>Пособии!Область_печати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2020-03-31T04:05:22Z</cp:lastPrinted>
  <dcterms:created xsi:type="dcterms:W3CDTF">2016-12-15T04:35:03Z</dcterms:created>
  <dcterms:modified xsi:type="dcterms:W3CDTF">2020-03-31T04:20:29Z</dcterms:modified>
</cp:coreProperties>
</file>